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PPU\"/>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E71" i="7" s="1"/>
  <c r="P76" i="35" s="1"/>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K89" i="7" s="1"/>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F40" i="7"/>
  <c r="L93" i="6"/>
  <c r="L54" i="6"/>
  <c r="K23" i="6"/>
  <c r="K88" i="6"/>
  <c r="I89" i="7" s="1"/>
  <c r="L40" i="6"/>
  <c r="L24" i="6"/>
  <c r="L42" i="6"/>
  <c r="K65" i="6"/>
  <c r="F18" i="6"/>
  <c r="K26" i="6"/>
  <c r="O54" i="7"/>
  <c r="L34" i="6"/>
  <c r="F41" i="6"/>
  <c r="F93" i="6"/>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C46" i="7"/>
  <c r="C51" i="18" s="1"/>
  <c r="K48" i="6"/>
  <c r="L46" i="6"/>
  <c r="O68" i="7"/>
  <c r="I47" i="7"/>
  <c r="O65" i="7"/>
  <c r="E79" i="7"/>
  <c r="P84" i="35" s="1"/>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35" i="7"/>
  <c r="P40" i="35" s="1"/>
  <c r="O46" i="4"/>
  <c r="K7" i="34"/>
  <c r="W7" i="34"/>
  <c r="K13" i="34"/>
  <c r="W13" i="34"/>
  <c r="K7" i="35"/>
  <c r="K13" i="35"/>
  <c r="O73" i="7"/>
  <c r="P78" i="37" s="1"/>
  <c r="O52" i="7"/>
  <c r="C57" i="37" s="1"/>
  <c r="L93" i="7"/>
  <c r="L77" i="7"/>
  <c r="G43" i="7"/>
  <c r="P48" i="34" s="1"/>
  <c r="O89" i="7"/>
  <c r="P94" i="37" s="1"/>
  <c r="O79" i="7"/>
  <c r="C84" i="37" s="1"/>
  <c r="L37" i="7"/>
  <c r="O46" i="7"/>
  <c r="C51" i="37" s="1"/>
  <c r="G88" i="7"/>
  <c r="P93" i="34" s="1"/>
  <c r="L57" i="7"/>
  <c r="H35" i="7"/>
  <c r="P40" i="33" s="1"/>
  <c r="C75" i="7"/>
  <c r="C80" i="18" s="1"/>
  <c r="L74" i="7"/>
  <c r="O45" i="7"/>
  <c r="L72" i="7"/>
  <c r="G92" i="7"/>
  <c r="P97" i="34" s="1"/>
  <c r="D92" i="7"/>
  <c r="C97" i="35" s="1"/>
  <c r="K92" i="7"/>
  <c r="O92" i="7"/>
  <c r="P97" i="37" s="1"/>
  <c r="H76" i="7"/>
  <c r="P81" i="33" s="1"/>
  <c r="I49" i="7"/>
  <c r="L49"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R23" i="8"/>
  <c r="E24" i="18" s="1"/>
  <c r="Q82" i="18"/>
  <c r="R69" i="8"/>
  <c r="E70" i="33" s="1"/>
  <c r="R73" i="8"/>
  <c r="R55" i="8"/>
  <c r="H55" i="8"/>
  <c r="R59" i="8"/>
  <c r="Q60" i="40" s="1"/>
  <c r="H59" i="8"/>
  <c r="E82" i="18"/>
  <c r="Q82" i="37"/>
  <c r="Q82" i="32"/>
  <c r="Q20" i="40"/>
  <c r="E82" i="32"/>
  <c r="H77" i="8"/>
  <c r="R77" i="8"/>
  <c r="R93" i="8"/>
  <c r="Q94" i="35" s="1"/>
  <c r="H93" i="8"/>
  <c r="R39" i="8"/>
  <c r="H98" i="8"/>
  <c r="H22" i="8"/>
  <c r="R29" i="8"/>
  <c r="E30" i="36" s="1"/>
  <c r="H43" i="8"/>
  <c r="H47" i="8"/>
  <c r="H54" i="8"/>
  <c r="R61" i="8"/>
  <c r="H65" i="8"/>
  <c r="H68" i="8"/>
  <c r="H72" i="8"/>
  <c r="R87" i="8"/>
  <c r="E88" i="31" s="1"/>
  <c r="R91" i="8"/>
  <c r="Q92" i="40" s="1"/>
  <c r="E36" i="18"/>
  <c r="E36" i="36"/>
  <c r="E36" i="35"/>
  <c r="Q36" i="35"/>
  <c r="E36" i="40"/>
  <c r="F36" i="40" s="1"/>
  <c r="Q36" i="34"/>
  <c r="E36" i="37"/>
  <c r="E36" i="32"/>
  <c r="Q36" i="18"/>
  <c r="R85" i="8"/>
  <c r="H85" i="8"/>
  <c r="R89" i="8"/>
  <c r="R27" i="8"/>
  <c r="R53" i="8"/>
  <c r="H53" i="8"/>
  <c r="E82" i="35"/>
  <c r="E82" i="31"/>
  <c r="H87" i="8"/>
  <c r="I88" i="7"/>
  <c r="C83" i="34"/>
  <c r="P83" i="32"/>
  <c r="C67" i="32"/>
  <c r="P67" i="32"/>
  <c r="C67" i="34"/>
  <c r="C62" i="34"/>
  <c r="P52" i="32"/>
  <c r="C42" i="34"/>
  <c r="F46" i="7"/>
  <c r="E56" i="7"/>
  <c r="P61" i="35" s="1"/>
  <c r="O62" i="6"/>
  <c r="M63" i="7" s="1"/>
  <c r="O74" i="6"/>
  <c r="M75" i="7" s="1"/>
  <c r="O23" i="6"/>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23" i="6"/>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C77"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O21" i="34"/>
  <c r="O21" i="18"/>
  <c r="O21" i="37"/>
  <c r="B21" i="33"/>
  <c r="W12" i="33"/>
  <c r="W10" i="33"/>
  <c r="D12" i="39"/>
  <c r="W6" i="34"/>
  <c r="K9" i="18"/>
  <c r="P51" i="18"/>
  <c r="P86" i="31"/>
  <c r="C71" i="35"/>
  <c r="C88" i="32"/>
  <c r="C83" i="32"/>
  <c r="P88" i="18"/>
  <c r="C86" i="35"/>
  <c r="C97" i="18"/>
  <c r="C64" i="33"/>
  <c r="C68" i="18"/>
  <c r="P90" i="32"/>
  <c r="C58" i="33"/>
  <c r="C94" i="31"/>
  <c r="P85" i="32"/>
  <c r="C63" i="37"/>
  <c r="P78" i="31"/>
  <c r="P68" i="32"/>
  <c r="C82" i="35"/>
  <c r="P94" i="31"/>
  <c r="C90" i="34"/>
  <c r="P41" i="31"/>
  <c r="C41" i="35"/>
  <c r="P63" i="32"/>
  <c r="C63" i="32"/>
  <c r="E58" i="31" l="1"/>
  <c r="Q36" i="37"/>
  <c r="E36" i="34"/>
  <c r="E82" i="36"/>
  <c r="F82" i="36" s="1"/>
  <c r="Q96" i="33"/>
  <c r="Q76" i="33"/>
  <c r="E35" i="31"/>
  <c r="Q20" i="32"/>
  <c r="E83" i="31"/>
  <c r="Q96" i="40"/>
  <c r="E52" i="33"/>
  <c r="F52" i="33" s="1"/>
  <c r="Q84" i="40"/>
  <c r="R84" i="40" s="1"/>
  <c r="E68" i="36"/>
  <c r="Q96" i="37"/>
  <c r="Q96" i="34"/>
  <c r="R96" i="34" s="1"/>
  <c r="E35" i="18"/>
  <c r="Q52" i="33"/>
  <c r="R52" i="33" s="1"/>
  <c r="T52" i="33" s="1"/>
  <c r="E34" i="40"/>
  <c r="F34" i="40" s="1"/>
  <c r="E83" i="32"/>
  <c r="F83" i="32" s="1"/>
  <c r="E35" i="40"/>
  <c r="F35" i="40" s="1"/>
  <c r="Q76" i="18"/>
  <c r="R76" i="18" s="1"/>
  <c r="E96" i="31"/>
  <c r="Q35" i="32"/>
  <c r="E83" i="37"/>
  <c r="F83" i="37" s="1"/>
  <c r="H83" i="37" s="1"/>
  <c r="Q52" i="37"/>
  <c r="Q35" i="34"/>
  <c r="E52" i="34"/>
  <c r="E35" i="32"/>
  <c r="Q96" i="31"/>
  <c r="R96" i="31" s="1"/>
  <c r="Q35" i="36"/>
  <c r="R35" i="36" s="1"/>
  <c r="E35" i="33"/>
  <c r="Q96" i="32"/>
  <c r="E96" i="34"/>
  <c r="F96" i="34" s="1"/>
  <c r="E96" i="36"/>
  <c r="E35" i="34"/>
  <c r="C78" i="18"/>
  <c r="C84" i="35"/>
  <c r="M37" i="7"/>
  <c r="P82" i="18"/>
  <c r="C89" i="33"/>
  <c r="P93" i="32"/>
  <c r="C53" i="31"/>
  <c r="C82" i="31"/>
  <c r="F82" i="31" s="1"/>
  <c r="G82" i="31" s="1"/>
  <c r="C55" i="31"/>
  <c r="P79" i="32"/>
  <c r="C93" i="34"/>
  <c r="P84" i="31"/>
  <c r="P53" i="31"/>
  <c r="C95" i="32"/>
  <c r="C76" i="18"/>
  <c r="F76" i="18" s="1"/>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P67" i="37"/>
  <c r="P44" i="33"/>
  <c r="C39" i="35"/>
  <c r="P80" i="32"/>
  <c r="C68" i="37"/>
  <c r="C52" i="31"/>
  <c r="P76" i="33"/>
  <c r="R76" i="33" s="1"/>
  <c r="T76" i="33" s="1"/>
  <c r="C82" i="37"/>
  <c r="F88" i="31"/>
  <c r="H88" i="31" s="1"/>
  <c r="E99" i="36"/>
  <c r="F99" i="36" s="1"/>
  <c r="Q61" i="35"/>
  <c r="R61" i="35" s="1"/>
  <c r="T61" i="35" s="1"/>
  <c r="C80" i="34"/>
  <c r="M76" i="7"/>
  <c r="P55" i="31"/>
  <c r="P82" i="6"/>
  <c r="C79" i="18"/>
  <c r="C52" i="35"/>
  <c r="P62" i="32"/>
  <c r="C79" i="32"/>
  <c r="Q82" i="31"/>
  <c r="R82" i="31" s="1"/>
  <c r="Q82" i="40"/>
  <c r="R82" i="40" s="1"/>
  <c r="Q58" i="35"/>
  <c r="R58" i="35" s="1"/>
  <c r="S58" i="35" s="1"/>
  <c r="E76" i="31"/>
  <c r="F76" i="31" s="1"/>
  <c r="H76" i="31" s="1"/>
  <c r="E82" i="37"/>
  <c r="Q20" i="31"/>
  <c r="E82" i="34"/>
  <c r="F82" i="34" s="1"/>
  <c r="E83" i="40"/>
  <c r="F83" i="40" s="1"/>
  <c r="E82" i="40"/>
  <c r="F82" i="40" s="1"/>
  <c r="Q34" i="40"/>
  <c r="R34" i="40" s="1"/>
  <c r="C77" i="35"/>
  <c r="C61" i="37"/>
  <c r="P61" i="37"/>
  <c r="F10" i="39"/>
  <c r="W6" i="18"/>
  <c r="Q83" i="33"/>
  <c r="P55" i="18"/>
  <c r="P76" i="6"/>
  <c r="C79" i="33"/>
  <c r="Q92" i="34"/>
  <c r="R92" i="34" s="1"/>
  <c r="Q82" i="35"/>
  <c r="R82" i="35" s="1"/>
  <c r="Q58" i="37"/>
  <c r="Q82" i="34"/>
  <c r="R82" i="34" s="1"/>
  <c r="Q82" i="33"/>
  <c r="R82" i="33" s="1"/>
  <c r="T82" i="33" s="1"/>
  <c r="E32" i="36"/>
  <c r="F32" i="36" s="1"/>
  <c r="P79" i="37"/>
  <c r="C79" i="37"/>
  <c r="D10" i="39"/>
  <c r="W6" i="37"/>
  <c r="P73" i="33"/>
  <c r="C73" i="33"/>
  <c r="P68" i="31"/>
  <c r="C52" i="34"/>
  <c r="C52" i="37"/>
  <c r="P52" i="37"/>
  <c r="C69" i="18"/>
  <c r="C68" i="31"/>
  <c r="P44" i="31"/>
  <c r="P96" i="32"/>
  <c r="C61" i="34"/>
  <c r="C43" i="32"/>
  <c r="C61" i="31"/>
  <c r="C92" i="33"/>
  <c r="C56" i="34"/>
  <c r="C90" i="37"/>
  <c r="C56" i="32"/>
  <c r="P52" i="33"/>
  <c r="P42" i="33"/>
  <c r="C68" i="34"/>
  <c r="F68" i="34" s="1"/>
  <c r="P57" i="31"/>
  <c r="P44" i="37"/>
  <c r="P59" i="31"/>
  <c r="C44" i="35"/>
  <c r="C92" i="34"/>
  <c r="C82" i="32"/>
  <c r="F82" i="32" s="1"/>
  <c r="C39" i="31"/>
  <c r="C77" i="31"/>
  <c r="C55" i="32"/>
  <c r="C83" i="37"/>
  <c r="P83" i="37"/>
  <c r="R82" i="37"/>
  <c r="T82" i="37" s="1"/>
  <c r="P98" i="32"/>
  <c r="P49" i="33"/>
  <c r="C45" i="37"/>
  <c r="C76" i="37"/>
  <c r="Q35" i="33"/>
  <c r="E35" i="37"/>
  <c r="E69" i="34"/>
  <c r="E34" i="34"/>
  <c r="Q58" i="40"/>
  <c r="R58" i="40" s="1"/>
  <c r="Q96" i="35"/>
  <c r="R96" i="35" s="1"/>
  <c r="E96" i="33"/>
  <c r="E96" i="32"/>
  <c r="F96" i="32" s="1"/>
  <c r="E58" i="34"/>
  <c r="E68" i="18"/>
  <c r="F68" i="18" s="1"/>
  <c r="H68" i="18" s="1"/>
  <c r="Q35" i="40"/>
  <c r="R35" i="40" s="1"/>
  <c r="Q58" i="34"/>
  <c r="R58" i="34" s="1"/>
  <c r="E76" i="36"/>
  <c r="F76" i="36" s="1"/>
  <c r="E72" i="18"/>
  <c r="E52" i="32"/>
  <c r="F52" i="32" s="1"/>
  <c r="E20" i="40"/>
  <c r="F20" i="40" s="1"/>
  <c r="Q35" i="18"/>
  <c r="Q35" i="35"/>
  <c r="E68" i="31"/>
  <c r="E35" i="35"/>
  <c r="Q96" i="36"/>
  <c r="R96" i="36" s="1"/>
  <c r="Q35" i="31"/>
  <c r="Q96" i="18"/>
  <c r="R96" i="18" s="1"/>
  <c r="S96" i="18" s="1"/>
  <c r="E96" i="40"/>
  <c r="F96" i="40" s="1"/>
  <c r="E35" i="36"/>
  <c r="F35" i="36" s="1"/>
  <c r="Q76" i="36"/>
  <c r="R76" i="36" s="1"/>
  <c r="E96" i="35"/>
  <c r="Q20" i="33"/>
  <c r="E96" i="37"/>
  <c r="E61" i="18"/>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F61" i="33" s="1"/>
  <c r="H61" i="33" s="1"/>
  <c r="Q32" i="35"/>
  <c r="E32" i="35"/>
  <c r="E61" i="31"/>
  <c r="Q61" i="18"/>
  <c r="Q61" i="34"/>
  <c r="R61" i="34" s="1"/>
  <c r="Q61" i="37"/>
  <c r="E52" i="40"/>
  <c r="F52" i="40" s="1"/>
  <c r="Q32" i="32"/>
  <c r="E61" i="35"/>
  <c r="E32" i="18"/>
  <c r="E61" i="34"/>
  <c r="Q32" i="18"/>
  <c r="E68" i="40"/>
  <c r="E32" i="37"/>
  <c r="Q32" i="40"/>
  <c r="R32" i="40" s="1"/>
  <c r="Q76" i="40"/>
  <c r="R76" i="40" s="1"/>
  <c r="E76" i="40"/>
  <c r="F76" i="40" s="1"/>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T94" i="31" s="1"/>
  <c r="Q52" i="34"/>
  <c r="R52" i="34" s="1"/>
  <c r="Q68" i="32"/>
  <c r="Q68" i="31"/>
  <c r="Q68" i="34"/>
  <c r="R68" i="34" s="1"/>
  <c r="E76" i="37"/>
  <c r="F76" i="37" s="1"/>
  <c r="H76" i="37" s="1"/>
  <c r="Q76" i="31"/>
  <c r="R76" i="31" s="1"/>
  <c r="E76" i="34"/>
  <c r="Q22" i="35"/>
  <c r="E20" i="36"/>
  <c r="E52" i="36"/>
  <c r="Q20" i="34"/>
  <c r="E20" i="35"/>
  <c r="Q76" i="34"/>
  <c r="R76" i="34" s="1"/>
  <c r="E76" i="33"/>
  <c r="Q76" i="37"/>
  <c r="R76" i="37" s="1"/>
  <c r="S76" i="37" s="1"/>
  <c r="E22" i="31"/>
  <c r="Q52" i="31"/>
  <c r="R52" i="31" s="1"/>
  <c r="T52" i="31" s="1"/>
  <c r="Q20" i="18"/>
  <c r="Q20" i="35"/>
  <c r="E72" i="34"/>
  <c r="F72" i="34" s="1"/>
  <c r="G72" i="34" s="1"/>
  <c r="E22" i="36"/>
  <c r="E22" i="37"/>
  <c r="Q22" i="40"/>
  <c r="R22" i="40" s="1"/>
  <c r="Q68" i="40"/>
  <c r="R68" i="40" s="1"/>
  <c r="Q38" i="40"/>
  <c r="R38" i="40" s="1"/>
  <c r="E19" i="34"/>
  <c r="E94" i="36"/>
  <c r="E52" i="18"/>
  <c r="F52" i="18" s="1"/>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F58" i="36" s="1"/>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R40" i="40" s="1"/>
  <c r="E40" i="32"/>
  <c r="F40" i="32" s="1"/>
  <c r="E26" i="34"/>
  <c r="E26" i="36"/>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E27" i="37"/>
  <c r="E27" i="31"/>
  <c r="Q27" i="33"/>
  <c r="Q27" i="36"/>
  <c r="R27" i="36" s="1"/>
  <c r="Q27" i="18"/>
  <c r="E27" i="36"/>
  <c r="F82" i="35"/>
  <c r="H82" i="35" s="1"/>
  <c r="Q69" i="31"/>
  <c r="Q69" i="35"/>
  <c r="R69" i="35" s="1"/>
  <c r="S69" i="35" s="1"/>
  <c r="Q69" i="37"/>
  <c r="Q99" i="31"/>
  <c r="Q99" i="35"/>
  <c r="R99" i="35" s="1"/>
  <c r="S99" i="35" s="1"/>
  <c r="E99" i="35"/>
  <c r="E69" i="35"/>
  <c r="Q72" i="35"/>
  <c r="R72" i="35" s="1"/>
  <c r="Q72" i="36"/>
  <c r="R72" i="36" s="1"/>
  <c r="Q72" i="37"/>
  <c r="E72" i="37"/>
  <c r="E72" i="35"/>
  <c r="Q22" i="18"/>
  <c r="Q22" i="37"/>
  <c r="E22" i="18"/>
  <c r="E22" i="33"/>
  <c r="Q22" i="36"/>
  <c r="R22" i="36" s="1"/>
  <c r="Q64" i="37"/>
  <c r="E64" i="40"/>
  <c r="E64" i="33"/>
  <c r="E64" i="34"/>
  <c r="E99" i="33"/>
  <c r="Q58" i="33"/>
  <c r="R58" i="33" s="1"/>
  <c r="T58" i="33" s="1"/>
  <c r="E58" i="33"/>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F38" i="40"/>
  <c r="Q19" i="34"/>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E19" i="40"/>
  <c r="E19" i="33"/>
  <c r="Q19" i="18"/>
  <c r="E19" i="18"/>
  <c r="E19" i="32"/>
  <c r="Q19" i="31"/>
  <c r="Q19" i="37"/>
  <c r="Q19" i="35"/>
  <c r="E19" i="36"/>
  <c r="Q19" i="33"/>
  <c r="E38" i="35"/>
  <c r="E38" i="18"/>
  <c r="Q38" i="34"/>
  <c r="E38" i="31"/>
  <c r="E38" i="34"/>
  <c r="Q38" i="37"/>
  <c r="Q38" i="33"/>
  <c r="Q38" i="31"/>
  <c r="E38" i="37"/>
  <c r="E38" i="33"/>
  <c r="E38" i="36"/>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Q84" i="36"/>
  <c r="R84" i="36" s="1"/>
  <c r="Q24" i="35"/>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Q30" i="18"/>
  <c r="Q88" i="32"/>
  <c r="Q30" i="33"/>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R56" i="40" s="1"/>
  <c r="E56" i="32"/>
  <c r="Q56" i="32"/>
  <c r="R82" i="18"/>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R78" i="18" s="1"/>
  <c r="S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R70" i="31" s="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Q24" i="33"/>
  <c r="Q24" i="36"/>
  <c r="R24" i="36"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Q28" i="33"/>
  <c r="E28" i="34"/>
  <c r="E28" i="36"/>
  <c r="Q28" i="31"/>
  <c r="E28" i="40"/>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P73" i="6"/>
  <c r="P91" i="6"/>
  <c r="C70" i="35"/>
  <c r="C96" i="3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52" i="37"/>
  <c r="H52" i="37" s="1"/>
  <c r="E93" i="18"/>
  <c r="Q93" i="37"/>
  <c r="Q93" i="36"/>
  <c r="R93" i="36" s="1"/>
  <c r="E93" i="37"/>
  <c r="Q93" i="35"/>
  <c r="R93" i="35" s="1"/>
  <c r="T93" i="35" s="1"/>
  <c r="Q93" i="34"/>
  <c r="R93" i="34" s="1"/>
  <c r="Q93" i="33"/>
  <c r="R93" i="33" s="1"/>
  <c r="Q93" i="32"/>
  <c r="Q93" i="31"/>
  <c r="E93" i="36"/>
  <c r="E93" i="34"/>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E37" i="35"/>
  <c r="E37" i="33"/>
  <c r="E37" i="37"/>
  <c r="E37" i="34"/>
  <c r="E37" i="32"/>
  <c r="Q37" i="18"/>
  <c r="Q37" i="31"/>
  <c r="Q37" i="40"/>
  <c r="R37" i="40" s="1"/>
  <c r="E37" i="40"/>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Q31" i="34"/>
  <c r="Q31" i="33"/>
  <c r="Q31" i="32"/>
  <c r="Q31" i="31"/>
  <c r="Q31" i="18"/>
  <c r="E31" i="37"/>
  <c r="E31" i="36"/>
  <c r="E31" i="34"/>
  <c r="E31" i="32"/>
  <c r="E31" i="18"/>
  <c r="Q31" i="37"/>
  <c r="E31" i="35"/>
  <c r="E31" i="33"/>
  <c r="E31" i="3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F45" i="34" s="1"/>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F87" i="36" s="1"/>
  <c r="Q87" i="35"/>
  <c r="R87" i="35" s="1"/>
  <c r="T87" i="35" s="1"/>
  <c r="Q87" i="34"/>
  <c r="R87" i="34" s="1"/>
  <c r="Q87" i="33"/>
  <c r="Q87" i="32"/>
  <c r="Q87" i="31"/>
  <c r="Q87" i="37"/>
  <c r="E87" i="34"/>
  <c r="E87" i="32"/>
  <c r="E87" i="18"/>
  <c r="Q87" i="36"/>
  <c r="R87" i="36" s="1"/>
  <c r="E87" i="35"/>
  <c r="E87" i="33"/>
  <c r="E87" i="31"/>
  <c r="Q87" i="18"/>
  <c r="E87" i="40"/>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R51" i="18" s="1"/>
  <c r="E51" i="34"/>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E29" i="34"/>
  <c r="E29" i="32"/>
  <c r="Q29" i="18"/>
  <c r="E29" i="35"/>
  <c r="E29" i="33"/>
  <c r="Q29" i="31"/>
  <c r="Q29" i="40"/>
  <c r="R29" i="40" s="1"/>
  <c r="E29" i="40"/>
  <c r="Q21" i="35"/>
  <c r="Q21" i="34"/>
  <c r="Q21" i="33"/>
  <c r="Q21" i="32"/>
  <c r="Q21" i="31"/>
  <c r="Q21" i="18"/>
  <c r="E21" i="37"/>
  <c r="E21" i="36"/>
  <c r="E21" i="34"/>
  <c r="E21" i="32"/>
  <c r="E21" i="18"/>
  <c r="Q21" i="37"/>
  <c r="E21" i="35"/>
  <c r="E21" i="33"/>
  <c r="E21" i="31"/>
  <c r="Q21" i="36"/>
  <c r="R21" i="36" s="1"/>
  <c r="E21" i="40"/>
  <c r="Q21" i="40"/>
  <c r="R21" i="40" s="1"/>
  <c r="E97" i="37"/>
  <c r="E97" i="36"/>
  <c r="Q97" i="35"/>
  <c r="R97" i="35" s="1"/>
  <c r="Q97" i="34"/>
  <c r="R97" i="34" s="1"/>
  <c r="Q97" i="33"/>
  <c r="Q97" i="32"/>
  <c r="Q97" i="31"/>
  <c r="R97" i="31" s="1"/>
  <c r="S97" i="31" s="1"/>
  <c r="Q97" i="18"/>
  <c r="R97" i="18" s="1"/>
  <c r="Q97" i="37"/>
  <c r="R97" i="37" s="1"/>
  <c r="S97" i="37" s="1"/>
  <c r="E97" i="34"/>
  <c r="E97" i="32"/>
  <c r="F97" i="32" s="1"/>
  <c r="E97" i="18"/>
  <c r="Q97" i="36"/>
  <c r="R97" i="36" s="1"/>
  <c r="E97" i="35"/>
  <c r="E97" i="33"/>
  <c r="E97" i="31"/>
  <c r="Q97" i="40"/>
  <c r="R97" i="40" s="1"/>
  <c r="E97" i="40"/>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Q25" i="34"/>
  <c r="Q25" i="33"/>
  <c r="Q25" i="32"/>
  <c r="Q25" i="18"/>
  <c r="E25" i="31"/>
  <c r="E25" i="18"/>
  <c r="E25" i="34"/>
  <c r="E25" i="32"/>
  <c r="Q25" i="31"/>
  <c r="Q25" i="37"/>
  <c r="E25" i="36"/>
  <c r="E25" i="35"/>
  <c r="E25" i="33"/>
  <c r="Q25" i="40"/>
  <c r="R25" i="40" s="1"/>
  <c r="E25" i="40"/>
  <c r="F25" i="40" s="1"/>
  <c r="C96" i="18"/>
  <c r="F96" i="18" s="1"/>
  <c r="C75" i="34"/>
  <c r="C75" i="32"/>
  <c r="P75" i="32"/>
  <c r="C75" i="37"/>
  <c r="P75" i="37"/>
  <c r="P58" i="18"/>
  <c r="C58" i="18"/>
  <c r="C70" i="18"/>
  <c r="P70" i="18"/>
  <c r="C84" i="32"/>
  <c r="P84" i="32"/>
  <c r="C84" i="34"/>
  <c r="C68" i="33"/>
  <c r="P68" i="33"/>
  <c r="K9" i="36"/>
  <c r="K12" i="36"/>
  <c r="K10" i="36"/>
  <c r="K8" i="40"/>
  <c r="W8" i="40"/>
  <c r="F82" i="18"/>
  <c r="W8" i="32"/>
  <c r="K8" i="32"/>
  <c r="K10" i="18"/>
  <c r="K12" i="18"/>
  <c r="R60" i="40"/>
  <c r="R92" i="40"/>
  <c r="R96" i="40"/>
  <c r="R20" i="40"/>
  <c r="F36" i="36"/>
  <c r="R94" i="35"/>
  <c r="F61" i="36"/>
  <c r="F69" i="36"/>
  <c r="F64" i="36"/>
  <c r="F30" i="36"/>
  <c r="W10" i="18"/>
  <c r="W9" i="18"/>
  <c r="W12" i="18"/>
  <c r="F83" i="31"/>
  <c r="G83" i="31" s="1"/>
  <c r="F11" i="39"/>
  <c r="W6" i="32"/>
  <c r="W12" i="36"/>
  <c r="W9" i="36"/>
  <c r="W10" i="36"/>
  <c r="W12" i="31"/>
  <c r="W9" i="31"/>
  <c r="W10" i="31"/>
  <c r="F99" i="37"/>
  <c r="H99" i="37" s="1"/>
  <c r="F84" i="31"/>
  <c r="G84" i="31" s="1"/>
  <c r="H82" i="33"/>
  <c r="G82" i="33"/>
  <c r="R83" i="34"/>
  <c r="S68" i="37" l="1"/>
  <c r="F96" i="31"/>
  <c r="H96" i="31" s="1"/>
  <c r="R69" i="31"/>
  <c r="S69" i="31" s="1"/>
  <c r="R96" i="37"/>
  <c r="S96" i="37" s="1"/>
  <c r="F72" i="31"/>
  <c r="H72" i="31" s="1"/>
  <c r="F66" i="18"/>
  <c r="S69" i="36"/>
  <c r="H82" i="34"/>
  <c r="G82" i="34"/>
  <c r="F64" i="34"/>
  <c r="G64" i="34" s="1"/>
  <c r="R52" i="37"/>
  <c r="T52" i="37" s="1"/>
  <c r="F96" i="37"/>
  <c r="H96" i="37" s="1"/>
  <c r="F64" i="37"/>
  <c r="H64" i="37" s="1"/>
  <c r="R83" i="33"/>
  <c r="T83" i="33" s="1"/>
  <c r="F72" i="18"/>
  <c r="G72" i="18" s="1"/>
  <c r="F61" i="35"/>
  <c r="G61" i="35" s="1"/>
  <c r="T62" i="18"/>
  <c r="R64" i="31"/>
  <c r="T64" i="31" s="1"/>
  <c r="F68" i="31"/>
  <c r="G68" i="31" s="1"/>
  <c r="F50" i="33"/>
  <c r="G50" i="33" s="1"/>
  <c r="S82" i="37"/>
  <c r="F58" i="34"/>
  <c r="H58" i="34" s="1"/>
  <c r="R87" i="18"/>
  <c r="S87" i="18" s="1"/>
  <c r="F54" i="31"/>
  <c r="H54" i="31" s="1"/>
  <c r="F87" i="31"/>
  <c r="G87" i="31" s="1"/>
  <c r="R58" i="37"/>
  <c r="S58" i="37" s="1"/>
  <c r="F52" i="34"/>
  <c r="H52" i="34" s="1"/>
  <c r="F96" i="36"/>
  <c r="H96" i="36" s="1"/>
  <c r="F99" i="18"/>
  <c r="H99" i="18" s="1"/>
  <c r="F87" i="35"/>
  <c r="G87" i="35" s="1"/>
  <c r="F48" i="35"/>
  <c r="G48" i="35" s="1"/>
  <c r="R94" i="33"/>
  <c r="S94" i="33" s="1"/>
  <c r="F56" i="34"/>
  <c r="H56" i="34" s="1"/>
  <c r="R55" i="31"/>
  <c r="S55" i="31" s="1"/>
  <c r="R51" i="33"/>
  <c r="S51" i="33" s="1"/>
  <c r="F93" i="34"/>
  <c r="G93" i="34" s="1"/>
  <c r="R59" i="31"/>
  <c r="S59" i="31" s="1"/>
  <c r="R57" i="31"/>
  <c r="S57" i="31" s="1"/>
  <c r="F50" i="32"/>
  <c r="F44" i="35"/>
  <c r="G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H68" i="37" s="1"/>
  <c r="G68" i="34"/>
  <c r="H68" i="34"/>
  <c r="E75" i="38"/>
  <c r="F53" i="31"/>
  <c r="H53" i="31" s="1"/>
  <c r="F86" i="36"/>
  <c r="G86" i="36" s="1"/>
  <c r="F90" i="36"/>
  <c r="G90" i="36" s="1"/>
  <c r="F48" i="34"/>
  <c r="G48" i="34" s="1"/>
  <c r="F80" i="31"/>
  <c r="H80" i="31" s="1"/>
  <c r="R47" i="37"/>
  <c r="S47" i="37" s="1"/>
  <c r="R71" i="37"/>
  <c r="T71" i="37" s="1"/>
  <c r="T77" i="18"/>
  <c r="H76" i="18"/>
  <c r="T86" i="31"/>
  <c r="R90" i="31"/>
  <c r="T90" i="31" s="1"/>
  <c r="T94" i="36"/>
  <c r="S88" i="18"/>
  <c r="S69" i="18"/>
  <c r="T40" i="18"/>
  <c r="S83" i="18"/>
  <c r="S46" i="36"/>
  <c r="S87" i="36"/>
  <c r="S54" i="36"/>
  <c r="S84" i="36"/>
  <c r="T99" i="35"/>
  <c r="G88" i="31"/>
  <c r="T64" i="35"/>
  <c r="F84" i="34"/>
  <c r="G84" i="34" s="1"/>
  <c r="R57" i="33"/>
  <c r="T57" i="33" s="1"/>
  <c r="S44" i="18"/>
  <c r="T97" i="36"/>
  <c r="R93" i="37"/>
  <c r="S93" i="37" s="1"/>
  <c r="G76" i="36"/>
  <c r="T54" i="31"/>
  <c r="T74" i="31"/>
  <c r="S78" i="31"/>
  <c r="S88" i="31"/>
  <c r="S62" i="18"/>
  <c r="T96" i="31"/>
  <c r="R61" i="37"/>
  <c r="S80" i="36"/>
  <c r="D51" i="38"/>
  <c r="S41" i="36"/>
  <c r="H36" i="36"/>
  <c r="D75" i="38"/>
  <c r="R81" i="37"/>
  <c r="T81" i="37" s="1"/>
  <c r="F57" i="35"/>
  <c r="H57" i="35" s="1"/>
  <c r="S39" i="36"/>
  <c r="T97" i="18"/>
  <c r="T85" i="36"/>
  <c r="T45" i="36"/>
  <c r="T41" i="36"/>
  <c r="R55" i="18"/>
  <c r="T55" i="18" s="1"/>
  <c r="F96" i="33"/>
  <c r="H96" i="33" s="1"/>
  <c r="T90" i="18"/>
  <c r="T82" i="18"/>
  <c r="R88" i="37"/>
  <c r="S88" i="37" s="1"/>
  <c r="T80" i="31"/>
  <c r="F98" i="34"/>
  <c r="H98" i="34" s="1"/>
  <c r="H68" i="36"/>
  <c r="R76" i="32"/>
  <c r="S52" i="31"/>
  <c r="S68" i="18"/>
  <c r="F49" i="34"/>
  <c r="H49" i="34" s="1"/>
  <c r="S76" i="33"/>
  <c r="F48" i="31"/>
  <c r="H48" i="31" s="1"/>
  <c r="F73" i="32"/>
  <c r="R91" i="37"/>
  <c r="S91" i="37" s="1"/>
  <c r="F71" i="32"/>
  <c r="R83" i="37"/>
  <c r="R68" i="31"/>
  <c r="S68" i="31" s="1"/>
  <c r="R61" i="18"/>
  <c r="S61" i="18" s="1"/>
  <c r="R81" i="31"/>
  <c r="T81" i="31" s="1"/>
  <c r="R79" i="31"/>
  <c r="S79" i="31" s="1"/>
  <c r="F57" i="32"/>
  <c r="R46" i="31"/>
  <c r="S46" i="31" s="1"/>
  <c r="R65" i="37"/>
  <c r="T65" i="37" s="1"/>
  <c r="F58" i="18"/>
  <c r="G58" i="18" s="1"/>
  <c r="R81" i="32"/>
  <c r="R55" i="37"/>
  <c r="T55" i="37" s="1"/>
  <c r="F56" i="32"/>
  <c r="G83" i="37"/>
  <c r="F22" i="36"/>
  <c r="H22" i="36" s="1"/>
  <c r="T76" i="37"/>
  <c r="F69" i="34"/>
  <c r="H69" i="34" s="1"/>
  <c r="G68" i="18"/>
  <c r="F69" i="18"/>
  <c r="G69" i="18" s="1"/>
  <c r="D46" i="38"/>
  <c r="F66" i="35"/>
  <c r="H66" i="35" s="1"/>
  <c r="F64" i="35"/>
  <c r="H64" i="35" s="1"/>
  <c r="T88" i="33"/>
  <c r="D33" i="38"/>
  <c r="D65" i="38"/>
  <c r="F61" i="18"/>
  <c r="G61" i="18" s="1"/>
  <c r="T84" i="33"/>
  <c r="S84" i="33"/>
  <c r="T40" i="33"/>
  <c r="D87" i="38"/>
  <c r="F92" i="32"/>
  <c r="F83" i="34"/>
  <c r="G83" i="34" s="1"/>
  <c r="S80" i="31"/>
  <c r="G76" i="37"/>
  <c r="E62" i="38"/>
  <c r="F43" i="34"/>
  <c r="H43" i="34" s="1"/>
  <c r="R99" i="18"/>
  <c r="S99" i="18" s="1"/>
  <c r="T54" i="36"/>
  <c r="F24" i="36"/>
  <c r="G24" i="36" s="1"/>
  <c r="F67" i="31"/>
  <c r="G67" i="31" s="1"/>
  <c r="D69" i="38"/>
  <c r="R58" i="18"/>
  <c r="T58" i="18" s="1"/>
  <c r="F50" i="31"/>
  <c r="G50" i="31" s="1"/>
  <c r="F94" i="32"/>
  <c r="F58" i="37"/>
  <c r="H58" i="37" s="1"/>
  <c r="T77" i="33"/>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88" i="36"/>
  <c r="G88" i="36" s="1"/>
  <c r="F20" i="36"/>
  <c r="G20" i="36" s="1"/>
  <c r="F53" i="18"/>
  <c r="H53" i="18" s="1"/>
  <c r="R74" i="37"/>
  <c r="T74" i="37" s="1"/>
  <c r="F80" i="35"/>
  <c r="G80" i="35" s="1"/>
  <c r="F98" i="18"/>
  <c r="G98" i="18" s="1"/>
  <c r="R60" i="33"/>
  <c r="T60" i="33" s="1"/>
  <c r="F74" i="34"/>
  <c r="F80" i="34"/>
  <c r="H80" i="34" s="1"/>
  <c r="T84" i="37"/>
  <c r="S84" i="37"/>
  <c r="F92" i="40"/>
  <c r="D85" i="38"/>
  <c r="F83" i="35"/>
  <c r="S96" i="31"/>
  <c r="E92" i="38"/>
  <c r="T95" i="35"/>
  <c r="S53" i="31"/>
  <c r="H68" i="35"/>
  <c r="F59" i="36"/>
  <c r="H59" i="36" s="1"/>
  <c r="F83" i="33"/>
  <c r="G83" i="33" s="1"/>
  <c r="F87" i="33"/>
  <c r="G87" i="33" s="1"/>
  <c r="F58" i="32"/>
  <c r="F78" i="37"/>
  <c r="G78" i="37" s="1"/>
  <c r="F56" i="37"/>
  <c r="H56" i="37" s="1"/>
  <c r="F62" i="37"/>
  <c r="G62" i="37" s="1"/>
  <c r="F80" i="18"/>
  <c r="G80" i="18" s="1"/>
  <c r="F76" i="33"/>
  <c r="F52" i="36"/>
  <c r="G52" i="36" s="1"/>
  <c r="F53" i="37"/>
  <c r="G53" i="37" s="1"/>
  <c r="F22" i="40"/>
  <c r="S82" i="33"/>
  <c r="H92" i="34"/>
  <c r="F40" i="33"/>
  <c r="H40" i="33" s="1"/>
  <c r="S92" i="33"/>
  <c r="T92" i="33"/>
  <c r="F52" i="35"/>
  <c r="H52" i="35" s="1"/>
  <c r="F66" i="31"/>
  <c r="G66" i="31" s="1"/>
  <c r="S52" i="33"/>
  <c r="S74" i="31"/>
  <c r="T72" i="33"/>
  <c r="F97" i="31"/>
  <c r="H97" i="31" s="1"/>
  <c r="F19" i="36"/>
  <c r="G19" i="36" s="1"/>
  <c r="I19" i="36" s="1"/>
  <c r="F84" i="18"/>
  <c r="G84" i="18" s="1"/>
  <c r="F74" i="36"/>
  <c r="H74" i="36" s="1"/>
  <c r="S54" i="37"/>
  <c r="T93" i="33"/>
  <c r="S93" i="33"/>
  <c r="F64" i="40"/>
  <c r="D57" i="38"/>
  <c r="R68" i="33"/>
  <c r="S68" i="33" s="1"/>
  <c r="F76" i="34"/>
  <c r="H76"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90" i="40"/>
  <c r="D83" i="38"/>
  <c r="F98" i="31"/>
  <c r="H98" i="31" s="1"/>
  <c r="F98" i="40"/>
  <c r="F80" i="33"/>
  <c r="H80" i="33" s="1"/>
  <c r="E33" i="38"/>
  <c r="F40" i="34"/>
  <c r="G40" i="34" s="1"/>
  <c r="F62" i="40"/>
  <c r="D55" i="38"/>
  <c r="F50" i="37"/>
  <c r="H50" i="37" s="1"/>
  <c r="H53" i="35"/>
  <c r="G53" i="35"/>
  <c r="S90" i="33"/>
  <c r="E57" i="38"/>
  <c r="R66" i="31"/>
  <c r="T66" i="31" s="1"/>
  <c r="G61" i="33"/>
  <c r="F94" i="36"/>
  <c r="G94" i="36" s="1"/>
  <c r="F79" i="36"/>
  <c r="H79" i="36" s="1"/>
  <c r="F93" i="31"/>
  <c r="G93" i="31" s="1"/>
  <c r="F48" i="40"/>
  <c r="F44" i="40"/>
  <c r="D37" i="38"/>
  <c r="T68" i="31"/>
  <c r="F26" i="36"/>
  <c r="G26" i="36" s="1"/>
  <c r="T62" i="31"/>
  <c r="S62" i="31"/>
  <c r="T83" i="18"/>
  <c r="S58" i="33"/>
  <c r="S90" i="18"/>
  <c r="F50" i="36"/>
  <c r="H50" i="36" s="1"/>
  <c r="F80" i="36"/>
  <c r="G80" i="36" s="1"/>
  <c r="F70" i="37"/>
  <c r="G70" i="37" s="1"/>
  <c r="F78" i="31"/>
  <c r="H78" i="31" s="1"/>
  <c r="H88" i="35"/>
  <c r="G88" i="35"/>
  <c r="R64" i="37"/>
  <c r="S64" i="37" s="1"/>
  <c r="R72" i="31"/>
  <c r="T72" i="31" s="1"/>
  <c r="F72" i="37"/>
  <c r="H72" i="37" s="1"/>
  <c r="R56" i="37"/>
  <c r="R72" i="32"/>
  <c r="F76" i="35"/>
  <c r="G76" i="35" s="1"/>
  <c r="F84" i="32"/>
  <c r="F75" i="32"/>
  <c r="R98" i="33"/>
  <c r="F89" i="37"/>
  <c r="G89" i="37" s="1"/>
  <c r="S96" i="33"/>
  <c r="D62" i="38"/>
  <c r="T39" i="37"/>
  <c r="F68" i="33"/>
  <c r="G68" i="33" s="1"/>
  <c r="R75" i="37"/>
  <c r="T75" i="37" s="1"/>
  <c r="R73" i="31"/>
  <c r="T73" i="31" s="1"/>
  <c r="F99" i="35"/>
  <c r="G99" i="35" s="1"/>
  <c r="R56" i="18"/>
  <c r="T56" i="18" s="1"/>
  <c r="F99" i="33"/>
  <c r="F93" i="37"/>
  <c r="H93" i="37" s="1"/>
  <c r="G72" i="33"/>
  <c r="H72" i="33"/>
  <c r="F40" i="18"/>
  <c r="H40" i="18" s="1"/>
  <c r="T78" i="18"/>
  <c r="S85" i="36"/>
  <c r="F45" i="37"/>
  <c r="G45" i="37" s="1"/>
  <c r="F53" i="36"/>
  <c r="H53" i="36" s="1"/>
  <c r="D42" i="38"/>
  <c r="T53" i="37"/>
  <c r="F90" i="31"/>
  <c r="H90" i="31" s="1"/>
  <c r="R99" i="37"/>
  <c r="T99" i="37" s="1"/>
  <c r="F92" i="37"/>
  <c r="G92" i="37" s="1"/>
  <c r="F64" i="32"/>
  <c r="R69" i="33"/>
  <c r="F69" i="32"/>
  <c r="F58" i="35"/>
  <c r="G58" i="35" s="1"/>
  <c r="T80" i="35"/>
  <c r="S61" i="33"/>
  <c r="H76" i="36"/>
  <c r="T48" i="35"/>
  <c r="E59" i="38"/>
  <c r="F94" i="37"/>
  <c r="G94" i="37" s="1"/>
  <c r="F77" i="31"/>
  <c r="H77" i="31" s="1"/>
  <c r="F31" i="36"/>
  <c r="H31" i="36" s="1"/>
  <c r="F51" i="36"/>
  <c r="G51" i="36" s="1"/>
  <c r="F62" i="18"/>
  <c r="H62" i="18" s="1"/>
  <c r="D41" i="38"/>
  <c r="F83" i="18"/>
  <c r="H83" i="18" s="1"/>
  <c r="F60" i="18"/>
  <c r="H60" i="18" s="1"/>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G63" i="1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62" i="33"/>
  <c r="S94" i="31"/>
  <c r="S45" i="37"/>
  <c r="S51" i="37"/>
  <c r="F81" i="32"/>
  <c r="F71" i="34"/>
  <c r="H71" i="34" s="1"/>
  <c r="H82" i="31"/>
  <c r="G52" i="37"/>
  <c r="H50" i="18"/>
  <c r="G50" i="18"/>
  <c r="T88" i="31"/>
  <c r="S86" i="33"/>
  <c r="T69" i="18"/>
  <c r="S54" i="31"/>
  <c r="E83" i="38"/>
  <c r="S53" i="35"/>
  <c r="H51" i="31"/>
  <c r="F45" i="18"/>
  <c r="G45" i="18" s="1"/>
  <c r="F98" i="36"/>
  <c r="H98" i="36" s="1"/>
  <c r="F84" i="36"/>
  <c r="H84" i="36" s="1"/>
  <c r="D82" i="38"/>
  <c r="F65" i="18"/>
  <c r="G65" i="18" s="1"/>
  <c r="F97" i="37"/>
  <c r="G97" i="37" s="1"/>
  <c r="F60" i="37"/>
  <c r="H60" i="37" s="1"/>
  <c r="F54" i="33"/>
  <c r="H54" i="33" s="1"/>
  <c r="F50" i="40"/>
  <c r="D43" i="38"/>
  <c r="F80" i="40"/>
  <c r="D73" i="38"/>
  <c r="F64" i="33"/>
  <c r="S78" i="33"/>
  <c r="E73" i="38"/>
  <c r="H62" i="35"/>
  <c r="F48" i="36"/>
  <c r="H48" i="36" s="1"/>
  <c r="F45" i="36"/>
  <c r="G45" i="36" s="1"/>
  <c r="F94" i="18"/>
  <c r="G94" i="18" s="1"/>
  <c r="F50" i="35"/>
  <c r="G50" i="35" s="1"/>
  <c r="F92" i="18"/>
  <c r="H92" i="18" s="1"/>
  <c r="R98" i="31"/>
  <c r="T98" i="31" s="1"/>
  <c r="F72" i="35"/>
  <c r="H72" i="35" s="1"/>
  <c r="F62" i="33"/>
  <c r="E49" i="38"/>
  <c r="T71" i="35"/>
  <c r="E44" i="38"/>
  <c r="S97" i="36"/>
  <c r="F56" i="36"/>
  <c r="H56" i="36" s="1"/>
  <c r="F84" i="37"/>
  <c r="H84" i="37" s="1"/>
  <c r="F51" i="37"/>
  <c r="H51" i="37" s="1"/>
  <c r="F63" i="37"/>
  <c r="G63" i="37" s="1"/>
  <c r="F67" i="18"/>
  <c r="G67" i="18" s="1"/>
  <c r="F84" i="33"/>
  <c r="G84" i="33" s="1"/>
  <c r="R80" i="37"/>
  <c r="T80" i="37" s="1"/>
  <c r="R99" i="31"/>
  <c r="T99" i="31" s="1"/>
  <c r="F40" i="37"/>
  <c r="H40" i="37" s="1"/>
  <c r="F98" i="35"/>
  <c r="H98" i="35" s="1"/>
  <c r="F90" i="33"/>
  <c r="F58" i="33"/>
  <c r="S70" i="37"/>
  <c r="T70" i="37"/>
  <c r="F99" i="31"/>
  <c r="H99" i="31" s="1"/>
  <c r="F59" i="31"/>
  <c r="F81" i="34"/>
  <c r="G81" i="34" s="1"/>
  <c r="F63" i="33"/>
  <c r="G63" i="33" s="1"/>
  <c r="F73" i="40"/>
  <c r="F85" i="31"/>
  <c r="G85" i="31" s="1"/>
  <c r="D78" i="38"/>
  <c r="F94" i="35"/>
  <c r="F52" i="31"/>
  <c r="G52" i="31" s="1"/>
  <c r="F84" i="35"/>
  <c r="F66" i="36"/>
  <c r="F40" i="36"/>
  <c r="H40" i="36" s="1"/>
  <c r="T50" i="37"/>
  <c r="F55" i="18"/>
  <c r="H55" i="18" s="1"/>
  <c r="F77" i="18"/>
  <c r="G77" i="18" s="1"/>
  <c r="F93" i="18"/>
  <c r="G93" i="18" s="1"/>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60" i="32"/>
  <c r="F19" i="40"/>
  <c r="H83" i="31"/>
  <c r="F44" i="37"/>
  <c r="H44" i="37" s="1"/>
  <c r="F39" i="31"/>
  <c r="H39" i="31" s="1"/>
  <c r="F25" i="36"/>
  <c r="G25" i="36" s="1"/>
  <c r="F46" i="36"/>
  <c r="H46" i="36" s="1"/>
  <c r="F38" i="36"/>
  <c r="H38" i="36" s="1"/>
  <c r="F54" i="36"/>
  <c r="F67" i="37"/>
  <c r="F45" i="31"/>
  <c r="G45" i="31" s="1"/>
  <c r="F74" i="37"/>
  <c r="G74" i="37" s="1"/>
  <c r="F65" i="34"/>
  <c r="H65" i="34" s="1"/>
  <c r="R70" i="33"/>
  <c r="S70" i="33" s="1"/>
  <c r="R62" i="37"/>
  <c r="T62" i="37" s="1"/>
  <c r="R74" i="18"/>
  <c r="T74" i="18" s="1"/>
  <c r="H70" i="34"/>
  <c r="F60" i="35"/>
  <c r="H60" i="35" s="1"/>
  <c r="F99" i="32"/>
  <c r="F78" i="32"/>
  <c r="F84" i="40"/>
  <c r="D77" i="38"/>
  <c r="D76" i="38"/>
  <c r="D56" i="38"/>
  <c r="F73" i="31"/>
  <c r="H73" i="31" s="1"/>
  <c r="R87" i="33"/>
  <c r="F41" i="37"/>
  <c r="H41" i="37" s="1"/>
  <c r="R92" i="18"/>
  <c r="T92" i="18" s="1"/>
  <c r="F56" i="33"/>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54" i="18"/>
  <c r="G54" i="18" s="1"/>
  <c r="F86" i="35"/>
  <c r="H94" i="37"/>
  <c r="F57" i="31"/>
  <c r="F90" i="37"/>
  <c r="F39" i="18"/>
  <c r="G39" i="18" s="1"/>
  <c r="F59" i="35"/>
  <c r="G59" i="35" s="1"/>
  <c r="F79" i="18"/>
  <c r="G79" i="18" s="1"/>
  <c r="F87" i="40"/>
  <c r="D80" i="38"/>
  <c r="F91" i="18"/>
  <c r="G91" i="18" s="1"/>
  <c r="F43" i="36"/>
  <c r="H43" i="36"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F55" i="31"/>
  <c r="G55" i="31" s="1"/>
  <c r="F71" i="40"/>
  <c r="D64" i="38"/>
  <c r="F77" i="35"/>
  <c r="G77" i="35" s="1"/>
  <c r="F77" i="36"/>
  <c r="G77" i="36" s="1"/>
  <c r="F88" i="18"/>
  <c r="F94" i="34"/>
  <c r="F70" i="36"/>
  <c r="H70" i="36" s="1"/>
  <c r="F74" i="40"/>
  <c r="D67" i="38"/>
  <c r="F60" i="31"/>
  <c r="H60" i="31" s="1"/>
  <c r="D53" i="38"/>
  <c r="F78" i="35"/>
  <c r="F56" i="40"/>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F88" i="33"/>
  <c r="R94" i="18"/>
  <c r="S94" i="18" s="1"/>
  <c r="F87" i="37"/>
  <c r="G87" i="37" s="1"/>
  <c r="F77" i="34"/>
  <c r="G77" i="34" s="1"/>
  <c r="R56" i="33"/>
  <c r="R93" i="31"/>
  <c r="S93" i="31" s="1"/>
  <c r="R92" i="31"/>
  <c r="T92" i="31" s="1"/>
  <c r="F49" i="37"/>
  <c r="H49" i="37" s="1"/>
  <c r="F56" i="18"/>
  <c r="G56" i="18" s="1"/>
  <c r="R47" i="32"/>
  <c r="F46" i="18"/>
  <c r="G46" i="18" s="1"/>
  <c r="F78" i="33"/>
  <c r="F92" i="33"/>
  <c r="F94" i="33"/>
  <c r="T90" i="34"/>
  <c r="S90" i="34"/>
  <c r="S54" i="33"/>
  <c r="T54" i="33"/>
  <c r="F59" i="37"/>
  <c r="F67" i="40"/>
  <c r="D60" i="38"/>
  <c r="T79" i="33"/>
  <c r="S79" i="33"/>
  <c r="F75" i="36"/>
  <c r="G75" i="36" s="1"/>
  <c r="F57" i="40"/>
  <c r="F42" i="36"/>
  <c r="G42" i="36" s="1"/>
  <c r="H42" i="35"/>
  <c r="G42" i="35"/>
  <c r="F21" i="40"/>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S59" i="37"/>
  <c r="T59" i="37"/>
  <c r="F81" i="31"/>
  <c r="F73" i="35"/>
  <c r="F67" i="35"/>
  <c r="G67" i="35" s="1"/>
  <c r="F79" i="40"/>
  <c r="D72" i="38"/>
  <c r="T57" i="37"/>
  <c r="S57" i="37"/>
  <c r="F48" i="18"/>
  <c r="G48" i="18" s="1"/>
  <c r="F44" i="34"/>
  <c r="H44" i="34" s="1"/>
  <c r="F42" i="18"/>
  <c r="H42" i="18" s="1"/>
  <c r="F39" i="35"/>
  <c r="H39" i="35" s="1"/>
  <c r="F23" i="40"/>
  <c r="F95" i="18"/>
  <c r="H95" i="18" s="1"/>
  <c r="F97" i="40"/>
  <c r="D90" i="38"/>
  <c r="F97" i="35"/>
  <c r="G97" i="35" s="1"/>
  <c r="F97" i="36"/>
  <c r="G97" i="36" s="1"/>
  <c r="F29" i="40"/>
  <c r="F63" i="36"/>
  <c r="G63" i="36" s="1"/>
  <c r="F73" i="36"/>
  <c r="H73" i="36" s="1"/>
  <c r="F33" i="36"/>
  <c r="H33" i="36" s="1"/>
  <c r="R87" i="31"/>
  <c r="S87" i="31" s="1"/>
  <c r="F63" i="31"/>
  <c r="H63" i="31" s="1"/>
  <c r="F91" i="37"/>
  <c r="H91" i="37" s="1"/>
  <c r="F91" i="36"/>
  <c r="G91" i="36" s="1"/>
  <c r="F65" i="40"/>
  <c r="D58" i="38"/>
  <c r="E58" i="38"/>
  <c r="F43" i="40"/>
  <c r="D36" i="38"/>
  <c r="F79" i="31"/>
  <c r="H79" i="31" s="1"/>
  <c r="F55" i="37"/>
  <c r="H55" i="37" s="1"/>
  <c r="F89" i="36"/>
  <c r="G89" i="36" s="1"/>
  <c r="F77" i="37"/>
  <c r="F93" i="40"/>
  <c r="F93" i="35"/>
  <c r="H93" i="35" s="1"/>
  <c r="F93" i="36"/>
  <c r="H93" i="36" s="1"/>
  <c r="R91" i="31"/>
  <c r="T91" i="31" s="1"/>
  <c r="R49" i="31"/>
  <c r="S49" i="31" s="1"/>
  <c r="R95" i="31"/>
  <c r="T95" i="31" s="1"/>
  <c r="F54" i="37"/>
  <c r="H86" i="34"/>
  <c r="G86" i="34"/>
  <c r="F86" i="33"/>
  <c r="T55" i="33"/>
  <c r="T45" i="35"/>
  <c r="G90" i="34"/>
  <c r="T39" i="36"/>
  <c r="S46" i="35"/>
  <c r="E36" i="38"/>
  <c r="F23" i="36"/>
  <c r="G23" i="36" s="1"/>
  <c r="F29" i="36"/>
  <c r="G29" i="36" s="1"/>
  <c r="F91" i="34"/>
  <c r="G91" i="34" s="1"/>
  <c r="F54" i="32"/>
  <c r="R51" i="31"/>
  <c r="T51" i="31" s="1"/>
  <c r="F47" i="31"/>
  <c r="F71" i="18"/>
  <c r="G71" i="18" s="1"/>
  <c r="F46" i="31"/>
  <c r="G46" i="31" s="1"/>
  <c r="F54" i="35"/>
  <c r="S66" i="35"/>
  <c r="T66" i="35"/>
  <c r="F28" i="36"/>
  <c r="F86" i="31"/>
  <c r="F81" i="37"/>
  <c r="G81" i="37" s="1"/>
  <c r="F81" i="36"/>
  <c r="G81" i="36" s="1"/>
  <c r="F67" i="36"/>
  <c r="G67" i="36" s="1"/>
  <c r="F57" i="37"/>
  <c r="F73" i="37"/>
  <c r="D89" i="38"/>
  <c r="D38" i="38"/>
  <c r="D50" i="38"/>
  <c r="F21" i="36"/>
  <c r="G21" i="36" s="1"/>
  <c r="F85" i="37"/>
  <c r="T81" i="35"/>
  <c r="S81" i="35"/>
  <c r="F46" i="37"/>
  <c r="H46" i="37" s="1"/>
  <c r="H72" i="34"/>
  <c r="F85" i="40"/>
  <c r="E78" i="38"/>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T48" i="33"/>
  <c r="S48" i="33"/>
  <c r="T45" i="33"/>
  <c r="T73" i="33"/>
  <c r="T79" i="37"/>
  <c r="S79" i="37"/>
  <c r="R46" i="18"/>
  <c r="T46" i="18" s="1"/>
  <c r="T81" i="33"/>
  <c r="S70" i="34"/>
  <c r="T67" i="35"/>
  <c r="T97" i="37"/>
  <c r="S41" i="37"/>
  <c r="G56" i="31"/>
  <c r="H56" i="31"/>
  <c r="T43" i="33"/>
  <c r="T67" i="37"/>
  <c r="R75" i="18"/>
  <c r="S75" i="18" s="1"/>
  <c r="S41" i="35"/>
  <c r="T78" i="35"/>
  <c r="S73" i="37"/>
  <c r="R91" i="33"/>
  <c r="F71" i="31"/>
  <c r="G96" i="35"/>
  <c r="H96" i="35"/>
  <c r="F81" i="35"/>
  <c r="H81" i="35" s="1"/>
  <c r="F46" i="34"/>
  <c r="H46" i="34" s="1"/>
  <c r="R49" i="37"/>
  <c r="R43" i="18"/>
  <c r="S43" i="18" s="1"/>
  <c r="R95" i="37"/>
  <c r="F89" i="35"/>
  <c r="S61" i="35"/>
  <c r="S77" i="35"/>
  <c r="F46" i="35"/>
  <c r="R42" i="37"/>
  <c r="R39" i="18"/>
  <c r="F51" i="35"/>
  <c r="H51" i="35" s="1"/>
  <c r="R47" i="18"/>
  <c r="R71" i="18"/>
  <c r="S71" i="18" s="1"/>
  <c r="R71" i="31"/>
  <c r="R89" i="37"/>
  <c r="G58" i="31"/>
  <c r="G36" i="36"/>
  <c r="H85" i="34"/>
  <c r="G85" i="34"/>
  <c r="S41" i="31"/>
  <c r="T41" i="31"/>
  <c r="S86" i="31"/>
  <c r="T78" i="31"/>
  <c r="R63" i="32"/>
  <c r="R93" i="32"/>
  <c r="R74" i="32"/>
  <c r="T56" i="36"/>
  <c r="S78" i="36"/>
  <c r="S64" i="36"/>
  <c r="S34" i="36"/>
  <c r="T46" i="36"/>
  <c r="R96" i="32"/>
  <c r="R90" i="32"/>
  <c r="R68" i="32"/>
  <c r="R85" i="32"/>
  <c r="R49" i="32"/>
  <c r="T32" i="36"/>
  <c r="T50" i="36"/>
  <c r="S89" i="36"/>
  <c r="F59" i="40"/>
  <c r="F59" i="18"/>
  <c r="F81" i="33"/>
  <c r="H67" i="34"/>
  <c r="G67" i="34"/>
  <c r="F79" i="33"/>
  <c r="F75" i="18"/>
  <c r="S48" i="37"/>
  <c r="T48" i="37"/>
  <c r="H42" i="34"/>
  <c r="G42" i="34"/>
  <c r="F42" i="37"/>
  <c r="F42" i="33"/>
  <c r="R46" i="33"/>
  <c r="F97" i="18"/>
  <c r="R97" i="33"/>
  <c r="F75" i="35"/>
  <c r="R75" i="33"/>
  <c r="R67" i="33"/>
  <c r="R57" i="18"/>
  <c r="F51" i="33"/>
  <c r="F51" i="18"/>
  <c r="H51" i="18" s="1"/>
  <c r="R85" i="33"/>
  <c r="F49" i="33"/>
  <c r="F45" i="33"/>
  <c r="H45" i="34"/>
  <c r="G45" i="34"/>
  <c r="F43" i="18"/>
  <c r="G43" i="18" s="1"/>
  <c r="F41" i="33"/>
  <c r="F41" i="18"/>
  <c r="G41" i="18" s="1"/>
  <c r="F95" i="33"/>
  <c r="F77" i="33"/>
  <c r="F93" i="33"/>
  <c r="D66" i="38"/>
  <c r="D54" i="38"/>
  <c r="T38" i="36"/>
  <c r="S82" i="36"/>
  <c r="T29" i="36"/>
  <c r="F59" i="33"/>
  <c r="H79" i="34"/>
  <c r="G79" i="34"/>
  <c r="G57" i="34"/>
  <c r="H57" i="34"/>
  <c r="F57" i="33"/>
  <c r="F48" i="37"/>
  <c r="F48" i="33"/>
  <c r="D39" i="38"/>
  <c r="F46" i="40"/>
  <c r="F44" i="33"/>
  <c r="F42" i="40"/>
  <c r="D35" i="38"/>
  <c r="H39" i="34"/>
  <c r="G39" i="34"/>
  <c r="F39" i="33"/>
  <c r="F46" i="33"/>
  <c r="G63" i="34"/>
  <c r="H63" i="34"/>
  <c r="F73" i="33"/>
  <c r="F97" i="33"/>
  <c r="F75" i="33"/>
  <c r="F59" i="32"/>
  <c r="F59" i="34"/>
  <c r="F67" i="33"/>
  <c r="F81" i="18"/>
  <c r="F85" i="33"/>
  <c r="F63" i="35"/>
  <c r="F91" i="33"/>
  <c r="F65" i="37"/>
  <c r="F65" i="33"/>
  <c r="F49" i="18"/>
  <c r="F47" i="33"/>
  <c r="F79" i="35"/>
  <c r="F65" i="35"/>
  <c r="H55" i="35"/>
  <c r="G55" i="35"/>
  <c r="F71" i="33"/>
  <c r="F71" i="37"/>
  <c r="F89" i="33"/>
  <c r="S98" i="35"/>
  <c r="T98" i="35"/>
  <c r="T83" i="31"/>
  <c r="S83" i="31"/>
  <c r="S61" i="31"/>
  <c r="T61" i="31"/>
  <c r="T63" i="31"/>
  <c r="S63" i="31"/>
  <c r="H87" i="36"/>
  <c r="G87" i="36"/>
  <c r="G35" i="36"/>
  <c r="H35" i="36"/>
  <c r="G58" i="36"/>
  <c r="H58" i="36"/>
  <c r="G61" i="36"/>
  <c r="H61" i="36"/>
  <c r="T96" i="35"/>
  <c r="S96" i="35"/>
  <c r="T42" i="35"/>
  <c r="S42" i="35"/>
  <c r="S90" i="35"/>
  <c r="T90" i="35"/>
  <c r="K10" i="32"/>
  <c r="K9" i="32"/>
  <c r="K12" i="32"/>
  <c r="T76" i="31"/>
  <c r="S76" i="31"/>
  <c r="S59" i="18"/>
  <c r="T89" i="18"/>
  <c r="T59" i="18"/>
  <c r="S86" i="18"/>
  <c r="T86" i="18"/>
  <c r="S97" i="18"/>
  <c r="S43" i="35"/>
  <c r="T43" i="35"/>
  <c r="T97" i="35"/>
  <c r="S97" i="35"/>
  <c r="T40" i="35"/>
  <c r="S40" i="35"/>
  <c r="G52" i="18"/>
  <c r="H52"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G78" i="36"/>
  <c r="G53" i="36"/>
  <c r="H69" i="36"/>
  <c r="G69" i="36"/>
  <c r="T84" i="35"/>
  <c r="S84" i="35"/>
  <c r="T72" i="35"/>
  <c r="S72" i="35"/>
  <c r="S57" i="35"/>
  <c r="T57" i="35"/>
  <c r="T85" i="35"/>
  <c r="S85" i="35"/>
  <c r="G82" i="18"/>
  <c r="H82" i="18"/>
  <c r="G60" i="18"/>
  <c r="S91" i="35"/>
  <c r="S76" i="35"/>
  <c r="T73" i="35"/>
  <c r="S59" i="35"/>
  <c r="D40" i="38"/>
  <c r="S79" i="18"/>
  <c r="T67" i="18"/>
  <c r="T73" i="18"/>
  <c r="S76" i="18"/>
  <c r="T96" i="18"/>
  <c r="T81" i="18"/>
  <c r="S82" i="18"/>
  <c r="S54" i="18"/>
  <c r="T52" i="18"/>
  <c r="T56" i="35"/>
  <c r="T88" i="18"/>
  <c r="T68" i="18"/>
  <c r="G76" i="31"/>
  <c r="E90" i="38"/>
  <c r="E45" i="38"/>
  <c r="T49" i="35"/>
  <c r="S50" i="35"/>
  <c r="S51" i="18"/>
  <c r="S56" i="36"/>
  <c r="T78" i="36"/>
  <c r="T64" i="36"/>
  <c r="T34" i="36"/>
  <c r="T74" i="36"/>
  <c r="T33" i="36"/>
  <c r="D70" i="38"/>
  <c r="S38" i="36"/>
  <c r="S50" i="36"/>
  <c r="T89" i="36"/>
  <c r="T74" i="35"/>
  <c r="S74" i="35"/>
  <c r="T69" i="31"/>
  <c r="G99" i="36"/>
  <c r="H99" i="36"/>
  <c r="T82" i="35"/>
  <c r="S82" i="35"/>
  <c r="S65" i="35"/>
  <c r="T65" i="35"/>
  <c r="T39" i="35"/>
  <c r="S39" i="35"/>
  <c r="W10" i="40"/>
  <c r="W12" i="40"/>
  <c r="T24" i="40" s="1"/>
  <c r="W9" i="40"/>
  <c r="T58" i="31"/>
  <c r="S58" i="31"/>
  <c r="C84" i="38"/>
  <c r="C72" i="38"/>
  <c r="C62" i="38"/>
  <c r="C52" i="38"/>
  <c r="C40" i="38"/>
  <c r="C37" i="38"/>
  <c r="C86" i="38"/>
  <c r="C76" i="38"/>
  <c r="C64" i="38"/>
  <c r="C54" i="38"/>
  <c r="C44" i="38"/>
  <c r="C32" i="38"/>
  <c r="C41" i="38"/>
  <c r="C51" i="38"/>
  <c r="C69" i="38"/>
  <c r="C80" i="38"/>
  <c r="C60" i="38"/>
  <c r="C38" i="38"/>
  <c r="C43" i="38"/>
  <c r="C63" i="38"/>
  <c r="C87" i="38"/>
  <c r="C65" i="38"/>
  <c r="C85" i="38"/>
  <c r="C88" i="38"/>
  <c r="C68" i="38"/>
  <c r="C46" i="38"/>
  <c r="C89" i="38"/>
  <c r="C59" i="38"/>
  <c r="C83" i="38"/>
  <c r="C61" i="38"/>
  <c r="C56" i="38"/>
  <c r="C73" i="38"/>
  <c r="C91" i="38"/>
  <c r="C53" i="38"/>
  <c r="C70" i="38"/>
  <c r="C79" i="38"/>
  <c r="C49" i="38"/>
  <c r="C36" i="38"/>
  <c r="C81" i="38"/>
  <c r="C78" i="38"/>
  <c r="C47" i="38"/>
  <c r="C48" i="38"/>
  <c r="C92" i="38"/>
  <c r="C77" i="38"/>
  <c r="C35" i="38"/>
  <c r="C67" i="38"/>
  <c r="C34" i="38"/>
  <c r="C75" i="38"/>
  <c r="C90" i="38"/>
  <c r="C33" i="38"/>
  <c r="C66" i="38"/>
  <c r="G30" i="36"/>
  <c r="H30" i="36"/>
  <c r="S55" i="35"/>
  <c r="T55" i="35"/>
  <c r="G60" i="37"/>
  <c r="S98" i="40"/>
  <c r="S93" i="40"/>
  <c r="T95" i="40"/>
  <c r="T99" i="40"/>
  <c r="T86" i="35"/>
  <c r="S86" i="35"/>
  <c r="S70" i="31"/>
  <c r="T70" i="31"/>
  <c r="S48" i="31"/>
  <c r="T48" i="31"/>
  <c r="T39" i="31"/>
  <c r="S39" i="31"/>
  <c r="S42" i="31"/>
  <c r="T4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G86" i="18"/>
  <c r="G99" i="18"/>
  <c r="K9" i="40"/>
  <c r="K12" i="40"/>
  <c r="K10" i="40"/>
  <c r="G72" i="31"/>
  <c r="S89" i="18"/>
  <c r="T79" i="18"/>
  <c r="S67" i="18"/>
  <c r="S73" i="18"/>
  <c r="T76" i="18"/>
  <c r="S53" i="18"/>
  <c r="T54" i="18"/>
  <c r="S52" i="18"/>
  <c r="S77"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G96" i="31" l="1"/>
  <c r="G54" i="31"/>
  <c r="S64" i="31"/>
  <c r="H53" i="37"/>
  <c r="H64" i="34"/>
  <c r="T58" i="37"/>
  <c r="H61" i="35"/>
  <c r="G80" i="31"/>
  <c r="S81" i="31"/>
  <c r="H89" i="34"/>
  <c r="T88" i="37"/>
  <c r="H72" i="18"/>
  <c r="H19" i="36"/>
  <c r="J19" i="36" s="1"/>
  <c r="K19" i="36" s="1"/>
  <c r="I17" i="17" s="1"/>
  <c r="S72" i="37"/>
  <c r="H81" i="36"/>
  <c r="G64" i="37"/>
  <c r="G96" i="36"/>
  <c r="T51" i="33"/>
  <c r="H99" i="34"/>
  <c r="H68" i="31"/>
  <c r="G96" i="37"/>
  <c r="H98" i="18"/>
  <c r="G59" i="36"/>
  <c r="S52" i="37"/>
  <c r="T55" i="31"/>
  <c r="H63" i="18"/>
  <c r="H51" i="36"/>
  <c r="H44" i="36"/>
  <c r="H86" i="36"/>
  <c r="S83" i="33"/>
  <c r="G58" i="34"/>
  <c r="S55" i="18"/>
  <c r="G52" i="34"/>
  <c r="H48" i="34"/>
  <c r="H48" i="35"/>
  <c r="T61" i="18"/>
  <c r="H87" i="35"/>
  <c r="G34" i="36"/>
  <c r="G48" i="36"/>
  <c r="T60" i="18"/>
  <c r="T85" i="37"/>
  <c r="T93" i="37"/>
  <c r="T57" i="31"/>
  <c r="H87" i="31"/>
  <c r="S81" i="37"/>
  <c r="H90" i="36"/>
  <c r="H94" i="36"/>
  <c r="T94" i="33"/>
  <c r="T87" i="18"/>
  <c r="S72" i="18"/>
  <c r="S55" i="37"/>
  <c r="E63" i="38"/>
  <c r="D48" i="38"/>
  <c r="H84" i="34"/>
  <c r="H44" i="35"/>
  <c r="G69" i="34"/>
  <c r="G66" i="35"/>
  <c r="G56" i="34"/>
  <c r="H83" i="34"/>
  <c r="G50" i="34"/>
  <c r="G53" i="31"/>
  <c r="G83" i="36"/>
  <c r="G22" i="36"/>
  <c r="H24" i="36"/>
  <c r="G84" i="36"/>
  <c r="H37" i="36"/>
  <c r="G68" i="37"/>
  <c r="H69" i="18"/>
  <c r="G84" i="37"/>
  <c r="H92" i="37"/>
  <c r="H62" i="37"/>
  <c r="H82" i="37"/>
  <c r="G58" i="37"/>
  <c r="S40" i="37"/>
  <c r="S42" i="18"/>
  <c r="H61" i="18"/>
  <c r="S98" i="18"/>
  <c r="D59" i="38"/>
  <c r="H93" i="34"/>
  <c r="H69" i="31"/>
  <c r="T59" i="31"/>
  <c r="H65" i="18"/>
  <c r="H52" i="31"/>
  <c r="G73" i="34"/>
  <c r="H67" i="31"/>
  <c r="H61" i="34"/>
  <c r="S90" i="31"/>
  <c r="G70" i="18"/>
  <c r="H66" i="31"/>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I21" i="36" s="1"/>
  <c r="I22" i="36" s="1"/>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H64" i="33"/>
  <c r="G64" i="33"/>
  <c r="H56" i="18"/>
  <c r="H21" i="36"/>
  <c r="G98" i="36"/>
  <c r="G40" i="31"/>
  <c r="G55" i="37"/>
  <c r="G98" i="35"/>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S85" i="18"/>
  <c r="H54" i="34"/>
  <c r="G46" i="37"/>
  <c r="G93" i="35"/>
  <c r="G39" i="31"/>
  <c r="S74" i="33"/>
  <c r="S60" i="37"/>
  <c r="T60" i="37"/>
  <c r="S56" i="31"/>
  <c r="T56" i="31"/>
  <c r="G56" i="33"/>
  <c r="H56" i="33"/>
  <c r="G66" i="36"/>
  <c r="H66" i="36"/>
  <c r="G59" i="31"/>
  <c r="H59" i="31"/>
  <c r="S47" i="31"/>
  <c r="T75" i="18"/>
  <c r="T95" i="18"/>
  <c r="S51" i="31"/>
  <c r="G51" i="34"/>
  <c r="G91" i="37"/>
  <c r="G41" i="37"/>
  <c r="G95" i="31"/>
  <c r="H43" i="31"/>
  <c r="H66" i="34"/>
  <c r="G99" i="31"/>
  <c r="G74" i="35"/>
  <c r="H74" i="35"/>
  <c r="T87" i="33"/>
  <c r="S87" i="33"/>
  <c r="H66" i="33"/>
  <c r="G66" i="33"/>
  <c r="D49" i="38"/>
  <c r="G67" i="37"/>
  <c r="H67" i="37"/>
  <c r="S49" i="32"/>
  <c r="H78" i="33"/>
  <c r="G78" i="33"/>
  <c r="H74" i="31"/>
  <c r="G74" i="31"/>
  <c r="G78" i="35"/>
  <c r="H78" i="35"/>
  <c r="G94" i="34"/>
  <c r="H94" i="34"/>
  <c r="G90" i="37"/>
  <c r="H90" i="37"/>
  <c r="H55" i="36"/>
  <c r="H71" i="36"/>
  <c r="H87" i="18"/>
  <c r="H87" i="37"/>
  <c r="S63" i="18"/>
  <c r="G57" i="36"/>
  <c r="H81" i="37"/>
  <c r="T56" i="33"/>
  <c r="S56" i="33"/>
  <c r="H70" i="35"/>
  <c r="G70" i="35"/>
  <c r="H88" i="18"/>
  <c r="G88" i="18"/>
  <c r="G60" i="33"/>
  <c r="H60" i="33"/>
  <c r="G57" i="31"/>
  <c r="H57" i="31"/>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H73" i="37"/>
  <c r="G73" i="37"/>
  <c r="G54" i="37"/>
  <c r="H54" i="37"/>
  <c r="G77" i="37"/>
  <c r="H77" i="37"/>
  <c r="H55" i="33"/>
  <c r="G55" i="33"/>
  <c r="H43" i="35"/>
  <c r="G43" i="35"/>
  <c r="S96" i="32"/>
  <c r="H97" i="34"/>
  <c r="G46" i="34"/>
  <c r="T95" i="33"/>
  <c r="T71" i="33"/>
  <c r="S71" i="33"/>
  <c r="H95" i="35"/>
  <c r="G49" i="35"/>
  <c r="H49" i="35"/>
  <c r="H49" i="31"/>
  <c r="G49" i="31"/>
  <c r="G51" i="35"/>
  <c r="G89" i="31"/>
  <c r="H89" i="31"/>
  <c r="T71" i="18"/>
  <c r="S42" i="37"/>
  <c r="T42" i="37"/>
  <c r="G51" i="18"/>
  <c r="S39" i="18"/>
  <c r="T39" i="18"/>
  <c r="T49" i="37"/>
  <c r="S49" i="37"/>
  <c r="G71" i="31"/>
  <c r="H71" i="31"/>
  <c r="T47" i="18"/>
  <c r="S47" i="18"/>
  <c r="G89" i="35"/>
  <c r="H89" i="35"/>
  <c r="S46" i="18"/>
  <c r="T89" i="37"/>
  <c r="S89" i="37"/>
  <c r="H46" i="35"/>
  <c r="G46" i="35"/>
  <c r="S95" i="37"/>
  <c r="T95" i="37"/>
  <c r="T71" i="31"/>
  <c r="S71" i="31"/>
  <c r="T91" i="33"/>
  <c r="S91" i="33"/>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C58" i="38"/>
  <c r="C50" i="38"/>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C45" i="38"/>
  <c r="C57" i="38"/>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C71" i="38"/>
  <c r="C82" i="38"/>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J21" i="36" l="1"/>
  <c r="K21" i="36" s="1"/>
  <c r="I19" i="17" s="1"/>
  <c r="J23" i="36"/>
  <c r="K23" i="36" s="1"/>
  <c r="I21" i="17" s="1"/>
  <c r="I20" i="40"/>
  <c r="I21" i="40" s="1"/>
  <c r="J22" i="40" s="1"/>
  <c r="K22" i="40" s="1"/>
  <c r="K20"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U20" i="40"/>
  <c r="V21" i="40" s="1"/>
  <c r="W21" i="40" s="1"/>
  <c r="AB19" i="17" s="1"/>
  <c r="U21" i="36"/>
  <c r="V21" i="36"/>
  <c r="W21" i="36" s="1"/>
  <c r="Z19" i="17" s="1"/>
  <c r="V20" i="40"/>
  <c r="W20" i="40" s="1"/>
  <c r="AB18" i="17" s="1"/>
  <c r="J21" i="40" l="1"/>
  <c r="K21" i="40" s="1"/>
  <c r="K19" i="17" s="1"/>
  <c r="B25" i="33"/>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P30" i="35"/>
  <c r="R30" i="35" s="1"/>
  <c r="C31" i="31"/>
  <c r="F31" i="31" s="1"/>
  <c r="P31" i="31"/>
  <c r="R31" i="31" s="1"/>
  <c r="C31" i="35"/>
  <c r="F31" i="35" s="1"/>
  <c r="D24" i="38"/>
  <c r="C33" i="18"/>
  <c r="F33" i="18" s="1"/>
  <c r="P33" i="18"/>
  <c r="R33" i="18" s="1"/>
  <c r="P35" i="37"/>
  <c r="R35" i="37" s="1"/>
  <c r="C35" i="37"/>
  <c r="F35" i="37" s="1"/>
  <c r="P32" i="35"/>
  <c r="R32" i="35" s="1"/>
  <c r="C30" i="18"/>
  <c r="F30" i="18" s="1"/>
  <c r="P30" i="18"/>
  <c r="R30" i="18" s="1"/>
  <c r="C33" i="33"/>
  <c r="F33" i="33" s="1"/>
  <c r="P33" i="33"/>
  <c r="R33" i="33" s="1"/>
  <c r="P33" i="34"/>
  <c r="R33" i="34" s="1"/>
  <c r="E26" i="38"/>
  <c r="P35" i="35"/>
  <c r="R35" i="35" s="1"/>
  <c r="C32" i="37"/>
  <c r="F32" i="37" s="1"/>
  <c r="P32" i="37"/>
  <c r="R32" i="37" s="1"/>
  <c r="P37" i="33"/>
  <c r="R37" i="33" s="1"/>
  <c r="C37" i="33"/>
  <c r="F37" i="33" s="1"/>
  <c r="P36" i="34"/>
  <c r="R36" i="34" s="1"/>
  <c r="E29" i="38"/>
  <c r="C31" i="32"/>
  <c r="F31" i="32" s="1"/>
  <c r="C31" i="34"/>
  <c r="F31" i="34" s="1"/>
  <c r="P31" i="32"/>
  <c r="R31" i="32" s="1"/>
  <c r="C24" i="38"/>
  <c r="L33" i="7"/>
  <c r="C33" i="7"/>
  <c r="F33" i="7"/>
  <c r="G33" i="7"/>
  <c r="I33" i="7"/>
  <c r="J33" i="7"/>
  <c r="D33" i="7"/>
  <c r="H33" i="7"/>
  <c r="E33" i="7"/>
  <c r="K33" i="7"/>
  <c r="O33" i="7"/>
  <c r="M33" i="7"/>
  <c r="C30" i="34"/>
  <c r="F30" i="34" s="1"/>
  <c r="P30" i="32"/>
  <c r="R30" i="32" s="1"/>
  <c r="C30" i="32"/>
  <c r="F30" i="32" s="1"/>
  <c r="C23" i="38"/>
  <c r="P31" i="33"/>
  <c r="R31" i="33" s="1"/>
  <c r="C31" i="33"/>
  <c r="F31" i="33" s="1"/>
  <c r="C32" i="32"/>
  <c r="F32" i="32" s="1"/>
  <c r="C32" i="34"/>
  <c r="F32" i="34" s="1"/>
  <c r="P32" i="32"/>
  <c r="R32" i="32" s="1"/>
  <c r="C25" i="38"/>
  <c r="P37" i="34"/>
  <c r="R37" i="34" s="1"/>
  <c r="E30" i="38"/>
  <c r="P36" i="35"/>
  <c r="R36" i="35" s="1"/>
  <c r="P31" i="34"/>
  <c r="R31" i="34" s="1"/>
  <c r="E24" i="38"/>
  <c r="P35" i="34"/>
  <c r="R35" i="34" s="1"/>
  <c r="E28" i="38"/>
  <c r="P32" i="18"/>
  <c r="R32" i="18" s="1"/>
  <c r="C32" i="18"/>
  <c r="F32" i="18" s="1"/>
  <c r="C30" i="37"/>
  <c r="F30" i="37" s="1"/>
  <c r="P30" i="37"/>
  <c r="R30" i="37" s="1"/>
  <c r="C33" i="35"/>
  <c r="F33" i="35" s="1"/>
  <c r="P33" i="31"/>
  <c r="R33" i="31" s="1"/>
  <c r="C33" i="31"/>
  <c r="F33" i="31" s="1"/>
  <c r="D26" i="38"/>
  <c r="P31" i="18"/>
  <c r="R31" i="18" s="1"/>
  <c r="C31" i="18"/>
  <c r="F31" i="18" s="1"/>
  <c r="P32" i="31"/>
  <c r="R32" i="31" s="1"/>
  <c r="C32" i="35"/>
  <c r="F32" i="35" s="1"/>
  <c r="C32" i="31"/>
  <c r="F32" i="31" s="1"/>
  <c r="D25" i="38"/>
  <c r="C37" i="37"/>
  <c r="F37" i="37" s="1"/>
  <c r="P37" i="37"/>
  <c r="R37" i="37" s="1"/>
  <c r="P36" i="31"/>
  <c r="R36" i="31" s="1"/>
  <c r="C36" i="35"/>
  <c r="F36" i="35" s="1"/>
  <c r="C36" i="31"/>
  <c r="F36" i="31" s="1"/>
  <c r="D29" i="38"/>
  <c r="C30" i="35"/>
  <c r="F30" i="35" s="1"/>
  <c r="C30" i="31"/>
  <c r="F30" i="31" s="1"/>
  <c r="P30" i="31"/>
  <c r="R30" i="31" s="1"/>
  <c r="D23" i="38"/>
  <c r="P30" i="34"/>
  <c r="R30" i="34" s="1"/>
  <c r="E23" i="38"/>
  <c r="P33" i="37"/>
  <c r="R33" i="37" s="1"/>
  <c r="C33" i="37"/>
  <c r="F33" i="37" s="1"/>
  <c r="P35" i="18"/>
  <c r="R35" i="18" s="1"/>
  <c r="C35" i="18"/>
  <c r="F35" i="18" s="1"/>
  <c r="F29" i="7"/>
  <c r="C29" i="7"/>
  <c r="I29" i="7"/>
  <c r="J29" i="7"/>
  <c r="K29" i="7"/>
  <c r="H29" i="7"/>
  <c r="L29" i="7"/>
  <c r="G29" i="7"/>
  <c r="E29" i="7"/>
  <c r="O29" i="7"/>
  <c r="D29" i="7"/>
  <c r="M29" i="7"/>
  <c r="P32" i="34"/>
  <c r="R32" i="34" s="1"/>
  <c r="E25" i="38"/>
  <c r="P36" i="32"/>
  <c r="R36" i="32" s="1"/>
  <c r="C36" i="34"/>
  <c r="F36" i="34" s="1"/>
  <c r="C36" i="32"/>
  <c r="F36" i="32" s="1"/>
  <c r="C29" i="38"/>
  <c r="P35" i="33"/>
  <c r="R35" i="33" s="1"/>
  <c r="C35" i="33"/>
  <c r="F35" i="33" s="1"/>
  <c r="C32" i="33"/>
  <c r="F32" i="33" s="1"/>
  <c r="P32" i="33"/>
  <c r="R32" i="33" s="1"/>
  <c r="P37" i="35"/>
  <c r="R37" i="35" s="1"/>
  <c r="P36" i="37"/>
  <c r="R36" i="37" s="1"/>
  <c r="C36" i="37"/>
  <c r="F36" i="37" s="1"/>
  <c r="P36" i="18"/>
  <c r="R36" i="18" s="1"/>
  <c r="C36" i="18"/>
  <c r="F36" i="18" s="1"/>
  <c r="P30" i="33"/>
  <c r="R30" i="33" s="1"/>
  <c r="C30" i="33"/>
  <c r="F30" i="33" s="1"/>
  <c r="P31" i="35"/>
  <c r="R31" i="35" s="1"/>
  <c r="P33" i="32"/>
  <c r="R33" i="32" s="1"/>
  <c r="C33" i="32"/>
  <c r="F33" i="32" s="1"/>
  <c r="C33" i="34"/>
  <c r="F33" i="34" s="1"/>
  <c r="C26" i="38"/>
  <c r="P35" i="32"/>
  <c r="R35" i="32" s="1"/>
  <c r="C35" i="32"/>
  <c r="F35" i="32" s="1"/>
  <c r="C35" i="34"/>
  <c r="F35" i="34" s="1"/>
  <c r="C28" i="38"/>
  <c r="P37" i="32"/>
  <c r="R37" i="32" s="1"/>
  <c r="C37" i="34"/>
  <c r="F37" i="34" s="1"/>
  <c r="C37" i="32"/>
  <c r="F37" i="32" s="1"/>
  <c r="C30" i="38"/>
  <c r="C37" i="35"/>
  <c r="F37" i="35" s="1"/>
  <c r="C37" i="31"/>
  <c r="F37" i="31" s="1"/>
  <c r="P37" i="31"/>
  <c r="R37" i="31" s="1"/>
  <c r="D30" i="38"/>
  <c r="C36" i="33"/>
  <c r="F36" i="33" s="1"/>
  <c r="P36" i="33"/>
  <c r="R36" i="33" s="1"/>
  <c r="C31" i="37"/>
  <c r="F31" i="37" s="1"/>
  <c r="P31" i="37"/>
  <c r="R31" i="37" s="1"/>
  <c r="P33" i="35"/>
  <c r="R33" i="35" s="1"/>
  <c r="P35" i="31"/>
  <c r="R35" i="31" s="1"/>
  <c r="C35" i="31"/>
  <c r="F35" i="31" s="1"/>
  <c r="C35" i="35"/>
  <c r="F35" i="35" s="1"/>
  <c r="D28" i="38"/>
  <c r="H36" i="33" l="1"/>
  <c r="G36" i="33"/>
  <c r="S36" i="18"/>
  <c r="T36" i="18"/>
  <c r="C34" i="33"/>
  <c r="F34" i="33" s="1"/>
  <c r="P34" i="33"/>
  <c r="R34" i="33" s="1"/>
  <c r="H30" i="31"/>
  <c r="G30" i="31"/>
  <c r="G32" i="18"/>
  <c r="H32" i="18"/>
  <c r="T31" i="33"/>
  <c r="S31" i="33"/>
  <c r="P38" i="35"/>
  <c r="R38" i="35" s="1"/>
  <c r="S33" i="34"/>
  <c r="T33" i="34"/>
  <c r="G31" i="35"/>
  <c r="H31" i="35"/>
  <c r="S32" i="34"/>
  <c r="T32" i="34"/>
  <c r="G30" i="35"/>
  <c r="H30" i="35"/>
  <c r="T32" i="18"/>
  <c r="S32" i="18"/>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D31" i="38"/>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D27" i="38"/>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S37" i="35"/>
  <c r="T37" i="35"/>
  <c r="P34" i="35"/>
  <c r="R34" i="35" s="1"/>
  <c r="S30" i="34"/>
  <c r="T30" i="34"/>
  <c r="S36" i="31"/>
  <c r="T36" i="31"/>
  <c r="T30" i="37"/>
  <c r="S30" i="37"/>
  <c r="H32" i="32"/>
  <c r="G32" i="32"/>
  <c r="P38" i="34"/>
  <c r="R38" i="34" s="1"/>
  <c r="E31" i="38"/>
  <c r="G35" i="35"/>
  <c r="H35" i="35"/>
  <c r="G37" i="32"/>
  <c r="H37" i="32"/>
  <c r="G33" i="34"/>
  <c r="H33" i="34"/>
  <c r="T32" i="33"/>
  <c r="S32" i="33"/>
  <c r="G36" i="34"/>
  <c r="H36" i="34"/>
  <c r="P34" i="34"/>
  <c r="R34" i="34" s="1"/>
  <c r="E27" i="38"/>
  <c r="G31" i="18"/>
  <c r="H31" i="18"/>
  <c r="H30" i="37"/>
  <c r="G30" i="37"/>
  <c r="P38" i="37"/>
  <c r="R38" i="37" s="1"/>
  <c r="C38" i="37"/>
  <c r="F38" i="37" s="1"/>
  <c r="C38" i="34"/>
  <c r="F38" i="34" s="1"/>
  <c r="P38" i="32"/>
  <c r="R38" i="32" s="1"/>
  <c r="C38" i="32"/>
  <c r="F38" i="32" s="1"/>
  <c r="C31" i="38"/>
  <c r="T36" i="34"/>
  <c r="S36" i="34"/>
  <c r="S35" i="35"/>
  <c r="T35" i="35"/>
  <c r="G30" i="18"/>
  <c r="H30" i="18"/>
  <c r="G33" i="18"/>
  <c r="H33" i="18"/>
  <c r="H37" i="18"/>
  <c r="G37" i="18"/>
  <c r="G37" i="35"/>
  <c r="H37" i="35"/>
  <c r="H30" i="33"/>
  <c r="G30" i="33"/>
  <c r="P34" i="37"/>
  <c r="R34" i="37" s="1"/>
  <c r="C34" i="37"/>
  <c r="F34" i="37" s="1"/>
  <c r="C34" i="18"/>
  <c r="F34" i="18" s="1"/>
  <c r="P34" i="18"/>
  <c r="R34" i="18" s="1"/>
  <c r="H36" i="35"/>
  <c r="G36" i="35"/>
  <c r="G30" i="34"/>
  <c r="H30" i="34"/>
  <c r="H31" i="32"/>
  <c r="G31" i="32"/>
  <c r="S30" i="35"/>
  <c r="T30" i="35"/>
  <c r="G31" i="37"/>
  <c r="H31" i="37"/>
  <c r="S30" i="33"/>
  <c r="T30" i="33"/>
  <c r="G36" i="32"/>
  <c r="H36" i="32"/>
  <c r="P34" i="32"/>
  <c r="R34" i="32" s="1"/>
  <c r="C34" i="34"/>
  <c r="F34" i="34" s="1"/>
  <c r="C34" i="32"/>
  <c r="F34" i="32" s="1"/>
  <c r="C27" i="38"/>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T36" i="35"/>
  <c r="S36" i="35"/>
  <c r="G31" i="33"/>
  <c r="H31" i="33"/>
  <c r="P38" i="18"/>
  <c r="R38" i="18" s="1"/>
  <c r="C38" i="18"/>
  <c r="F38" i="18" s="1"/>
  <c r="T37" i="18"/>
  <c r="S37" i="18"/>
  <c r="H34" i="32" l="1"/>
  <c r="G34" i="32"/>
  <c r="S34" i="18"/>
  <c r="T34" i="18"/>
  <c r="G38" i="37"/>
  <c r="H38" i="37"/>
  <c r="T34" i="34"/>
  <c r="S34" i="34"/>
  <c r="S34" i="35"/>
  <c r="T34" i="35"/>
  <c r="P19" i="37"/>
  <c r="R19" i="37" s="1"/>
  <c r="C19" i="37"/>
  <c r="F19" i="37" s="1"/>
  <c r="L18" i="7"/>
  <c r="O18" i="7"/>
  <c r="H18" i="7"/>
  <c r="J18" i="7"/>
  <c r="K18" i="7"/>
  <c r="I18" i="7"/>
  <c r="F18" i="7"/>
  <c r="G18" i="7"/>
  <c r="E18" i="7"/>
  <c r="C18" i="7"/>
  <c r="D18" i="7"/>
  <c r="M18" i="7"/>
  <c r="G34" i="18"/>
  <c r="H34" i="18"/>
  <c r="T38" i="37"/>
  <c r="S38" i="37"/>
  <c r="C19" i="34"/>
  <c r="F19" i="34" s="1"/>
  <c r="P19" i="32"/>
  <c r="R19" i="32" s="1"/>
  <c r="C19" i="32"/>
  <c r="F19" i="32" s="1"/>
  <c r="C12" i="38"/>
  <c r="F12" i="38" s="1"/>
  <c r="H38" i="18"/>
  <c r="G38" i="18"/>
  <c r="P19" i="31"/>
  <c r="R19" i="31" s="1"/>
  <c r="C19" i="35"/>
  <c r="F19" i="35" s="1"/>
  <c r="C19" i="31"/>
  <c r="F19" i="31" s="1"/>
  <c r="D12" i="38"/>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H38" i="31"/>
  <c r="G38" i="31"/>
  <c r="S38" i="33"/>
  <c r="T38" i="33"/>
  <c r="H34" i="34"/>
  <c r="G34" i="34"/>
  <c r="G38" i="34"/>
  <c r="H38" i="34"/>
  <c r="T38" i="34"/>
  <c r="S38" i="34"/>
  <c r="P19" i="34"/>
  <c r="R19" i="34" s="1"/>
  <c r="E12" i="38"/>
  <c r="H12" i="38" s="1"/>
  <c r="T38" i="31"/>
  <c r="S38" i="31"/>
  <c r="S34" i="32"/>
  <c r="T34" i="32"/>
  <c r="C19" i="33"/>
  <c r="F19" i="33" s="1"/>
  <c r="P19" i="33"/>
  <c r="R19" i="33" s="1"/>
  <c r="P19" i="35"/>
  <c r="R19" i="35" s="1"/>
  <c r="H38" i="35"/>
  <c r="G38" i="35"/>
  <c r="O18" i="39" l="1"/>
  <c r="H19" i="33"/>
  <c r="J19" i="33" s="1"/>
  <c r="K19" i="33" s="1"/>
  <c r="H17" i="17" s="1"/>
  <c r="G19" i="33"/>
  <c r="I19" i="33" s="1"/>
  <c r="P20" i="37"/>
  <c r="R20" i="37" s="1"/>
  <c r="C20" i="37"/>
  <c r="F20" i="37" s="1"/>
  <c r="P22" i="33"/>
  <c r="R22" i="33" s="1"/>
  <c r="C22" i="33"/>
  <c r="F22" i="33" s="1"/>
  <c r="C20" i="33"/>
  <c r="F20" i="33" s="1"/>
  <c r="P20" i="33"/>
  <c r="R20" i="33" s="1"/>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P22" i="35"/>
  <c r="R22" i="35" s="1"/>
  <c r="T19" i="31"/>
  <c r="V19" i="31" s="1"/>
  <c r="W19" i="31" s="1"/>
  <c r="U17" i="17" s="1"/>
  <c r="S19" i="31"/>
  <c r="U19" i="31" s="1"/>
  <c r="D19" i="7"/>
  <c r="C19" i="7"/>
  <c r="K19" i="7"/>
  <c r="E19" i="7"/>
  <c r="L19" i="7"/>
  <c r="I19" i="7"/>
  <c r="O19" i="7"/>
  <c r="H19" i="7"/>
  <c r="J19" i="7"/>
  <c r="F19" i="7"/>
  <c r="G19" i="7"/>
  <c r="M19" i="7"/>
  <c r="C22" i="37"/>
  <c r="F22" i="37" s="1"/>
  <c r="P22" i="37"/>
  <c r="R22" i="37" s="1"/>
  <c r="G19" i="31"/>
  <c r="I19" i="31" s="1"/>
  <c r="H19" i="31"/>
  <c r="J19" i="31" s="1"/>
  <c r="C23" i="32"/>
  <c r="F23" i="32" s="1"/>
  <c r="P23" i="32"/>
  <c r="R23" i="32" s="1"/>
  <c r="C23" i="34"/>
  <c r="F23" i="34" s="1"/>
  <c r="C16" i="38"/>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C13" i="38"/>
  <c r="F13" i="38" s="1"/>
  <c r="P22" i="32"/>
  <c r="R22" i="32" s="1"/>
  <c r="C22" i="32"/>
  <c r="F22" i="32" s="1"/>
  <c r="C22" i="34"/>
  <c r="F22" i="34" s="1"/>
  <c r="C15" i="38"/>
  <c r="G19" i="32"/>
  <c r="I19" i="32" s="1"/>
  <c r="H19" i="32"/>
  <c r="J19" i="32" s="1"/>
  <c r="T19" i="33"/>
  <c r="V19" i="33" s="1"/>
  <c r="W19" i="33" s="1"/>
  <c r="Y17" i="17" s="1"/>
  <c r="S19" i="33"/>
  <c r="U19" i="33" s="1"/>
  <c r="P20" i="31"/>
  <c r="R20" i="31" s="1"/>
  <c r="C20" i="31"/>
  <c r="F20" i="31" s="1"/>
  <c r="D13" i="38"/>
  <c r="G13" i="38" s="1"/>
  <c r="C20" i="35"/>
  <c r="F20" i="35" s="1"/>
  <c r="S19" i="32"/>
  <c r="U19" i="32" s="1"/>
  <c r="T19" i="32"/>
  <c r="V19" i="32" s="1"/>
  <c r="W19" i="32" s="1"/>
  <c r="W17" i="17" s="1"/>
  <c r="C23" i="31"/>
  <c r="F23" i="31" s="1"/>
  <c r="C23" i="35"/>
  <c r="F23" i="35" s="1"/>
  <c r="P23" i="31"/>
  <c r="R23" i="31" s="1"/>
  <c r="D16" i="38"/>
  <c r="P23" i="33"/>
  <c r="R23" i="33" s="1"/>
  <c r="C23" i="33"/>
  <c r="F23" i="33" s="1"/>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C22" i="18"/>
  <c r="F22" i="18" s="1"/>
  <c r="P22" i="18"/>
  <c r="R22" i="18" s="1"/>
  <c r="H19" i="34"/>
  <c r="J19" i="34" s="1"/>
  <c r="G19" i="34"/>
  <c r="I19" i="34" s="1"/>
  <c r="P23" i="18"/>
  <c r="R23" i="18" s="1"/>
  <c r="C23" i="18"/>
  <c r="F23" i="18" s="1"/>
  <c r="C23" i="37"/>
  <c r="F23" i="37" s="1"/>
  <c r="P23" i="37"/>
  <c r="R23" i="37" s="1"/>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D15" i="38"/>
  <c r="P23" i="35"/>
  <c r="R23" i="35" s="1"/>
  <c r="G22" i="7"/>
  <c r="K22" i="7"/>
  <c r="D22" i="7"/>
  <c r="L22" i="7"/>
  <c r="J22" i="7"/>
  <c r="C22" i="7"/>
  <c r="I22" i="7"/>
  <c r="F22" i="7"/>
  <c r="O22" i="7"/>
  <c r="H22" i="7"/>
  <c r="M22" i="7"/>
  <c r="E22" i="7"/>
  <c r="H19" i="18"/>
  <c r="J19" i="18" s="1"/>
  <c r="K19" i="18" s="1"/>
  <c r="C17" i="17" s="1"/>
  <c r="G19" i="18"/>
  <c r="I19" i="18" s="1"/>
  <c r="P20" i="34"/>
  <c r="R20" i="34" s="1"/>
  <c r="E13" i="38"/>
  <c r="H13" i="38" s="1"/>
  <c r="P22" i="34"/>
  <c r="R22" i="34" s="1"/>
  <c r="E15" i="38"/>
  <c r="P23" i="34"/>
  <c r="R23" i="34" s="1"/>
  <c r="E16" i="38"/>
  <c r="P28" i="35" l="1"/>
  <c r="R28" i="35" s="1"/>
  <c r="G22" i="18"/>
  <c r="H22" i="18"/>
  <c r="P29" i="33"/>
  <c r="R29" i="33" s="1"/>
  <c r="C29" i="33"/>
  <c r="F29" i="33" s="1"/>
  <c r="H23" i="34"/>
  <c r="G23" i="34"/>
  <c r="P24" i="37"/>
  <c r="R24" i="37" s="1"/>
  <c r="C24" i="37"/>
  <c r="F24" i="37" s="1"/>
  <c r="C25" i="18"/>
  <c r="F25" i="18" s="1"/>
  <c r="P25" i="18"/>
  <c r="R25" i="18" s="1"/>
  <c r="S20" i="34"/>
  <c r="U20" i="34" s="1"/>
  <c r="T20" i="34"/>
  <c r="V20" i="34" s="1"/>
  <c r="W20" i="34" s="1"/>
  <c r="X18" i="17" s="1"/>
  <c r="P27" i="34"/>
  <c r="R27" i="34" s="1"/>
  <c r="E20" i="38"/>
  <c r="P28" i="31"/>
  <c r="R28" i="31" s="1"/>
  <c r="C28" i="31"/>
  <c r="F28" i="31" s="1"/>
  <c r="C28" i="35"/>
  <c r="F28" i="35" s="1"/>
  <c r="D21" i="38"/>
  <c r="O19" i="39"/>
  <c r="G20" i="31"/>
  <c r="I20" i="31" s="1"/>
  <c r="H20" i="31"/>
  <c r="J20" i="31" s="1"/>
  <c r="K19" i="32"/>
  <c r="F17" i="17" s="1"/>
  <c r="J12" i="38"/>
  <c r="P26" i="35"/>
  <c r="R26" i="35" s="1"/>
  <c r="S23" i="32"/>
  <c r="T23" i="32"/>
  <c r="T22" i="33"/>
  <c r="S22" i="33"/>
  <c r="C27" i="34"/>
  <c r="F27" i="34" s="1"/>
  <c r="C27" i="32"/>
  <c r="F27" i="32" s="1"/>
  <c r="P27" i="32"/>
  <c r="R27" i="32" s="1"/>
  <c r="C20" i="38"/>
  <c r="P28" i="34"/>
  <c r="R28" i="34" s="1"/>
  <c r="E21" i="38"/>
  <c r="P28" i="37"/>
  <c r="R28" i="37" s="1"/>
  <c r="C28" i="37"/>
  <c r="F28" i="37" s="1"/>
  <c r="H23" i="18"/>
  <c r="G23" i="18"/>
  <c r="S20" i="18"/>
  <c r="U20" i="18" s="1"/>
  <c r="T20" i="18"/>
  <c r="V20" i="18" s="1"/>
  <c r="W20" i="18" s="1"/>
  <c r="T18" i="17" s="1"/>
  <c r="C21" i="37"/>
  <c r="F21" i="37" s="1"/>
  <c r="P21" i="37"/>
  <c r="R21" i="37" s="1"/>
  <c r="P21" i="34"/>
  <c r="R21" i="34" s="1"/>
  <c r="E14" i="38"/>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D22" i="38"/>
  <c r="G23" i="32"/>
  <c r="H23" i="32"/>
  <c r="C25" i="35"/>
  <c r="F25" i="35" s="1"/>
  <c r="C25" i="31"/>
  <c r="F25" i="31" s="1"/>
  <c r="P25" i="31"/>
  <c r="R25" i="31" s="1"/>
  <c r="D18" i="38"/>
  <c r="S20" i="33"/>
  <c r="U20" i="33" s="1"/>
  <c r="T20" i="33"/>
  <c r="V20" i="33" s="1"/>
  <c r="W20" i="33" s="1"/>
  <c r="Y18" i="17" s="1"/>
  <c r="K19" i="34"/>
  <c r="G17" i="17" s="1"/>
  <c r="L12" i="38"/>
  <c r="C27" i="33"/>
  <c r="F27" i="33" s="1"/>
  <c r="P27" i="33"/>
  <c r="R27" i="33" s="1"/>
  <c r="G22" i="31"/>
  <c r="H22" i="31"/>
  <c r="H23" i="37"/>
  <c r="G23" i="37"/>
  <c r="C21" i="32"/>
  <c r="F21" i="32" s="1"/>
  <c r="C21" i="34"/>
  <c r="F21" i="34" s="1"/>
  <c r="P21" i="32"/>
  <c r="R21" i="32" s="1"/>
  <c r="C14" i="38"/>
  <c r="F14" i="38" s="1"/>
  <c r="F15" i="38" s="1"/>
  <c r="F16" i="38" s="1"/>
  <c r="S23" i="33"/>
  <c r="T23" i="33"/>
  <c r="S22" i="32"/>
  <c r="T22" i="32"/>
  <c r="P29" i="32"/>
  <c r="R29" i="32" s="1"/>
  <c r="C29" i="32"/>
  <c r="F29" i="32" s="1"/>
  <c r="C29" i="34"/>
  <c r="F29" i="34" s="1"/>
  <c r="C22" i="38"/>
  <c r="H22" i="33"/>
  <c r="G22" i="33"/>
  <c r="P27" i="37"/>
  <c r="R27" i="37" s="1"/>
  <c r="C27" i="37"/>
  <c r="F27" i="37" s="1"/>
  <c r="C28" i="34"/>
  <c r="F28" i="34" s="1"/>
  <c r="P28" i="32"/>
  <c r="R28" i="32" s="1"/>
  <c r="C28" i="32"/>
  <c r="F28" i="32" s="1"/>
  <c r="C21" i="38"/>
  <c r="T23" i="34"/>
  <c r="S23" i="34"/>
  <c r="S23" i="35"/>
  <c r="T23" i="35"/>
  <c r="AC17" i="17"/>
  <c r="AF17" i="17" s="1"/>
  <c r="T23" i="18"/>
  <c r="S23" i="18"/>
  <c r="H20" i="18"/>
  <c r="J20" i="18" s="1"/>
  <c r="K20" i="18" s="1"/>
  <c r="C18" i="17" s="1"/>
  <c r="G20" i="18"/>
  <c r="I20" i="18" s="1"/>
  <c r="C21" i="18"/>
  <c r="F21" i="18" s="1"/>
  <c r="P21" i="18"/>
  <c r="R21" i="18" s="1"/>
  <c r="H23" i="35"/>
  <c r="G23" i="35"/>
  <c r="G20" i="32"/>
  <c r="I20" i="32" s="1"/>
  <c r="H20" i="32"/>
  <c r="J20" i="32" s="1"/>
  <c r="P29" i="37"/>
  <c r="R29" i="37" s="1"/>
  <c r="C29" i="37"/>
  <c r="F29" i="37" s="1"/>
  <c r="K12" i="38"/>
  <c r="K19" i="31"/>
  <c r="D17" i="17" s="1"/>
  <c r="P24" i="35"/>
  <c r="R24" i="35" s="1"/>
  <c r="C25" i="37"/>
  <c r="F25" i="37" s="1"/>
  <c r="P25" i="37"/>
  <c r="R25" i="37" s="1"/>
  <c r="G20" i="33"/>
  <c r="I20" i="33" s="1"/>
  <c r="H20" i="33"/>
  <c r="J20" i="33" s="1"/>
  <c r="K20" i="33" s="1"/>
  <c r="H18" i="17" s="1"/>
  <c r="H20" i="37"/>
  <c r="J20" i="37" s="1"/>
  <c r="K20" i="37" s="1"/>
  <c r="J18" i="17" s="1"/>
  <c r="G20" i="37"/>
  <c r="I20" i="37" s="1"/>
  <c r="P27" i="18"/>
  <c r="R27" i="18" s="1"/>
  <c r="C27" i="18"/>
  <c r="F27" i="18" s="1"/>
  <c r="C28" i="18"/>
  <c r="F28" i="18" s="1"/>
  <c r="P28" i="18"/>
  <c r="R28" i="18" s="1"/>
  <c r="P21" i="35"/>
  <c r="R21" i="35" s="1"/>
  <c r="G23" i="31"/>
  <c r="H23" i="31"/>
  <c r="H20" i="34"/>
  <c r="J20" i="34" s="1"/>
  <c r="G20" i="34"/>
  <c r="I20" i="34" s="1"/>
  <c r="P29" i="18"/>
  <c r="R29" i="18" s="1"/>
  <c r="C29" i="18"/>
  <c r="F29" i="18" s="1"/>
  <c r="C26" i="34"/>
  <c r="F26" i="34" s="1"/>
  <c r="P26" i="32"/>
  <c r="R26" i="32" s="1"/>
  <c r="C26" i="32"/>
  <c r="F26" i="32" s="1"/>
  <c r="C19" i="38"/>
  <c r="P24" i="34"/>
  <c r="R24" i="34" s="1"/>
  <c r="E17" i="38"/>
  <c r="S22" i="35"/>
  <c r="T22" i="35"/>
  <c r="P25" i="35"/>
  <c r="R25" i="35" s="1"/>
  <c r="T20" i="37"/>
  <c r="V20" i="37" s="1"/>
  <c r="W20" i="37" s="1"/>
  <c r="AA18" i="17" s="1"/>
  <c r="S20" i="37"/>
  <c r="U20" i="37" s="1"/>
  <c r="P29" i="34"/>
  <c r="R29" i="34" s="1"/>
  <c r="E22" i="38"/>
  <c r="C26" i="35"/>
  <c r="F26" i="35" s="1"/>
  <c r="P26" i="31"/>
  <c r="R26" i="31" s="1"/>
  <c r="C26" i="31"/>
  <c r="F26" i="31" s="1"/>
  <c r="D19" i="38"/>
  <c r="P26" i="34"/>
  <c r="R26" i="34" s="1"/>
  <c r="E19" i="38"/>
  <c r="P24" i="32"/>
  <c r="R24" i="32" s="1"/>
  <c r="C24" i="32"/>
  <c r="F24" i="32" s="1"/>
  <c r="C24" i="34"/>
  <c r="F24" i="34" s="1"/>
  <c r="C17" i="38"/>
  <c r="C24" i="18"/>
  <c r="F24" i="18" s="1"/>
  <c r="P24" i="18"/>
  <c r="R24" i="18" s="1"/>
  <c r="P25" i="34"/>
  <c r="R25" i="34" s="1"/>
  <c r="E18" i="38"/>
  <c r="P27" i="35"/>
  <c r="R27" i="35" s="1"/>
  <c r="H22" i="35"/>
  <c r="G22" i="35"/>
  <c r="C21" i="35"/>
  <c r="F21" i="35" s="1"/>
  <c r="C21" i="31"/>
  <c r="F21" i="31" s="1"/>
  <c r="P21" i="31"/>
  <c r="R21" i="31" s="1"/>
  <c r="D14" i="38"/>
  <c r="G14" i="38" s="1"/>
  <c r="G15" i="38" s="1"/>
  <c r="G16" i="38" s="1"/>
  <c r="G22" i="34"/>
  <c r="H22" i="34"/>
  <c r="P29" i="35"/>
  <c r="R29" i="35" s="1"/>
  <c r="P26" i="18"/>
  <c r="R26" i="18" s="1"/>
  <c r="C26" i="18"/>
  <c r="F26" i="18" s="1"/>
  <c r="C26" i="37"/>
  <c r="F26" i="37" s="1"/>
  <c r="P26" i="37"/>
  <c r="R26" i="37" s="1"/>
  <c r="S22" i="37"/>
  <c r="T22" i="37"/>
  <c r="C24" i="35"/>
  <c r="F24" i="35" s="1"/>
  <c r="P24" i="31"/>
  <c r="R24" i="31" s="1"/>
  <c r="C24" i="31"/>
  <c r="F24" i="31" s="1"/>
  <c r="D17" i="38"/>
  <c r="S20" i="35"/>
  <c r="U20" i="35" s="1"/>
  <c r="T20" i="35"/>
  <c r="V20" i="35" s="1"/>
  <c r="W20" i="35" s="1"/>
  <c r="V18" i="17" s="1"/>
  <c r="P25" i="33"/>
  <c r="R25" i="33" s="1"/>
  <c r="C25" i="33"/>
  <c r="F25" i="33" s="1"/>
  <c r="T22" i="34"/>
  <c r="S22" i="34"/>
  <c r="P27" i="31"/>
  <c r="R27" i="31" s="1"/>
  <c r="C27" i="35"/>
  <c r="F27" i="35" s="1"/>
  <c r="C27" i="31"/>
  <c r="F27" i="31" s="1"/>
  <c r="D20" i="38"/>
  <c r="T22" i="31"/>
  <c r="S22" i="31"/>
  <c r="P28" i="33"/>
  <c r="R28" i="33" s="1"/>
  <c r="C28" i="33"/>
  <c r="F28" i="33" s="1"/>
  <c r="S23" i="37"/>
  <c r="T23" i="37"/>
  <c r="S22" i="18"/>
  <c r="T22" i="18"/>
  <c r="P21" i="33"/>
  <c r="R21" i="33" s="1"/>
  <c r="C21" i="33"/>
  <c r="F21" i="33" s="1"/>
  <c r="H23" i="33"/>
  <c r="G23" i="33"/>
  <c r="G20" i="35"/>
  <c r="I20" i="35" s="1"/>
  <c r="H20" i="35"/>
  <c r="J20" i="35" s="1"/>
  <c r="K20" i="35" s="1"/>
  <c r="E18" i="17" s="1"/>
  <c r="G22" i="32"/>
  <c r="H22" i="32"/>
  <c r="C26" i="33"/>
  <c r="F26" i="33" s="1"/>
  <c r="P26" i="33"/>
  <c r="R26" i="33" s="1"/>
  <c r="G22" i="37"/>
  <c r="H22" i="37"/>
  <c r="P24" i="33"/>
  <c r="R24" i="33" s="1"/>
  <c r="C24" i="33"/>
  <c r="F24" i="33" s="1"/>
  <c r="C25" i="32"/>
  <c r="F25" i="32" s="1"/>
  <c r="P25" i="32"/>
  <c r="R25" i="32" s="1"/>
  <c r="C25" i="34"/>
  <c r="F25" i="34" s="1"/>
  <c r="C18" i="38"/>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S26" i="34"/>
  <c r="T26" i="34"/>
  <c r="K13" i="38"/>
  <c r="K20" i="31"/>
  <c r="D18" i="17" s="1"/>
  <c r="S29" i="18"/>
  <c r="T29" i="18"/>
  <c r="H28" i="32"/>
  <c r="G28" i="32"/>
  <c r="H29" i="31"/>
  <c r="G29" i="31"/>
  <c r="S24" i="37"/>
  <c r="T24" i="37"/>
  <c r="G27" i="35"/>
  <c r="H27" i="35"/>
  <c r="H26" i="31"/>
  <c r="G26" i="31"/>
  <c r="H27" i="33"/>
  <c r="G27" i="33"/>
  <c r="H25" i="34"/>
  <c r="G25" i="34"/>
  <c r="H25" i="32"/>
  <c r="G25" i="32"/>
  <c r="S28" i="33"/>
  <c r="T28" i="33"/>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O20" i="39"/>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K24" i="32" l="1"/>
  <c r="F22" i="17" s="1"/>
  <c r="U24" i="32"/>
  <c r="U25" i="32" s="1"/>
  <c r="I24" i="32"/>
  <c r="J25" i="32" s="1"/>
  <c r="U24" i="34"/>
  <c r="V25" i="34" s="1"/>
  <c r="W25" i="34" s="1"/>
  <c r="X23" i="17" s="1"/>
  <c r="U25" i="35"/>
  <c r="V26" i="35" s="1"/>
  <c r="W26" i="35" s="1"/>
  <c r="V24" i="17"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V25" i="32"/>
  <c r="W25" i="32" s="1"/>
  <c r="W23" i="17" s="1"/>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I25" i="32" l="1"/>
  <c r="J26" i="32" s="1"/>
  <c r="U26" i="35"/>
  <c r="V27" i="35" s="1"/>
  <c r="W27" i="35" s="1"/>
  <c r="V25" i="17" s="1"/>
  <c r="U25" i="34"/>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I26" i="32" l="1"/>
  <c r="J27" i="32" s="1"/>
  <c r="U27" i="35"/>
  <c r="V28" i="35" s="1"/>
  <c r="W28" i="35" s="1"/>
  <c r="V26" i="17" s="1"/>
  <c r="U26" i="34"/>
  <c r="V26" i="34"/>
  <c r="W26" i="34" s="1"/>
  <c r="X24" i="17" s="1"/>
  <c r="L22" i="17"/>
  <c r="O22" i="17" s="1"/>
  <c r="E16" i="28"/>
  <c r="M16" i="38" s="1"/>
  <c r="J26" i="18"/>
  <c r="K26" i="18" s="1"/>
  <c r="C24" i="17" s="1"/>
  <c r="I26" i="18"/>
  <c r="U26" i="37"/>
  <c r="V26" i="37"/>
  <c r="W26" i="37" s="1"/>
  <c r="AA24" i="17" s="1"/>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K18" i="38"/>
  <c r="K25" i="31"/>
  <c r="D23" i="17" s="1"/>
  <c r="I27" i="32" l="1"/>
  <c r="J28" i="32" s="1"/>
  <c r="U28" i="35"/>
  <c r="V29" i="35" s="1"/>
  <c r="W29" i="35" s="1"/>
  <c r="V27" i="17" s="1"/>
  <c r="E17" i="28"/>
  <c r="M17" i="38" s="1"/>
  <c r="L23" i="17"/>
  <c r="E18" i="28" s="1"/>
  <c r="M18" i="38" s="1"/>
  <c r="V27" i="34"/>
  <c r="W27" i="34" s="1"/>
  <c r="X25" i="17" s="1"/>
  <c r="U27" i="34"/>
  <c r="N16" i="38"/>
  <c r="O16" i="38"/>
  <c r="I27" i="18"/>
  <c r="J27" i="18"/>
  <c r="K27" i="18" s="1"/>
  <c r="C25" i="17" s="1"/>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U29" i="35" l="1"/>
  <c r="V30" i="35" s="1"/>
  <c r="W30" i="35" s="1"/>
  <c r="V28" i="17" s="1"/>
  <c r="I28" i="32"/>
  <c r="J29" i="32" s="1"/>
  <c r="O23" i="17"/>
  <c r="N17" i="38"/>
  <c r="O17" i="38"/>
  <c r="U28" i="34"/>
  <c r="V28" i="34"/>
  <c r="W28" i="34" s="1"/>
  <c r="X26" i="17" s="1"/>
  <c r="L24" i="17"/>
  <c r="O24" i="17" s="1"/>
  <c r="J28" i="18"/>
  <c r="K28" i="18" s="1"/>
  <c r="C26" i="17" s="1"/>
  <c r="I28" i="18"/>
  <c r="V28" i="37"/>
  <c r="W28" i="37" s="1"/>
  <c r="AA26" i="17" s="1"/>
  <c r="U28" i="37"/>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J28" i="37"/>
  <c r="K28" i="37" s="1"/>
  <c r="J26" i="17" s="1"/>
  <c r="I28" i="37"/>
  <c r="J28" i="35"/>
  <c r="K28" i="35" s="1"/>
  <c r="E26" i="17" s="1"/>
  <c r="I28" i="35"/>
  <c r="K20" i="38"/>
  <c r="K27" i="31"/>
  <c r="D25" i="17" s="1"/>
  <c r="I29" i="32" l="1"/>
  <c r="I30" i="32" s="1"/>
  <c r="U30" i="35"/>
  <c r="U31" i="35" s="1"/>
  <c r="V29" i="34"/>
  <c r="W29" i="34" s="1"/>
  <c r="X27" i="17" s="1"/>
  <c r="U29" i="34"/>
  <c r="E19" i="28"/>
  <c r="M19" i="38" s="1"/>
  <c r="J29" i="18"/>
  <c r="K29" i="18" s="1"/>
  <c r="C27" i="17" s="1"/>
  <c r="I29" i="18"/>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J29" i="34"/>
  <c r="I29" i="34"/>
  <c r="AC26" i="17"/>
  <c r="AF26" i="17" s="1"/>
  <c r="V30" i="32"/>
  <c r="W30" i="32" s="1"/>
  <c r="W28" i="17" s="1"/>
  <c r="U30" i="32"/>
  <c r="J29" i="33"/>
  <c r="K29" i="33" s="1"/>
  <c r="H27" i="17" s="1"/>
  <c r="I29" i="33"/>
  <c r="J29" i="31"/>
  <c r="I29" i="31"/>
  <c r="L25" i="17"/>
  <c r="K28" i="31"/>
  <c r="D26" i="17" s="1"/>
  <c r="K21" i="38"/>
  <c r="V31" i="35" l="1"/>
  <c r="W31" i="35" s="1"/>
  <c r="V29" i="17" s="1"/>
  <c r="N19" i="38"/>
  <c r="L26" i="17"/>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O45" i="38" l="1"/>
  <c r="N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E48" i="28" l="1"/>
  <c r="M48" i="38" s="1"/>
  <c r="V58" i="34"/>
  <c r="W58" i="34" s="1"/>
  <c r="X56" i="17" s="1"/>
  <c r="U58" i="34"/>
  <c r="I58" i="18"/>
  <c r="J58" i="18"/>
  <c r="K58" i="18" s="1"/>
  <c r="C56" i="17" s="1"/>
  <c r="V58" i="37"/>
  <c r="W58" i="37" s="1"/>
  <c r="AA56" i="17" s="1"/>
  <c r="U58" i="37"/>
  <c r="AC55" i="17"/>
  <c r="AF55" i="17" s="1"/>
  <c r="K58" i="32"/>
  <c r="F56" i="17" s="1"/>
  <c r="J51" i="38"/>
  <c r="I59" i="32"/>
  <c r="J59" i="32"/>
  <c r="U60" i="35"/>
  <c r="V60" i="35"/>
  <c r="W60" i="35" s="1"/>
  <c r="V58" i="17" s="1"/>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O48" i="38" l="1"/>
  <c r="N48" i="38"/>
  <c r="U59" i="34"/>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E60" i="28" l="1"/>
  <c r="M60" i="38" s="1"/>
  <c r="U70" i="34"/>
  <c r="V70" i="34"/>
  <c r="W70" i="34" s="1"/>
  <c r="X68" i="17" s="1"/>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N60" i="38" l="1"/>
  <c r="O60" i="38"/>
  <c r="V71" i="34"/>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E71" i="28" s="1"/>
  <c r="M71" i="38"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O76" i="17" l="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N71" i="38"/>
  <c r="V82" i="34" l="1"/>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M73" i="38"/>
  <c r="O73" i="38"/>
  <c r="N73" i="38"/>
  <c r="U84" i="18"/>
  <c r="V84" i="18"/>
  <c r="W84" i="18" s="1"/>
  <c r="T82" i="17" s="1"/>
  <c r="E74" i="28"/>
  <c r="O79" i="17"/>
  <c r="J84" i="37"/>
  <c r="K84" i="37" s="1"/>
  <c r="J82" i="17" s="1"/>
  <c r="I84" i="37"/>
  <c r="E75" i="28" l="1"/>
  <c r="M75" i="38" s="1"/>
  <c r="U85" i="34"/>
  <c r="V85" i="34"/>
  <c r="W85" i="34" s="1"/>
  <c r="X83" i="17" s="1"/>
  <c r="N75" i="38"/>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O75" i="38" l="1"/>
  <c r="V86" i="34"/>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<sst xmlns="http://schemas.openxmlformats.org/spreadsheetml/2006/main" count="1446" uniqueCount="339">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</sst>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8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9" fontId="0" fillId="24" borderId="29" xfId="2" applyNumberFormat="1" applyFont="1" applyFill="1" applyBorder="1" applyAlignment="1" applyProtection="1">
      <alignment horizontal="center" vertical="center" wrapText="1"/>
      <protection locked="0"/>
    </xf>
    <xf numFmtId="9" fontId="0" fillId="24" borderId="30" xfId="2" applyNumberFormat="1" applyFont="1" applyFill="1" applyBorder="1" applyAlignment="1" applyProtection="1">
      <alignment horizontal="center" vertical="center" wrapText="1"/>
      <protection locked="0"/>
    </xf>
    <xf numFmtId="43" fontId="0" fillId="0" borderId="56" xfId="4" applyFont="1" applyFill="1" applyBorder="1" applyAlignment="1">
      <alignment vertical="center"/>
    </xf>
    <xf numFmtId="43" fontId="0" fillId="0" borderId="51" xfId="4" applyFont="1" applyFill="1" applyBorder="1" applyAlignment="1">
      <alignment vertical="center"/>
    </xf>
    <xf numFmtId="43" fontId="0" fillId="0" borderId="25" xfId="4" applyFont="1" applyFill="1" applyBorder="1" applyAlignment="1">
      <alignment vertical="center"/>
    </xf>
    <xf numFmtId="43" fontId="0" fillId="0" borderId="3" xfId="4" applyFont="1" applyFill="1" applyBorder="1" applyAlignment="1">
      <alignment vertical="center"/>
    </xf>
    <xf numFmtId="43" fontId="0" fillId="0" borderId="47" xfId="4" applyFont="1" applyFill="1" applyBorder="1" applyAlignment="1">
      <alignment vertical="center"/>
    </xf>
    <xf numFmtId="43" fontId="0" fillId="0" borderId="25" xfId="4" applyFont="1" applyFill="1" applyBorder="1" applyAlignment="1" applyProtection="1">
      <alignment vertical="center"/>
    </xf>
    <xf numFmtId="43" fontId="0" fillId="11" borderId="0" xfId="4" applyFont="1" applyFill="1" applyBorder="1" applyAlignment="1">
      <alignment vertical="center"/>
    </xf>
    <xf numFmtId="43" fontId="0" fillId="8" borderId="25" xfId="4" applyFont="1" applyFill="1" applyBorder="1" applyAlignment="1">
      <alignment vertical="center"/>
    </xf>
    <xf numFmtId="43" fontId="0" fillId="0" borderId="43" xfId="4" applyFont="1" applyFill="1" applyBorder="1" applyAlignment="1">
      <alignment vertical="center"/>
    </xf>
    <xf numFmtId="43" fontId="0" fillId="0" borderId="30" xfId="4" applyFont="1" applyFill="1" applyBorder="1" applyAlignment="1">
      <alignment vertical="center"/>
    </xf>
    <xf numFmtId="43" fontId="0" fillId="0" borderId="1" xfId="4" applyFont="1" applyFill="1" applyBorder="1" applyAlignment="1">
      <alignment vertical="center"/>
    </xf>
    <xf numFmtId="43" fontId="0" fillId="0" borderId="48" xfId="4" applyFont="1" applyFill="1" applyBorder="1" applyAlignment="1">
      <alignment vertical="center"/>
    </xf>
    <xf numFmtId="43" fontId="0" fillId="0" borderId="1" xfId="4" applyFont="1" applyFill="1" applyBorder="1" applyAlignment="1" applyProtection="1">
      <alignment vertical="center"/>
    </xf>
    <xf numFmtId="43" fontId="0"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PU/PP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P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0</v>
          </cell>
        </row>
        <row r="31">
          <cell r="B31">
            <v>0</v>
          </cell>
        </row>
        <row r="32">
          <cell r="B32">
            <v>7.7708317059999992</v>
          </cell>
        </row>
        <row r="33">
          <cell r="B33">
            <v>7.9040741780000001</v>
          </cell>
        </row>
        <row r="34">
          <cell r="B34">
            <v>8.2211856979999993</v>
          </cell>
        </row>
        <row r="35">
          <cell r="B35">
            <v>8.5167391979999998</v>
          </cell>
        </row>
        <row r="36">
          <cell r="B36">
            <v>8.6097863940000003</v>
          </cell>
        </row>
        <row r="37">
          <cell r="B37">
            <v>8.7001214519999994</v>
          </cell>
        </row>
        <row r="38">
          <cell r="B38">
            <v>8.7869098680000004</v>
          </cell>
        </row>
        <row r="39">
          <cell r="B39">
            <v>8.8688303439999991</v>
          </cell>
        </row>
        <row r="40">
          <cell r="B40">
            <v>9.9390817239999993</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9.2287291600000003</v>
          </cell>
        </row>
        <row r="30">
          <cell r="B30">
            <v>9.3587094800000017</v>
          </cell>
        </row>
        <row r="31">
          <cell r="B31">
            <v>9.4959600999999996</v>
          </cell>
        </row>
        <row r="32">
          <cell r="B32">
            <v>9.6169631800000008</v>
          </cell>
        </row>
        <row r="33">
          <cell r="B33">
            <v>9.7507367000000009</v>
          </cell>
        </row>
        <row r="34">
          <cell r="B34">
            <v>9.8623832199999999</v>
          </cell>
        </row>
        <row r="35">
          <cell r="B35">
            <v>9.8622476702640007</v>
          </cell>
        </row>
        <row r="36">
          <cell r="B36">
            <v>10.297212624920478</v>
          </cell>
        </row>
        <row r="37">
          <cell r="B37">
            <v>10.745079883660852</v>
          </cell>
        </row>
        <row r="38">
          <cell r="B38">
            <v>11.205981900690885</v>
          </cell>
        </row>
        <row r="39">
          <cell r="B39">
            <v>11.680029340942243</v>
          </cell>
        </row>
        <row r="40">
          <cell r="B40">
            <v>12.1673082335967</v>
          </cell>
        </row>
        <row r="41">
          <cell r="B41">
            <v>12.66787686124529</v>
          </cell>
        </row>
        <row r="42">
          <cell r="B42">
            <v>13.181762362367603</v>
          </cell>
        </row>
        <row r="43">
          <cell r="B43">
            <v>13.708957023001373</v>
          </cell>
        </row>
        <row r="44">
          <cell r="B44">
            <v>14.24941423151223</v>
          </cell>
        </row>
        <row r="45">
          <cell r="B45">
            <v>14.803044068256533</v>
          </cell>
        </row>
        <row r="46">
          <cell r="B46">
            <v>15.369708499644572</v>
          </cell>
        </row>
        <row r="47">
          <cell r="B47">
            <v>15.949216143643184</v>
          </cell>
        </row>
        <row r="48">
          <cell r="B48">
            <v>16.553008000000002</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9" t="s">
        <v>212</v>
      </c>
      <c r="C7" s="789"/>
      <c r="D7" s="789"/>
      <c r="E7" s="789"/>
      <c r="F7" s="789"/>
      <c r="G7" s="789"/>
      <c r="H7" s="789"/>
      <c r="I7" s="789"/>
      <c r="J7" s="360"/>
      <c r="K7" s="360"/>
    </row>
    <row r="8" spans="2:11" s="9" customFormat="1">
      <c r="B8" s="10"/>
      <c r="C8" s="10"/>
      <c r="D8" s="10"/>
      <c r="E8" s="10"/>
      <c r="F8" s="10"/>
      <c r="G8" s="10"/>
      <c r="H8" s="10"/>
      <c r="I8" s="10"/>
      <c r="J8" s="10"/>
      <c r="K8" s="10"/>
    </row>
    <row r="9" spans="2:11" ht="44.1" customHeight="1">
      <c r="B9" s="790" t="s">
        <v>227</v>
      </c>
      <c r="C9" s="790"/>
      <c r="D9" s="790"/>
      <c r="E9" s="790"/>
      <c r="F9" s="790"/>
      <c r="G9" s="790"/>
      <c r="H9" s="790"/>
      <c r="I9" s="790"/>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53" t="str">
        <f>city</f>
        <v>Penajam Paser Utara</v>
      </c>
      <c r="E2" s="854"/>
      <c r="F2" s="855"/>
    </row>
    <row r="3" spans="2:15" ht="13.5" thickBot="1">
      <c r="C3" s="490" t="s">
        <v>276</v>
      </c>
      <c r="D3" s="853" t="str">
        <f>province</f>
        <v>Kalimantan Timur</v>
      </c>
      <c r="E3" s="854"/>
      <c r="F3" s="855"/>
    </row>
    <row r="4" spans="2:15" ht="13.5" thickBot="1">
      <c r="B4" s="489"/>
      <c r="C4" s="490" t="s">
        <v>30</v>
      </c>
      <c r="D4" s="853">
        <v>0</v>
      </c>
      <c r="E4" s="854"/>
      <c r="F4" s="855"/>
      <c r="H4" s="856"/>
      <c r="I4" s="856"/>
      <c r="J4" s="856"/>
      <c r="K4" s="856"/>
    </row>
    <row r="5" spans="2:15">
      <c r="B5" s="489"/>
      <c r="H5" s="857"/>
      <c r="I5" s="857"/>
      <c r="J5" s="857"/>
      <c r="K5" s="857"/>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v>
      </c>
      <c r="E18" s="535">
        <v>0</v>
      </c>
      <c r="F18" s="535">
        <v>0</v>
      </c>
      <c r="G18" s="535">
        <v>0</v>
      </c>
      <c r="H18" s="535">
        <v>0</v>
      </c>
      <c r="I18" s="536">
        <v>0</v>
      </c>
      <c r="J18" s="537">
        <v>0</v>
      </c>
      <c r="K18" s="538">
        <v>0</v>
      </c>
      <c r="L18" s="535">
        <v>0</v>
      </c>
      <c r="M18" s="536">
        <v>0</v>
      </c>
      <c r="N18" s="471">
        <v>0</v>
      </c>
      <c r="O18" s="473">
        <f t="shared" ref="O18:O81" si="0">O17+N18</f>
        <v>0</v>
      </c>
    </row>
    <row r="19" spans="2:15">
      <c r="B19" s="470">
        <f>B18+1</f>
        <v>1951</v>
      </c>
      <c r="C19" s="533">
        <v>0</v>
      </c>
      <c r="D19" s="534">
        <v>0</v>
      </c>
      <c r="E19" s="535">
        <v>0</v>
      </c>
      <c r="F19" s="535">
        <v>0</v>
      </c>
      <c r="G19" s="535">
        <v>0</v>
      </c>
      <c r="H19" s="535">
        <v>0</v>
      </c>
      <c r="I19" s="536">
        <v>0</v>
      </c>
      <c r="J19" s="537">
        <v>0</v>
      </c>
      <c r="K19" s="538">
        <v>0</v>
      </c>
      <c r="L19" s="535">
        <v>0</v>
      </c>
      <c r="M19" s="536">
        <v>0</v>
      </c>
      <c r="N19" s="471">
        <v>0</v>
      </c>
      <c r="O19" s="473">
        <f t="shared" si="0"/>
        <v>0</v>
      </c>
    </row>
    <row r="20" spans="2:15">
      <c r="B20" s="470">
        <f t="shared" ref="B20:B83" si="1">B19+1</f>
        <v>1952</v>
      </c>
      <c r="C20" s="533">
        <v>0</v>
      </c>
      <c r="D20" s="534">
        <v>0.19901585676047623</v>
      </c>
      <c r="E20" s="535">
        <v>0</v>
      </c>
      <c r="F20" s="535">
        <v>0.15738265454161801</v>
      </c>
      <c r="G20" s="535">
        <v>0.12984068999683485</v>
      </c>
      <c r="H20" s="535">
        <v>1.9764333361040397E-2</v>
      </c>
      <c r="I20" s="536">
        <v>0</v>
      </c>
      <c r="J20" s="537">
        <v>0</v>
      </c>
      <c r="K20" s="538">
        <v>0</v>
      </c>
      <c r="L20" s="535">
        <v>0</v>
      </c>
      <c r="M20" s="536">
        <v>0</v>
      </c>
      <c r="N20" s="471">
        <v>0.5060035346599695</v>
      </c>
      <c r="O20" s="473">
        <f t="shared" si="0"/>
        <v>0.5060035346599695</v>
      </c>
    </row>
    <row r="21" spans="2:15">
      <c r="B21" s="470">
        <f t="shared" si="1"/>
        <v>1953</v>
      </c>
      <c r="C21" s="533">
        <v>0</v>
      </c>
      <c r="D21" s="534">
        <v>0.20242827974494124</v>
      </c>
      <c r="E21" s="535">
        <v>0</v>
      </c>
      <c r="F21" s="535">
        <v>0.16008121432703401</v>
      </c>
      <c r="G21" s="535">
        <v>0.13206700181980305</v>
      </c>
      <c r="H21" s="535">
        <v>2.0103222264325201E-2</v>
      </c>
      <c r="I21" s="536">
        <v>0</v>
      </c>
      <c r="J21" s="537">
        <v>0</v>
      </c>
      <c r="K21" s="538">
        <v>0</v>
      </c>
      <c r="L21" s="535">
        <v>0</v>
      </c>
      <c r="M21" s="536">
        <v>0</v>
      </c>
      <c r="N21" s="471">
        <v>0.51467971815610347</v>
      </c>
      <c r="O21" s="473">
        <f t="shared" si="0"/>
        <v>1.020683252816073</v>
      </c>
    </row>
    <row r="22" spans="2:15">
      <c r="B22" s="470">
        <f t="shared" si="1"/>
        <v>1954</v>
      </c>
      <c r="C22" s="533">
        <v>0</v>
      </c>
      <c r="D22" s="534">
        <v>0.21054970396684122</v>
      </c>
      <c r="E22" s="535">
        <v>0</v>
      </c>
      <c r="F22" s="535">
        <v>0.16650367394159402</v>
      </c>
      <c r="G22" s="535">
        <v>0.13736553100181503</v>
      </c>
      <c r="H22" s="535">
        <v>2.0909763704293198E-2</v>
      </c>
      <c r="I22" s="536">
        <v>0</v>
      </c>
      <c r="J22" s="537">
        <v>0</v>
      </c>
      <c r="K22" s="538">
        <v>0</v>
      </c>
      <c r="L22" s="535">
        <v>0</v>
      </c>
      <c r="M22" s="536">
        <v>0</v>
      </c>
      <c r="N22" s="471">
        <v>0.53532867261454342</v>
      </c>
      <c r="O22" s="473">
        <f t="shared" si="0"/>
        <v>1.5560119254306164</v>
      </c>
    </row>
    <row r="23" spans="2:15">
      <c r="B23" s="470">
        <f t="shared" si="1"/>
        <v>1955</v>
      </c>
      <c r="C23" s="533">
        <v>0</v>
      </c>
      <c r="D23" s="534">
        <v>0.21811901382277876</v>
      </c>
      <c r="E23" s="535">
        <v>0</v>
      </c>
      <c r="F23" s="535">
        <v>0.172489518977094</v>
      </c>
      <c r="G23" s="535">
        <v>0.14230385315610258</v>
      </c>
      <c r="H23" s="535">
        <v>2.1661474476193199E-2</v>
      </c>
      <c r="I23" s="536">
        <v>0</v>
      </c>
      <c r="J23" s="537">
        <v>0</v>
      </c>
      <c r="K23" s="538">
        <v>0</v>
      </c>
      <c r="L23" s="535">
        <v>0</v>
      </c>
      <c r="M23" s="536">
        <v>0</v>
      </c>
      <c r="N23" s="471">
        <v>0.5545738604321685</v>
      </c>
      <c r="O23" s="473">
        <f t="shared" si="0"/>
        <v>2.110585785862785</v>
      </c>
    </row>
    <row r="24" spans="2:15">
      <c r="B24" s="470">
        <f t="shared" si="1"/>
        <v>1956</v>
      </c>
      <c r="C24" s="533">
        <v>0</v>
      </c>
      <c r="D24" s="534">
        <v>0.22050201066683628</v>
      </c>
      <c r="E24" s="535">
        <v>0</v>
      </c>
      <c r="F24" s="535">
        <v>0.17437400383768203</v>
      </c>
      <c r="G24" s="535">
        <v>0.14385855316608767</v>
      </c>
      <c r="H24" s="535">
        <v>2.18981307144996E-2</v>
      </c>
      <c r="I24" s="536">
        <v>0</v>
      </c>
      <c r="J24" s="537">
        <v>0</v>
      </c>
      <c r="K24" s="538">
        <v>0</v>
      </c>
      <c r="L24" s="535">
        <v>0</v>
      </c>
      <c r="M24" s="536">
        <v>0</v>
      </c>
      <c r="N24" s="471">
        <v>0.56063269838510565</v>
      </c>
      <c r="O24" s="473">
        <f t="shared" si="0"/>
        <v>2.6712184842478908</v>
      </c>
    </row>
    <row r="25" spans="2:15">
      <c r="B25" s="470">
        <f t="shared" si="1"/>
        <v>1957</v>
      </c>
      <c r="C25" s="533">
        <v>0</v>
      </c>
      <c r="D25" s="534">
        <v>0.2228155479616275</v>
      </c>
      <c r="E25" s="535">
        <v>0</v>
      </c>
      <c r="F25" s="535">
        <v>0.17620355976735599</v>
      </c>
      <c r="G25" s="535">
        <v>0.1453679368080687</v>
      </c>
      <c r="H25" s="535">
        <v>2.2127888901016798E-2</v>
      </c>
      <c r="I25" s="536">
        <v>0</v>
      </c>
      <c r="J25" s="537">
        <v>0</v>
      </c>
      <c r="K25" s="538">
        <v>0</v>
      </c>
      <c r="L25" s="535">
        <v>0</v>
      </c>
      <c r="M25" s="536">
        <v>0</v>
      </c>
      <c r="N25" s="471">
        <v>0.56651493343806902</v>
      </c>
      <c r="O25" s="473">
        <f t="shared" si="0"/>
        <v>3.23773341768596</v>
      </c>
    </row>
    <row r="26" spans="2:15">
      <c r="B26" s="470">
        <f t="shared" si="1"/>
        <v>1958</v>
      </c>
      <c r="C26" s="533">
        <v>0</v>
      </c>
      <c r="D26" s="534">
        <v>0.22503825353814752</v>
      </c>
      <c r="E26" s="535">
        <v>0</v>
      </c>
      <c r="F26" s="535">
        <v>0.17796128555660404</v>
      </c>
      <c r="G26" s="535">
        <v>0.14681806058419833</v>
      </c>
      <c r="H26" s="535">
        <v>2.23486265582712E-2</v>
      </c>
      <c r="I26" s="536">
        <v>0</v>
      </c>
      <c r="J26" s="537">
        <v>0</v>
      </c>
      <c r="K26" s="538">
        <v>0</v>
      </c>
      <c r="L26" s="535">
        <v>0</v>
      </c>
      <c r="M26" s="536">
        <v>0</v>
      </c>
      <c r="N26" s="471">
        <v>0.57216622623722102</v>
      </c>
      <c r="O26" s="473">
        <f t="shared" si="0"/>
        <v>3.8098996439231811</v>
      </c>
    </row>
    <row r="27" spans="2:15">
      <c r="B27" s="470">
        <f t="shared" si="1"/>
        <v>1959</v>
      </c>
      <c r="C27" s="533">
        <v>0</v>
      </c>
      <c r="D27" s="534">
        <v>0.22713628812880499</v>
      </c>
      <c r="E27" s="535">
        <v>0</v>
      </c>
      <c r="F27" s="535">
        <v>0.17962042095703198</v>
      </c>
      <c r="G27" s="535">
        <v>0.14818684728955139</v>
      </c>
      <c r="H27" s="535">
        <v>2.2556983096929595E-2</v>
      </c>
      <c r="I27" s="536">
        <v>0</v>
      </c>
      <c r="J27" s="537">
        <v>0</v>
      </c>
      <c r="K27" s="538">
        <v>0</v>
      </c>
      <c r="L27" s="535">
        <v>0</v>
      </c>
      <c r="M27" s="536">
        <v>0</v>
      </c>
      <c r="N27" s="471">
        <v>0.57750053947231794</v>
      </c>
      <c r="O27" s="473">
        <f t="shared" si="0"/>
        <v>4.3874001833954992</v>
      </c>
    </row>
    <row r="28" spans="2:15">
      <c r="B28" s="470">
        <f t="shared" si="1"/>
        <v>1960</v>
      </c>
      <c r="C28" s="533">
        <v>0</v>
      </c>
      <c r="D28" s="534">
        <v>0.25454609487771751</v>
      </c>
      <c r="E28" s="535">
        <v>0</v>
      </c>
      <c r="F28" s="535">
        <v>0.20129622215617202</v>
      </c>
      <c r="G28" s="535">
        <v>0.16606938327884191</v>
      </c>
      <c r="H28" s="535">
        <v>2.52790604568216E-2</v>
      </c>
      <c r="I28" s="536">
        <v>0</v>
      </c>
      <c r="J28" s="537">
        <v>0</v>
      </c>
      <c r="K28" s="538">
        <v>0</v>
      </c>
      <c r="L28" s="535">
        <v>0</v>
      </c>
      <c r="M28" s="536">
        <v>0</v>
      </c>
      <c r="N28" s="471">
        <v>0.64719076076955306</v>
      </c>
      <c r="O28" s="473">
        <f t="shared" si="0"/>
        <v>5.0345909441650525</v>
      </c>
    </row>
    <row r="29" spans="2:15">
      <c r="B29" s="470">
        <f t="shared" si="1"/>
        <v>1961</v>
      </c>
      <c r="C29" s="533">
        <v>0</v>
      </c>
      <c r="D29" s="534">
        <v>0.236353521743325</v>
      </c>
      <c r="E29" s="535">
        <v>0</v>
      </c>
      <c r="F29" s="535">
        <v>0.18690945167748002</v>
      </c>
      <c r="G29" s="535">
        <v>0.15420029763392101</v>
      </c>
      <c r="H29" s="535">
        <v>2.3472349745544002E-2</v>
      </c>
      <c r="I29" s="536">
        <v>0</v>
      </c>
      <c r="J29" s="537">
        <v>0</v>
      </c>
      <c r="K29" s="538">
        <v>0</v>
      </c>
      <c r="L29" s="535">
        <v>0</v>
      </c>
      <c r="M29" s="536">
        <v>0</v>
      </c>
      <c r="N29" s="471">
        <v>0.60093562080027008</v>
      </c>
      <c r="O29" s="473">
        <f t="shared" si="0"/>
        <v>5.635526564965323</v>
      </c>
    </row>
    <row r="30" spans="2:15">
      <c r="B30" s="470">
        <f t="shared" si="1"/>
        <v>1962</v>
      </c>
      <c r="C30" s="533">
        <v>0</v>
      </c>
      <c r="D30" s="534">
        <v>0.23968239897622506</v>
      </c>
      <c r="E30" s="535">
        <v>0</v>
      </c>
      <c r="F30" s="535">
        <v>0.18954194309844005</v>
      </c>
      <c r="G30" s="535">
        <v>0.15637210305621302</v>
      </c>
      <c r="H30" s="535">
        <v>2.3802941691432003E-2</v>
      </c>
      <c r="I30" s="536">
        <v>0</v>
      </c>
      <c r="J30" s="537">
        <v>0</v>
      </c>
      <c r="K30" s="538">
        <v>0</v>
      </c>
      <c r="L30" s="535">
        <v>0</v>
      </c>
      <c r="M30" s="536">
        <v>0</v>
      </c>
      <c r="N30" s="471">
        <v>0.60939938682231021</v>
      </c>
      <c r="O30" s="473">
        <f t="shared" si="0"/>
        <v>6.244925951787633</v>
      </c>
    </row>
    <row r="31" spans="2:15">
      <c r="B31" s="470">
        <f t="shared" si="1"/>
        <v>1963</v>
      </c>
      <c r="C31" s="533">
        <v>0</v>
      </c>
      <c r="D31" s="534">
        <v>0.24319747313606249</v>
      </c>
      <c r="E31" s="535">
        <v>0</v>
      </c>
      <c r="F31" s="535">
        <v>0.19232167990530002</v>
      </c>
      <c r="G31" s="535">
        <v>0.15866538592187249</v>
      </c>
      <c r="H31" s="535">
        <v>2.4152024918339995E-2</v>
      </c>
      <c r="I31" s="536">
        <v>0</v>
      </c>
      <c r="J31" s="537">
        <v>0</v>
      </c>
      <c r="K31" s="538">
        <v>0</v>
      </c>
      <c r="L31" s="535">
        <v>0</v>
      </c>
      <c r="M31" s="536">
        <v>0</v>
      </c>
      <c r="N31" s="471">
        <v>0.61833656388157499</v>
      </c>
      <c r="O31" s="473">
        <f t="shared" si="0"/>
        <v>6.8632625156692075</v>
      </c>
    </row>
    <row r="32" spans="2:15">
      <c r="B32" s="470">
        <f t="shared" si="1"/>
        <v>1964</v>
      </c>
      <c r="C32" s="533">
        <v>0</v>
      </c>
      <c r="D32" s="534">
        <v>0.24629643764178749</v>
      </c>
      <c r="E32" s="535">
        <v>0</v>
      </c>
      <c r="F32" s="535">
        <v>0.19477235528454001</v>
      </c>
      <c r="G32" s="535">
        <v>0.16068719310974552</v>
      </c>
      <c r="H32" s="535">
        <v>2.4459784152012005E-2</v>
      </c>
      <c r="I32" s="536">
        <v>0</v>
      </c>
      <c r="J32" s="537">
        <v>0</v>
      </c>
      <c r="K32" s="538">
        <v>0</v>
      </c>
      <c r="L32" s="535">
        <v>0</v>
      </c>
      <c r="M32" s="536">
        <v>0</v>
      </c>
      <c r="N32" s="471">
        <v>0.62621577018808505</v>
      </c>
      <c r="O32" s="473">
        <f t="shared" si="0"/>
        <v>7.4894782858572926</v>
      </c>
    </row>
    <row r="33" spans="2:15">
      <c r="B33" s="470">
        <f t="shared" si="1"/>
        <v>1965</v>
      </c>
      <c r="C33" s="533">
        <v>0</v>
      </c>
      <c r="D33" s="534">
        <v>0.24972246109743754</v>
      </c>
      <c r="E33" s="535">
        <v>0</v>
      </c>
      <c r="F33" s="535">
        <v>0.19748167038510001</v>
      </c>
      <c r="G33" s="535">
        <v>0.16292237806770754</v>
      </c>
      <c r="H33" s="535">
        <v>2.4800023722780003E-2</v>
      </c>
      <c r="I33" s="536">
        <v>0</v>
      </c>
      <c r="J33" s="537">
        <v>0</v>
      </c>
      <c r="K33" s="538">
        <v>0</v>
      </c>
      <c r="L33" s="535">
        <v>0</v>
      </c>
      <c r="M33" s="536">
        <v>0</v>
      </c>
      <c r="N33" s="471">
        <v>0.63492653327302506</v>
      </c>
      <c r="O33" s="473">
        <f t="shared" si="0"/>
        <v>8.1244048191303175</v>
      </c>
    </row>
    <row r="34" spans="2:15">
      <c r="B34" s="470">
        <f t="shared" si="1"/>
        <v>1966</v>
      </c>
      <c r="C34" s="533">
        <v>0</v>
      </c>
      <c r="D34" s="534">
        <v>0.25258179825371246</v>
      </c>
      <c r="E34" s="535">
        <v>0</v>
      </c>
      <c r="F34" s="535">
        <v>0.19974284735466002</v>
      </c>
      <c r="G34" s="535">
        <v>0.1647878490675945</v>
      </c>
      <c r="H34" s="535">
        <v>2.5083985481747999E-2</v>
      </c>
      <c r="I34" s="536">
        <v>0</v>
      </c>
      <c r="J34" s="537">
        <v>0</v>
      </c>
      <c r="K34" s="538">
        <v>0</v>
      </c>
      <c r="L34" s="535">
        <v>0</v>
      </c>
      <c r="M34" s="536">
        <v>0</v>
      </c>
      <c r="N34" s="471">
        <v>0.64219648015771491</v>
      </c>
      <c r="O34" s="473">
        <f t="shared" si="0"/>
        <v>8.7666012992880322</v>
      </c>
    </row>
    <row r="35" spans="2:15">
      <c r="B35" s="470">
        <f t="shared" si="1"/>
        <v>1967</v>
      </c>
      <c r="C35" s="533">
        <v>0</v>
      </c>
      <c r="D35" s="534">
        <v>0.26918655070225495</v>
      </c>
      <c r="E35" s="535">
        <v>0</v>
      </c>
      <c r="F35" s="535">
        <v>0.21287396193465685</v>
      </c>
      <c r="G35" s="535">
        <v>0.17562101859609189</v>
      </c>
      <c r="H35" s="535">
        <v>2.6733009173189458E-2</v>
      </c>
      <c r="I35" s="536">
        <v>0</v>
      </c>
      <c r="J35" s="537">
        <v>0</v>
      </c>
      <c r="K35" s="538">
        <v>0</v>
      </c>
      <c r="L35" s="535">
        <v>0</v>
      </c>
      <c r="M35" s="536">
        <v>0</v>
      </c>
      <c r="N35" s="471">
        <v>0.68441454040619309</v>
      </c>
      <c r="O35" s="473">
        <f t="shared" si="0"/>
        <v>9.4510158396942252</v>
      </c>
    </row>
    <row r="36" spans="2:15">
      <c r="B36" s="470">
        <f t="shared" si="1"/>
        <v>1968</v>
      </c>
      <c r="C36" s="533">
        <v>0</v>
      </c>
      <c r="D36" s="534">
        <v>0.28191739652626358</v>
      </c>
      <c r="E36" s="535">
        <v>0</v>
      </c>
      <c r="F36" s="535">
        <v>0.2229415733449073</v>
      </c>
      <c r="G36" s="535">
        <v>0.1839267980095485</v>
      </c>
      <c r="H36" s="535">
        <v>2.7997313861918588E-2</v>
      </c>
      <c r="I36" s="536">
        <v>0</v>
      </c>
      <c r="J36" s="537">
        <v>0</v>
      </c>
      <c r="K36" s="538">
        <v>0</v>
      </c>
      <c r="L36" s="535">
        <v>0</v>
      </c>
      <c r="M36" s="536">
        <v>0</v>
      </c>
      <c r="N36" s="471">
        <v>0.71678308174263794</v>
      </c>
      <c r="O36" s="473">
        <f t="shared" si="0"/>
        <v>10.167798921436862</v>
      </c>
    </row>
    <row r="37" spans="2:15">
      <c r="B37" s="470">
        <f t="shared" si="1"/>
        <v>1969</v>
      </c>
      <c r="C37" s="533">
        <v>0</v>
      </c>
      <c r="D37" s="534">
        <v>0.29512247693270249</v>
      </c>
      <c r="E37" s="535">
        <v>0</v>
      </c>
      <c r="F37" s="535">
        <v>0.23338421164333253</v>
      </c>
      <c r="G37" s="535">
        <v>0.19254197460574934</v>
      </c>
      <c r="H37" s="535">
        <v>2.9308714950558038E-2</v>
      </c>
      <c r="I37" s="536">
        <v>0</v>
      </c>
      <c r="J37" s="537">
        <v>0</v>
      </c>
      <c r="K37" s="538">
        <v>0</v>
      </c>
      <c r="L37" s="535">
        <v>0</v>
      </c>
      <c r="M37" s="536">
        <v>0</v>
      </c>
      <c r="N37" s="471">
        <v>0.75035737813234238</v>
      </c>
      <c r="O37" s="473">
        <f t="shared" si="0"/>
        <v>10.918156299569205</v>
      </c>
    </row>
    <row r="38" spans="2:15">
      <c r="B38" s="470">
        <f t="shared" si="1"/>
        <v>1970</v>
      </c>
      <c r="C38" s="533">
        <v>0</v>
      </c>
      <c r="D38" s="534">
        <v>0.30881769965277855</v>
      </c>
      <c r="E38" s="535">
        <v>0</v>
      </c>
      <c r="F38" s="535">
        <v>0.24421445673691</v>
      </c>
      <c r="G38" s="535">
        <v>0.20147692680795073</v>
      </c>
      <c r="H38" s="535">
        <v>3.0668792241379389E-2</v>
      </c>
      <c r="I38" s="536">
        <v>0</v>
      </c>
      <c r="J38" s="537">
        <v>0</v>
      </c>
      <c r="K38" s="538">
        <v>0</v>
      </c>
      <c r="L38" s="535">
        <v>0</v>
      </c>
      <c r="M38" s="536">
        <v>0</v>
      </c>
      <c r="N38" s="471">
        <v>0.78517787543901862</v>
      </c>
      <c r="O38" s="473">
        <f t="shared" si="0"/>
        <v>11.703334175008223</v>
      </c>
    </row>
    <row r="39" spans="2:15">
      <c r="B39" s="470">
        <f t="shared" si="1"/>
        <v>1971</v>
      </c>
      <c r="C39" s="533">
        <v>0</v>
      </c>
      <c r="D39" s="534">
        <v>0.3230194753409531</v>
      </c>
      <c r="E39" s="535">
        <v>0</v>
      </c>
      <c r="F39" s="535">
        <v>0.25544528624663881</v>
      </c>
      <c r="G39" s="535">
        <v>0.21074236115347703</v>
      </c>
      <c r="H39" s="535">
        <v>3.2079175482136034E-2</v>
      </c>
      <c r="I39" s="536">
        <v>0</v>
      </c>
      <c r="J39" s="537">
        <v>0</v>
      </c>
      <c r="K39" s="538">
        <v>0</v>
      </c>
      <c r="L39" s="535">
        <v>0</v>
      </c>
      <c r="M39" s="536">
        <v>0</v>
      </c>
      <c r="N39" s="471">
        <v>0.82128629822320498</v>
      </c>
      <c r="O39" s="473">
        <f t="shared" si="0"/>
        <v>12.524620473231428</v>
      </c>
    </row>
    <row r="40" spans="2:15">
      <c r="B40" s="470">
        <f t="shared" si="1"/>
        <v>1972</v>
      </c>
      <c r="C40" s="533">
        <v>0</v>
      </c>
      <c r="D40" s="534">
        <v>0.33774473288002521</v>
      </c>
      <c r="E40" s="535">
        <v>0</v>
      </c>
      <c r="F40" s="535">
        <v>0.26709008761087055</v>
      </c>
      <c r="G40" s="535">
        <v>0.2203493222789682</v>
      </c>
      <c r="H40" s="535">
        <v>3.3541545886016294E-2</v>
      </c>
      <c r="I40" s="536">
        <v>0</v>
      </c>
      <c r="J40" s="537">
        <v>0</v>
      </c>
      <c r="K40" s="538">
        <v>0</v>
      </c>
      <c r="L40" s="535">
        <v>0</v>
      </c>
      <c r="M40" s="536">
        <v>0</v>
      </c>
      <c r="N40" s="471">
        <v>0.85872568865588028</v>
      </c>
      <c r="O40" s="473">
        <f t="shared" si="0"/>
        <v>13.383346161887308</v>
      </c>
    </row>
    <row r="41" spans="2:15">
      <c r="B41" s="470">
        <f t="shared" si="1"/>
        <v>1973</v>
      </c>
      <c r="C41" s="533">
        <v>0</v>
      </c>
      <c r="D41" s="534">
        <v>0.35301093513974952</v>
      </c>
      <c r="E41" s="535">
        <v>0</v>
      </c>
      <c r="F41" s="535">
        <v>0.27916267054729627</v>
      </c>
      <c r="G41" s="535">
        <v>0.23030920320151935</v>
      </c>
      <c r="H41" s="535">
        <v>3.5057637696637195E-2</v>
      </c>
      <c r="I41" s="536">
        <v>0</v>
      </c>
      <c r="J41" s="537">
        <v>0</v>
      </c>
      <c r="K41" s="538">
        <v>0</v>
      </c>
      <c r="L41" s="535">
        <v>0</v>
      </c>
      <c r="M41" s="536">
        <v>0</v>
      </c>
      <c r="N41" s="471">
        <v>0.89754044658520227</v>
      </c>
      <c r="O41" s="473">
        <f t="shared" si="0"/>
        <v>14.28088660847251</v>
      </c>
    </row>
    <row r="42" spans="2:15">
      <c r="B42" s="470">
        <f t="shared" si="1"/>
        <v>1974</v>
      </c>
      <c r="C42" s="533">
        <v>0</v>
      </c>
      <c r="D42" s="534">
        <v>0.36883609520216465</v>
      </c>
      <c r="E42" s="535">
        <v>0</v>
      </c>
      <c r="F42" s="535">
        <v>0.29167727988401076</v>
      </c>
      <c r="G42" s="535">
        <v>0.24063375590430883</v>
      </c>
      <c r="H42" s="535">
        <v>3.6629239799387384E-2</v>
      </c>
      <c r="I42" s="536">
        <v>0</v>
      </c>
      <c r="J42" s="537">
        <v>0</v>
      </c>
      <c r="K42" s="538">
        <v>0</v>
      </c>
      <c r="L42" s="535">
        <v>0</v>
      </c>
      <c r="M42" s="536">
        <v>0</v>
      </c>
      <c r="N42" s="471">
        <v>0.93777637078987153</v>
      </c>
      <c r="O42" s="473">
        <f t="shared" si="0"/>
        <v>15.218662979262382</v>
      </c>
    </row>
    <row r="43" spans="2:15">
      <c r="B43" s="470">
        <f t="shared" si="1"/>
        <v>1975</v>
      </c>
      <c r="C43" s="533">
        <v>0</v>
      </c>
      <c r="D43" s="534">
        <v>0.38523879306718828</v>
      </c>
      <c r="E43" s="535">
        <v>0</v>
      </c>
      <c r="F43" s="535">
        <v>0.30464860877037425</v>
      </c>
      <c r="G43" s="535">
        <v>0.25133510223555877</v>
      </c>
      <c r="H43" s="535">
        <v>3.8258197380465597E-2</v>
      </c>
      <c r="I43" s="536">
        <v>0</v>
      </c>
      <c r="J43" s="537">
        <v>0</v>
      </c>
      <c r="K43" s="538">
        <v>0</v>
      </c>
      <c r="L43" s="535">
        <v>0</v>
      </c>
      <c r="M43" s="536">
        <v>0</v>
      </c>
      <c r="N43" s="471">
        <v>0.9794807014535869</v>
      </c>
      <c r="O43" s="473">
        <f t="shared" si="0"/>
        <v>16.198143680715969</v>
      </c>
    </row>
    <row r="44" spans="2:15">
      <c r="B44" s="470">
        <f t="shared" si="1"/>
        <v>1976</v>
      </c>
      <c r="C44" s="533">
        <v>0</v>
      </c>
      <c r="D44" s="534">
        <v>0.40223819285242307</v>
      </c>
      <c r="E44" s="535">
        <v>0</v>
      </c>
      <c r="F44" s="535">
        <v>0.31809181227869782</v>
      </c>
      <c r="G44" s="535">
        <v>0.26242574512992561</v>
      </c>
      <c r="H44" s="535">
        <v>3.9946413634999248E-2</v>
      </c>
      <c r="I44" s="536">
        <v>0</v>
      </c>
      <c r="J44" s="537">
        <v>0</v>
      </c>
      <c r="K44" s="538">
        <v>0</v>
      </c>
      <c r="L44" s="535">
        <v>0</v>
      </c>
      <c r="M44" s="536">
        <v>0</v>
      </c>
      <c r="N44" s="471">
        <v>1.0227021638960456</v>
      </c>
      <c r="O44" s="473">
        <f t="shared" si="0"/>
        <v>17.220845844612015</v>
      </c>
    </row>
    <row r="45" spans="2:15">
      <c r="B45" s="470">
        <f t="shared" si="1"/>
        <v>1977</v>
      </c>
      <c r="C45" s="533">
        <v>0</v>
      </c>
      <c r="D45" s="534">
        <v>0.41985406050151269</v>
      </c>
      <c r="E45" s="535">
        <v>0</v>
      </c>
      <c r="F45" s="535">
        <v>0.3320225214080928</v>
      </c>
      <c r="G45" s="535">
        <v>0.27391858016167658</v>
      </c>
      <c r="H45" s="535">
        <v>4.169585152566746E-2</v>
      </c>
      <c r="I45" s="536">
        <v>0</v>
      </c>
      <c r="J45" s="537">
        <v>0</v>
      </c>
      <c r="K45" s="538">
        <v>0</v>
      </c>
      <c r="L45" s="535">
        <v>0</v>
      </c>
      <c r="M45" s="536">
        <v>0</v>
      </c>
      <c r="N45" s="471">
        <v>1.0674910135969498</v>
      </c>
      <c r="O45" s="473">
        <f t="shared" si="0"/>
        <v>18.288336858208964</v>
      </c>
    </row>
    <row r="46" spans="2:15">
      <c r="B46" s="470">
        <f t="shared" si="1"/>
        <v>1978</v>
      </c>
      <c r="C46" s="533">
        <v>0</v>
      </c>
      <c r="D46" s="534">
        <v>0.43810678201580355</v>
      </c>
      <c r="E46" s="535">
        <v>0</v>
      </c>
      <c r="F46" s="535">
        <v>0.34645685750215272</v>
      </c>
      <c r="G46" s="535">
        <v>0.28582690743927597</v>
      </c>
      <c r="H46" s="535">
        <v>4.3508535593293589E-2</v>
      </c>
      <c r="I46" s="536">
        <v>0</v>
      </c>
      <c r="J46" s="537">
        <v>0</v>
      </c>
      <c r="K46" s="538">
        <v>0</v>
      </c>
      <c r="L46" s="535">
        <v>0</v>
      </c>
      <c r="M46" s="536">
        <v>0</v>
      </c>
      <c r="N46" s="471">
        <v>1.1138990825505257</v>
      </c>
      <c r="O46" s="473">
        <f t="shared" si="0"/>
        <v>19.402235940759489</v>
      </c>
    </row>
    <row r="47" spans="2:15">
      <c r="B47" s="470">
        <f t="shared" si="1"/>
        <v>1979</v>
      </c>
      <c r="C47" s="533">
        <v>0</v>
      </c>
      <c r="D47" s="534">
        <v>0.45701738222448229</v>
      </c>
      <c r="E47" s="535">
        <v>0</v>
      </c>
      <c r="F47" s="535">
        <v>0.3614114470924642</v>
      </c>
      <c r="G47" s="535">
        <v>0.29816444385128293</v>
      </c>
      <c r="H47" s="535">
        <v>4.5386553820914097E-2</v>
      </c>
      <c r="I47" s="536">
        <v>0</v>
      </c>
      <c r="J47" s="537">
        <v>0</v>
      </c>
      <c r="K47" s="538">
        <v>0</v>
      </c>
      <c r="L47" s="535">
        <v>0</v>
      </c>
      <c r="M47" s="536">
        <v>0</v>
      </c>
      <c r="N47" s="471">
        <v>1.1619798269891435</v>
      </c>
      <c r="O47" s="473">
        <f t="shared" si="0"/>
        <v>20.564215767748632</v>
      </c>
    </row>
    <row r="48" spans="2:15">
      <c r="B48" s="470">
        <f t="shared" si="1"/>
        <v>1980</v>
      </c>
      <c r="C48" s="533">
        <v>0</v>
      </c>
      <c r="D48" s="534">
        <v>0.47692449057375003</v>
      </c>
      <c r="E48" s="535">
        <v>0</v>
      </c>
      <c r="F48" s="535">
        <v>0.37715407990200006</v>
      </c>
      <c r="G48" s="535">
        <v>0.31115211591915004</v>
      </c>
      <c r="H48" s="535">
        <v>4.7363535615600014E-2</v>
      </c>
      <c r="I48" s="536">
        <v>0</v>
      </c>
      <c r="J48" s="537">
        <v>0</v>
      </c>
      <c r="K48" s="538">
        <v>0</v>
      </c>
      <c r="L48" s="535">
        <v>0</v>
      </c>
      <c r="M48" s="536">
        <v>0</v>
      </c>
      <c r="N48" s="471">
        <v>1.2125942220105002</v>
      </c>
      <c r="O48" s="473">
        <f t="shared" si="0"/>
        <v>21.776809989759133</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21.776809989759133</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21.776809989759133</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21.776809989759133</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21.776809989759133</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21.776809989759133</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21.776809989759133</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21.776809989759133</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21.776809989759133</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21.776809989759133</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21.776809989759133</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21.776809989759133</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21.776809989759133</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21.776809989759133</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21.776809989759133</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21.776809989759133</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21.776809989759133</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21.776809989759133</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21.776809989759133</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21.776809989759133</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21.776809989759133</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21.776809989759133</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21.776809989759133</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21.776809989759133</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21.776809989759133</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21.776809989759133</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21.776809989759133</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21.776809989759133</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21.776809989759133</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21.776809989759133</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21.776809989759133</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21.776809989759133</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21.776809989759133</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21.776809989759133</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21.776809989759133</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21.776809989759133</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21.776809989759133</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21.776809989759133</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21.776809989759133</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21.776809989759133</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21.776809989759133</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21.776809989759133</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21.776809989759133</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21.776809989759133</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21.776809989759133</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21.776809989759133</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21.776809989759133</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21.776809989759133</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21.776809989759133</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21.776809989759133</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21.776809989759133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7" t="s">
        <v>52</v>
      </c>
      <c r="C2" s="867"/>
      <c r="D2" s="867"/>
      <c r="E2" s="867"/>
      <c r="F2" s="867"/>
      <c r="G2" s="867"/>
      <c r="H2" s="867"/>
    </row>
    <row r="3" spans="1:35" ht="13.5" thickBot="1">
      <c r="B3" s="867"/>
      <c r="C3" s="867"/>
      <c r="D3" s="867"/>
      <c r="E3" s="867"/>
      <c r="F3" s="867"/>
      <c r="G3" s="867"/>
      <c r="H3" s="867"/>
    </row>
    <row r="4" spans="1:35" ht="13.5" thickBot="1">
      <c r="P4" s="871" t="s">
        <v>242</v>
      </c>
      <c r="Q4" s="872"/>
      <c r="R4" s="873" t="s">
        <v>243</v>
      </c>
      <c r="S4" s="874"/>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8" t="s">
        <v>47</v>
      </c>
      <c r="E5" s="869"/>
      <c r="F5" s="869"/>
      <c r="G5" s="870"/>
      <c r="H5" s="869" t="s">
        <v>57</v>
      </c>
      <c r="I5" s="869"/>
      <c r="J5" s="869"/>
      <c r="K5" s="870"/>
      <c r="L5" s="135"/>
      <c r="M5" s="135"/>
      <c r="N5" s="135"/>
      <c r="O5" s="163"/>
      <c r="P5" s="207" t="s">
        <v>116</v>
      </c>
      <c r="Q5" s="208" t="s">
        <v>113</v>
      </c>
      <c r="R5" s="207" t="s">
        <v>116</v>
      </c>
      <c r="S5" s="208" t="s">
        <v>113</v>
      </c>
      <c r="V5" s="305" t="s">
        <v>118</v>
      </c>
      <c r="W5" s="306">
        <v>3</v>
      </c>
      <c r="AF5" s="858" t="s">
        <v>126</v>
      </c>
      <c r="AG5" s="858" t="s">
        <v>129</v>
      </c>
      <c r="AH5" s="858"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64" t="s">
        <v>125</v>
      </c>
      <c r="X6" s="866"/>
      <c r="Y6" s="866"/>
      <c r="Z6" s="866"/>
      <c r="AA6" s="866"/>
      <c r="AB6" s="866"/>
      <c r="AC6" s="866"/>
      <c r="AD6" s="866"/>
      <c r="AE6" s="866"/>
      <c r="AF6" s="859"/>
      <c r="AG6" s="859"/>
      <c r="AH6" s="859"/>
      <c r="AI6"/>
    </row>
    <row r="7" spans="1:35" ht="26.25" thickBot="1">
      <c r="B7" s="864" t="s">
        <v>133</v>
      </c>
      <c r="C7" s="865"/>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0"/>
      <c r="AG7" s="860"/>
      <c r="AH7" s="860"/>
      <c r="AI7"/>
    </row>
    <row r="8" spans="1:35" ht="25.5" customHeight="1">
      <c r="B8" s="861"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62"/>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84" t="s">
        <v>264</v>
      </c>
      <c r="P13" s="885"/>
      <c r="Q13" s="885"/>
      <c r="R13" s="885"/>
      <c r="S13" s="886"/>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77" t="s">
        <v>70</v>
      </c>
      <c r="C26" s="877"/>
      <c r="D26" s="877"/>
      <c r="E26" s="877"/>
      <c r="F26" s="877"/>
      <c r="G26" s="877"/>
      <c r="H26" s="877"/>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78"/>
      <c r="C27" s="878"/>
      <c r="D27" s="878"/>
      <c r="E27" s="878"/>
      <c r="F27" s="878"/>
      <c r="G27" s="878"/>
      <c r="H27" s="878"/>
      <c r="O27" s="84"/>
      <c r="P27" s="402"/>
      <c r="Q27" s="84"/>
      <c r="R27" s="84"/>
      <c r="S27" s="84"/>
      <c r="U27" s="171"/>
      <c r="V27" s="173"/>
    </row>
    <row r="28" spans="1:35">
      <c r="B28" s="878"/>
      <c r="C28" s="878"/>
      <c r="D28" s="878"/>
      <c r="E28" s="878"/>
      <c r="F28" s="878"/>
      <c r="G28" s="878"/>
      <c r="H28" s="878"/>
      <c r="O28" s="84"/>
      <c r="P28" s="402"/>
      <c r="Q28" s="84"/>
      <c r="R28" s="84"/>
      <c r="S28" s="84"/>
      <c r="V28" s="173"/>
    </row>
    <row r="29" spans="1:35">
      <c r="B29" s="878"/>
      <c r="C29" s="878"/>
      <c r="D29" s="878"/>
      <c r="E29" s="878"/>
      <c r="F29" s="878"/>
      <c r="G29" s="878"/>
      <c r="H29" s="878"/>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78"/>
      <c r="C30" s="878"/>
      <c r="D30" s="878"/>
      <c r="E30" s="878"/>
      <c r="F30" s="878"/>
      <c r="G30" s="878"/>
      <c r="H30" s="878"/>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79" t="s">
        <v>75</v>
      </c>
      <c r="D38" s="870"/>
      <c r="O38" s="394"/>
      <c r="P38" s="395"/>
      <c r="Q38" s="396"/>
      <c r="R38" s="84"/>
    </row>
    <row r="39" spans="2:18">
      <c r="B39" s="142">
        <v>35</v>
      </c>
      <c r="C39" s="882">
        <f>LN(2)/B39</f>
        <v>1.980420515885558E-2</v>
      </c>
      <c r="D39" s="883"/>
    </row>
    <row r="40" spans="2:18" ht="27">
      <c r="B40" s="364" t="s">
        <v>76</v>
      </c>
      <c r="C40" s="880" t="s">
        <v>77</v>
      </c>
      <c r="D40" s="881"/>
    </row>
    <row r="41" spans="2:18" ht="13.5" thickBot="1">
      <c r="B41" s="143">
        <v>0.05</v>
      </c>
      <c r="C41" s="875">
        <f>LN(2)/B41</f>
        <v>13.862943611198904</v>
      </c>
      <c r="D41" s="87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69">
        <f>Amnt_Deposited!C14</f>
        <v>0</v>
      </c>
      <c r="D19" s="416">
        <f>Dry_Matter_Content!C6</f>
        <v>0.59</v>
      </c>
      <c r="E19" s="283">
        <f>MCF!R18</f>
        <v>1</v>
      </c>
      <c r="F19" s="130">
        <f>C19*D19*$K$6*DOCF*E19</f>
        <v>0</v>
      </c>
      <c r="G19" s="65">
        <f t="shared" ref="G19:G50" si="0">F19*$K$12</f>
        <v>0</v>
      </c>
      <c r="H19" s="65">
        <f>F19*(1-$K$12)</f>
        <v>0</v>
      </c>
      <c r="I19" s="65">
        <f t="shared" ref="I19:I50" si="1">G19+I18*$K$10</f>
        <v>0</v>
      </c>
      <c r="J19" s="65">
        <f t="shared" ref="J19:J50" si="2">I18*(1-$K$10)+H19</f>
        <v>0</v>
      </c>
      <c r="K19" s="66">
        <f>J19*CH4_fraction*conv</f>
        <v>0</v>
      </c>
      <c r="O19" s="95">
        <f>Amnt_Deposited!B14</f>
        <v>2000</v>
      </c>
      <c r="P19" s="98">
        <f>Amnt_Deposited!C14</f>
        <v>0</v>
      </c>
      <c r="Q19" s="283">
        <f>MCF!R18</f>
        <v>1</v>
      </c>
      <c r="R19" s="130">
        <f t="shared" ref="R19:R50" si="3">P19*$W$6*DOCF*Q19</f>
        <v>0</v>
      </c>
      <c r="S19" s="65">
        <f>R19*$W$12</f>
        <v>0</v>
      </c>
      <c r="T19" s="65">
        <f>R19*(1-$W$12)</f>
        <v>0</v>
      </c>
      <c r="U19" s="65">
        <f>S19+U18*$W$10</f>
        <v>0</v>
      </c>
      <c r="V19" s="65">
        <f>U18*(1-$W$10)+T19</f>
        <v>0</v>
      </c>
      <c r="W19" s="66">
        <f>V19*CH4_fraction*conv</f>
        <v>0</v>
      </c>
    </row>
    <row r="20" spans="2:23">
      <c r="B20" s="96">
        <f>Amnt_Deposited!B15</f>
        <v>2001</v>
      </c>
      <c r="C20" s="770">
        <f>Amnt_Deposited!C15</f>
        <v>0</v>
      </c>
      <c r="D20" s="418">
        <f>Dry_Matter_Content!C7</f>
        <v>0.59</v>
      </c>
      <c r="E20" s="284">
        <f>MCF!R19</f>
        <v>1</v>
      </c>
      <c r="F20" s="67">
        <f t="shared" ref="F20:F50" si="4">C20*D20*$K$6*DOCF*E20</f>
        <v>0</v>
      </c>
      <c r="G20" s="67">
        <f t="shared" si="0"/>
        <v>0</v>
      </c>
      <c r="H20" s="67">
        <f t="shared" ref="H20:H50" si="5">F20*(1-$K$12)</f>
        <v>0</v>
      </c>
      <c r="I20" s="67">
        <f t="shared" si="1"/>
        <v>0</v>
      </c>
      <c r="J20" s="67">
        <f t="shared" si="2"/>
        <v>0</v>
      </c>
      <c r="K20" s="100">
        <f>J20*CH4_fraction*conv</f>
        <v>0</v>
      </c>
      <c r="M20" s="393"/>
      <c r="O20" s="96">
        <f>Amnt_Deposited!B15</f>
        <v>2001</v>
      </c>
      <c r="P20" s="99">
        <f>Amnt_Deposited!C15</f>
        <v>0</v>
      </c>
      <c r="Q20" s="284">
        <f>MCF!R19</f>
        <v>1</v>
      </c>
      <c r="R20" s="67">
        <f t="shared" si="3"/>
        <v>0</v>
      </c>
      <c r="S20" s="67">
        <f>R20*$W$12</f>
        <v>0</v>
      </c>
      <c r="T20" s="67">
        <f>R20*(1-$W$12)</f>
        <v>0</v>
      </c>
      <c r="U20" s="67">
        <f>S20+U19*$W$10</f>
        <v>0</v>
      </c>
      <c r="V20" s="67">
        <f>U19*(1-$W$10)+T20</f>
        <v>0</v>
      </c>
      <c r="W20" s="100">
        <f>V20*CH4_fraction*conv</f>
        <v>0</v>
      </c>
    </row>
    <row r="21" spans="2:23">
      <c r="B21" s="96">
        <f>Amnt_Deposited!B16</f>
        <v>2002</v>
      </c>
      <c r="C21" s="770">
        <f>Amnt_Deposited!C16</f>
        <v>3.3803117921099997</v>
      </c>
      <c r="D21" s="418">
        <f>Dry_Matter_Content!C8</f>
        <v>0.59</v>
      </c>
      <c r="E21" s="284">
        <f>MCF!R20</f>
        <v>1</v>
      </c>
      <c r="F21" s="67">
        <f t="shared" si="4"/>
        <v>0.37893295189553095</v>
      </c>
      <c r="G21" s="67">
        <f t="shared" si="0"/>
        <v>0.37893295189553095</v>
      </c>
      <c r="H21" s="67">
        <f t="shared" si="5"/>
        <v>0</v>
      </c>
      <c r="I21" s="67">
        <f t="shared" si="1"/>
        <v>0.37893295189553095</v>
      </c>
      <c r="J21" s="67">
        <f t="shared" si="2"/>
        <v>0</v>
      </c>
      <c r="K21" s="100">
        <f t="shared" ref="K21:K84" si="6">J21*CH4_fraction*conv</f>
        <v>0</v>
      </c>
      <c r="O21" s="96">
        <f>Amnt_Deposited!B16</f>
        <v>2002</v>
      </c>
      <c r="P21" s="99">
        <f>Amnt_Deposited!C16</f>
        <v>3.3803117921099997</v>
      </c>
      <c r="Q21" s="284">
        <f>MCF!R20</f>
        <v>1</v>
      </c>
      <c r="R21" s="67">
        <f t="shared" si="3"/>
        <v>0.25352338440824995</v>
      </c>
      <c r="S21" s="67">
        <f t="shared" ref="S21:S84" si="7">R21*$W$12</f>
        <v>0.25352338440824995</v>
      </c>
      <c r="T21" s="67">
        <f t="shared" ref="T21:T84" si="8">R21*(1-$W$12)</f>
        <v>0</v>
      </c>
      <c r="U21" s="67">
        <f t="shared" ref="U21:U84" si="9">S21+U20*$W$10</f>
        <v>0.25352338440824995</v>
      </c>
      <c r="V21" s="67">
        <f t="shared" ref="V21:V84" si="10">U20*(1-$W$10)+T21</f>
        <v>0</v>
      </c>
      <c r="W21" s="100">
        <f t="shared" ref="W21:W84" si="11">V21*CH4_fraction*conv</f>
        <v>0</v>
      </c>
    </row>
    <row r="22" spans="2:23">
      <c r="B22" s="96">
        <f>Amnt_Deposited!B17</f>
        <v>2003</v>
      </c>
      <c r="C22" s="770">
        <f>Amnt_Deposited!C17</f>
        <v>3.4382722674299999</v>
      </c>
      <c r="D22" s="418">
        <f>Dry_Matter_Content!C9</f>
        <v>0.59</v>
      </c>
      <c r="E22" s="284">
        <f>MCF!R21</f>
        <v>1</v>
      </c>
      <c r="F22" s="67">
        <f t="shared" si="4"/>
        <v>0.38543032117890297</v>
      </c>
      <c r="G22" s="67">
        <f t="shared" si="0"/>
        <v>0.38543032117890297</v>
      </c>
      <c r="H22" s="67">
        <f t="shared" si="5"/>
        <v>0</v>
      </c>
      <c r="I22" s="67">
        <f t="shared" si="1"/>
        <v>0.63943667493793599</v>
      </c>
      <c r="J22" s="67">
        <f t="shared" si="2"/>
        <v>0.12492659813649794</v>
      </c>
      <c r="K22" s="100">
        <f t="shared" si="6"/>
        <v>8.3284398757665287E-2</v>
      </c>
      <c r="N22" s="258"/>
      <c r="O22" s="96">
        <f>Amnt_Deposited!B17</f>
        <v>2003</v>
      </c>
      <c r="P22" s="99">
        <f>Amnt_Deposited!C17</f>
        <v>3.4382722674299999</v>
      </c>
      <c r="Q22" s="284">
        <f>MCF!R21</f>
        <v>1</v>
      </c>
      <c r="R22" s="67">
        <f t="shared" si="3"/>
        <v>0.25787042005724997</v>
      </c>
      <c r="S22" s="67">
        <f t="shared" si="7"/>
        <v>0.25787042005724997</v>
      </c>
      <c r="T22" s="67">
        <f t="shared" si="8"/>
        <v>0</v>
      </c>
      <c r="U22" s="67">
        <f t="shared" si="9"/>
        <v>0.42781222676489916</v>
      </c>
      <c r="V22" s="67">
        <f t="shared" si="10"/>
        <v>8.3581577700600762E-2</v>
      </c>
      <c r="W22" s="100">
        <f t="shared" si="11"/>
        <v>5.5721051800400503E-2</v>
      </c>
    </row>
    <row r="23" spans="2:23">
      <c r="B23" s="96">
        <f>Amnt_Deposited!B18</f>
        <v>2004</v>
      </c>
      <c r="C23" s="770">
        <f>Amnt_Deposited!C18</f>
        <v>3.5762157786299995</v>
      </c>
      <c r="D23" s="418">
        <f>Dry_Matter_Content!C10</f>
        <v>0.59</v>
      </c>
      <c r="E23" s="284">
        <f>MCF!R22</f>
        <v>1</v>
      </c>
      <c r="F23" s="67">
        <f t="shared" si="4"/>
        <v>0.40089378878442289</v>
      </c>
      <c r="G23" s="67">
        <f t="shared" si="0"/>
        <v>0.40089378878442289</v>
      </c>
      <c r="H23" s="67">
        <f t="shared" si="5"/>
        <v>0</v>
      </c>
      <c r="I23" s="67">
        <f t="shared" si="1"/>
        <v>0.82952101016569624</v>
      </c>
      <c r="J23" s="67">
        <f t="shared" si="2"/>
        <v>0.21080945355666258</v>
      </c>
      <c r="K23" s="100">
        <f t="shared" si="6"/>
        <v>0.14053963570444172</v>
      </c>
      <c r="N23" s="258"/>
      <c r="O23" s="96">
        <f>Amnt_Deposited!B18</f>
        <v>2004</v>
      </c>
      <c r="P23" s="99">
        <f>Amnt_Deposited!C18</f>
        <v>3.5762157786299995</v>
      </c>
      <c r="Q23" s="284">
        <f>MCF!R22</f>
        <v>1</v>
      </c>
      <c r="R23" s="67">
        <f t="shared" si="3"/>
        <v>0.26821618339724995</v>
      </c>
      <c r="S23" s="67">
        <f t="shared" si="7"/>
        <v>0.26821618339724995</v>
      </c>
      <c r="T23" s="67">
        <f t="shared" si="8"/>
        <v>0</v>
      </c>
      <c r="U23" s="67">
        <f t="shared" si="9"/>
        <v>0.55498729493690657</v>
      </c>
      <c r="V23" s="67">
        <f t="shared" si="10"/>
        <v>0.1410411152252426</v>
      </c>
      <c r="W23" s="100">
        <f t="shared" si="11"/>
        <v>9.4027410150161722E-2</v>
      </c>
    </row>
    <row r="24" spans="2:23">
      <c r="B24" s="96">
        <f>Amnt_Deposited!B19</f>
        <v>2005</v>
      </c>
      <c r="C24" s="770">
        <f>Amnt_Deposited!C19</f>
        <v>3.70478155113</v>
      </c>
      <c r="D24" s="418">
        <f>Dry_Matter_Content!C11</f>
        <v>0.59</v>
      </c>
      <c r="E24" s="284">
        <f>MCF!R23</f>
        <v>1</v>
      </c>
      <c r="F24" s="67">
        <f t="shared" si="4"/>
        <v>0.41530601188167299</v>
      </c>
      <c r="G24" s="67">
        <f t="shared" si="0"/>
        <v>0.41530601188167299</v>
      </c>
      <c r="H24" s="67">
        <f t="shared" si="5"/>
        <v>0</v>
      </c>
      <c r="I24" s="67">
        <f t="shared" si="1"/>
        <v>0.97135057360347243</v>
      </c>
      <c r="J24" s="67">
        <f t="shared" si="2"/>
        <v>0.27347644844389668</v>
      </c>
      <c r="K24" s="100">
        <f t="shared" si="6"/>
        <v>0.18231763229593112</v>
      </c>
      <c r="N24" s="258"/>
      <c r="O24" s="96">
        <f>Amnt_Deposited!B19</f>
        <v>2005</v>
      </c>
      <c r="P24" s="99">
        <f>Amnt_Deposited!C19</f>
        <v>3.70478155113</v>
      </c>
      <c r="Q24" s="284">
        <f>MCF!R23</f>
        <v>1</v>
      </c>
      <c r="R24" s="67">
        <f t="shared" si="3"/>
        <v>0.27785861633475001</v>
      </c>
      <c r="S24" s="67">
        <f t="shared" si="7"/>
        <v>0.27785861633475001</v>
      </c>
      <c r="T24" s="67">
        <f t="shared" si="8"/>
        <v>0</v>
      </c>
      <c r="U24" s="67">
        <f t="shared" si="9"/>
        <v>0.64987772542605216</v>
      </c>
      <c r="V24" s="67">
        <f t="shared" si="10"/>
        <v>0.18296818584560443</v>
      </c>
      <c r="W24" s="100">
        <f t="shared" si="11"/>
        <v>0.12197879056373628</v>
      </c>
    </row>
    <row r="25" spans="2:23">
      <c r="B25" s="96">
        <f>Amnt_Deposited!B20</f>
        <v>2006</v>
      </c>
      <c r="C25" s="770">
        <f>Amnt_Deposited!C20</f>
        <v>3.7452570813900001</v>
      </c>
      <c r="D25" s="418">
        <f>Dry_Matter_Content!C12</f>
        <v>0.59</v>
      </c>
      <c r="E25" s="284">
        <f>MCF!R24</f>
        <v>1</v>
      </c>
      <c r="F25" s="67">
        <f t="shared" si="4"/>
        <v>0.41984331882381898</v>
      </c>
      <c r="G25" s="67">
        <f t="shared" si="0"/>
        <v>0.41984331882381898</v>
      </c>
      <c r="H25" s="67">
        <f t="shared" si="5"/>
        <v>0</v>
      </c>
      <c r="I25" s="67">
        <f t="shared" si="1"/>
        <v>1.0709590800384432</v>
      </c>
      <c r="J25" s="67">
        <f t="shared" si="2"/>
        <v>0.3202348123888481</v>
      </c>
      <c r="K25" s="100">
        <f t="shared" si="6"/>
        <v>0.21348987492589871</v>
      </c>
      <c r="N25" s="258"/>
      <c r="O25" s="96">
        <f>Amnt_Deposited!B20</f>
        <v>2006</v>
      </c>
      <c r="P25" s="99">
        <f>Amnt_Deposited!C20</f>
        <v>3.7452570813900001</v>
      </c>
      <c r="Q25" s="284">
        <f>MCF!R24</f>
        <v>1</v>
      </c>
      <c r="R25" s="67">
        <f t="shared" si="3"/>
        <v>0.28089428110425002</v>
      </c>
      <c r="S25" s="67">
        <f t="shared" si="7"/>
        <v>0.28089428110425002</v>
      </c>
      <c r="T25" s="67">
        <f t="shared" si="8"/>
        <v>0</v>
      </c>
      <c r="U25" s="67">
        <f t="shared" si="9"/>
        <v>0.7165203479293778</v>
      </c>
      <c r="V25" s="67">
        <f t="shared" si="10"/>
        <v>0.21425165860092429</v>
      </c>
      <c r="W25" s="100">
        <f t="shared" si="11"/>
        <v>0.14283443906728285</v>
      </c>
    </row>
    <row r="26" spans="2:23">
      <c r="B26" s="96">
        <f>Amnt_Deposited!B21</f>
        <v>2007</v>
      </c>
      <c r="C26" s="770">
        <f>Amnt_Deposited!C21</f>
        <v>3.7845528316199997</v>
      </c>
      <c r="D26" s="418">
        <f>Dry_Matter_Content!C13</f>
        <v>0.59</v>
      </c>
      <c r="E26" s="284">
        <f>MCF!R25</f>
        <v>1</v>
      </c>
      <c r="F26" s="67">
        <f t="shared" si="4"/>
        <v>0.424248372424602</v>
      </c>
      <c r="G26" s="67">
        <f t="shared" si="0"/>
        <v>0.424248372424602</v>
      </c>
      <c r="H26" s="67">
        <f t="shared" si="5"/>
        <v>0</v>
      </c>
      <c r="I26" s="67">
        <f t="shared" si="1"/>
        <v>1.1421337122582571</v>
      </c>
      <c r="J26" s="67">
        <f t="shared" si="2"/>
        <v>0.35307374020478799</v>
      </c>
      <c r="K26" s="100">
        <f t="shared" si="6"/>
        <v>0.23538249346985865</v>
      </c>
      <c r="N26" s="258"/>
      <c r="O26" s="96">
        <f>Amnt_Deposited!B21</f>
        <v>2007</v>
      </c>
      <c r="P26" s="99">
        <f>Amnt_Deposited!C21</f>
        <v>3.7845528316199997</v>
      </c>
      <c r="Q26" s="284">
        <f>MCF!R25</f>
        <v>1</v>
      </c>
      <c r="R26" s="67">
        <f t="shared" si="3"/>
        <v>0.28384146237149999</v>
      </c>
      <c r="S26" s="67">
        <f t="shared" si="7"/>
        <v>0.28384146237149999</v>
      </c>
      <c r="T26" s="67">
        <f t="shared" si="8"/>
        <v>0</v>
      </c>
      <c r="U26" s="67">
        <f t="shared" si="9"/>
        <v>0.7641394149809928</v>
      </c>
      <c r="V26" s="67">
        <f t="shared" si="10"/>
        <v>0.23622239531988495</v>
      </c>
      <c r="W26" s="100">
        <f t="shared" si="11"/>
        <v>0.1574815968799233</v>
      </c>
    </row>
    <row r="27" spans="2:23">
      <c r="B27" s="96">
        <f>Amnt_Deposited!B22</f>
        <v>2008</v>
      </c>
      <c r="C27" s="770">
        <f>Amnt_Deposited!C22</f>
        <v>3.8223057925800004</v>
      </c>
      <c r="D27" s="418">
        <f>Dry_Matter_Content!C14</f>
        <v>0.59</v>
      </c>
      <c r="E27" s="284">
        <f>MCF!R26</f>
        <v>1</v>
      </c>
      <c r="F27" s="67">
        <f t="shared" si="4"/>
        <v>0.42848047934821798</v>
      </c>
      <c r="G27" s="67">
        <f t="shared" si="0"/>
        <v>0.42848047934821798</v>
      </c>
      <c r="H27" s="67">
        <f t="shared" si="5"/>
        <v>0</v>
      </c>
      <c r="I27" s="67">
        <f t="shared" si="1"/>
        <v>1.1940756019280285</v>
      </c>
      <c r="J27" s="67">
        <f t="shared" si="2"/>
        <v>0.37653858967844656</v>
      </c>
      <c r="K27" s="100">
        <f t="shared" si="6"/>
        <v>0.2510257264522977</v>
      </c>
      <c r="N27" s="258"/>
      <c r="O27" s="96">
        <f>Amnt_Deposited!B22</f>
        <v>2008</v>
      </c>
      <c r="P27" s="99">
        <f>Amnt_Deposited!C22</f>
        <v>3.8223057925800004</v>
      </c>
      <c r="Q27" s="284">
        <f>MCF!R26</f>
        <v>1</v>
      </c>
      <c r="R27" s="67">
        <f t="shared" si="3"/>
        <v>0.2866729344435</v>
      </c>
      <c r="S27" s="67">
        <f t="shared" si="7"/>
        <v>0.2866729344435</v>
      </c>
      <c r="T27" s="67">
        <f t="shared" si="8"/>
        <v>0</v>
      </c>
      <c r="U27" s="67">
        <f t="shared" si="9"/>
        <v>0.79889090227120563</v>
      </c>
      <c r="V27" s="67">
        <f t="shared" si="10"/>
        <v>0.25192144715328718</v>
      </c>
      <c r="W27" s="100">
        <f t="shared" si="11"/>
        <v>0.16794763143552477</v>
      </c>
    </row>
    <row r="28" spans="2:23">
      <c r="B28" s="96">
        <f>Amnt_Deposited!B23</f>
        <v>2009</v>
      </c>
      <c r="C28" s="770">
        <f>Amnt_Deposited!C23</f>
        <v>3.8579411996399995</v>
      </c>
      <c r="D28" s="418">
        <f>Dry_Matter_Content!C15</f>
        <v>0.59</v>
      </c>
      <c r="E28" s="284">
        <f>MCF!R27</f>
        <v>1</v>
      </c>
      <c r="F28" s="67">
        <f t="shared" si="4"/>
        <v>0.43247520847964394</v>
      </c>
      <c r="G28" s="67">
        <f t="shared" si="0"/>
        <v>0.43247520847964394</v>
      </c>
      <c r="H28" s="67">
        <f t="shared" si="5"/>
        <v>0</v>
      </c>
      <c r="I28" s="67">
        <f t="shared" si="1"/>
        <v>1.2328880209340738</v>
      </c>
      <c r="J28" s="67">
        <f t="shared" si="2"/>
        <v>0.39366278947359873</v>
      </c>
      <c r="K28" s="100">
        <f t="shared" si="6"/>
        <v>0.2624418596490658</v>
      </c>
      <c r="N28" s="258"/>
      <c r="O28" s="96">
        <f>Amnt_Deposited!B23</f>
        <v>2009</v>
      </c>
      <c r="P28" s="99">
        <f>Amnt_Deposited!C23</f>
        <v>3.8579411996399995</v>
      </c>
      <c r="Q28" s="284">
        <f>MCF!R27</f>
        <v>1</v>
      </c>
      <c r="R28" s="67">
        <f t="shared" si="3"/>
        <v>0.28934558997299997</v>
      </c>
      <c r="S28" s="67">
        <f t="shared" si="7"/>
        <v>0.28934558997299997</v>
      </c>
      <c r="T28" s="67">
        <f t="shared" si="8"/>
        <v>0</v>
      </c>
      <c r="U28" s="67">
        <f t="shared" si="9"/>
        <v>0.82485817636088798</v>
      </c>
      <c r="V28" s="67">
        <f t="shared" si="10"/>
        <v>0.26337831588331762</v>
      </c>
      <c r="W28" s="100">
        <f t="shared" si="11"/>
        <v>0.17558554392221173</v>
      </c>
    </row>
    <row r="29" spans="2:23">
      <c r="B29" s="96">
        <f>Amnt_Deposited!B24</f>
        <v>2010</v>
      </c>
      <c r="C29" s="770">
        <f>Amnt_Deposited!C24</f>
        <v>4.3235005499399994</v>
      </c>
      <c r="D29" s="418">
        <f>Dry_Matter_Content!C16</f>
        <v>0.59</v>
      </c>
      <c r="E29" s="284">
        <f>MCF!R28</f>
        <v>1</v>
      </c>
      <c r="F29" s="67">
        <f t="shared" si="4"/>
        <v>0.48466441164827395</v>
      </c>
      <c r="G29" s="67">
        <f t="shared" si="0"/>
        <v>0.48466441164827395</v>
      </c>
      <c r="H29" s="67">
        <f t="shared" si="5"/>
        <v>0</v>
      </c>
      <c r="I29" s="67">
        <f t="shared" si="1"/>
        <v>1.3110939665975905</v>
      </c>
      <c r="J29" s="67">
        <f t="shared" si="2"/>
        <v>0.40645846598475721</v>
      </c>
      <c r="K29" s="100">
        <f t="shared" si="6"/>
        <v>0.27097231065650479</v>
      </c>
      <c r="O29" s="96">
        <f>Amnt_Deposited!B24</f>
        <v>2010</v>
      </c>
      <c r="P29" s="99">
        <f>Amnt_Deposited!C24</f>
        <v>4.3235005499399994</v>
      </c>
      <c r="Q29" s="284">
        <f>MCF!R28</f>
        <v>1</v>
      </c>
      <c r="R29" s="67">
        <f t="shared" si="3"/>
        <v>0.32426254124549997</v>
      </c>
      <c r="S29" s="67">
        <f t="shared" si="7"/>
        <v>0.32426254124549997</v>
      </c>
      <c r="T29" s="67">
        <f t="shared" si="8"/>
        <v>0</v>
      </c>
      <c r="U29" s="67">
        <f t="shared" si="9"/>
        <v>0.87718151199660399</v>
      </c>
      <c r="V29" s="67">
        <f t="shared" si="10"/>
        <v>0.27193920560978407</v>
      </c>
      <c r="W29" s="100">
        <f t="shared" si="11"/>
        <v>0.18129280373985604</v>
      </c>
    </row>
    <row r="30" spans="2:23">
      <c r="B30" s="96">
        <f>Amnt_Deposited!B25</f>
        <v>2011</v>
      </c>
      <c r="C30" s="99">
        <f>Amnt_Deposited!C25</f>
        <v>4.0144971845999997</v>
      </c>
      <c r="D30" s="418">
        <f>Dry_Matter_Content!C17</f>
        <v>0.59</v>
      </c>
      <c r="E30" s="284">
        <f>MCF!R29</f>
        <v>1</v>
      </c>
      <c r="F30" s="67">
        <f t="shared" si="4"/>
        <v>0.45002513439365999</v>
      </c>
      <c r="G30" s="67">
        <f t="shared" si="0"/>
        <v>0.45002513439365999</v>
      </c>
      <c r="H30" s="67">
        <f t="shared" si="5"/>
        <v>0</v>
      </c>
      <c r="I30" s="67">
        <f t="shared" si="1"/>
        <v>1.3288777024404057</v>
      </c>
      <c r="J30" s="67">
        <f t="shared" si="2"/>
        <v>0.43224139855084465</v>
      </c>
      <c r="K30" s="100">
        <f t="shared" si="6"/>
        <v>0.28816093236722973</v>
      </c>
      <c r="O30" s="96">
        <f>Amnt_Deposited!B25</f>
        <v>2011</v>
      </c>
      <c r="P30" s="99">
        <f>Amnt_Deposited!C25</f>
        <v>4.0144971845999997</v>
      </c>
      <c r="Q30" s="284">
        <f>MCF!R29</f>
        <v>1</v>
      </c>
      <c r="R30" s="67">
        <f t="shared" si="3"/>
        <v>0.30108728884499997</v>
      </c>
      <c r="S30" s="67">
        <f t="shared" si="7"/>
        <v>0.30108728884499997</v>
      </c>
      <c r="T30" s="67">
        <f t="shared" si="8"/>
        <v>0</v>
      </c>
      <c r="U30" s="67">
        <f t="shared" si="9"/>
        <v>0.88907964034817533</v>
      </c>
      <c r="V30" s="67">
        <f t="shared" si="10"/>
        <v>0.28918916049342869</v>
      </c>
      <c r="W30" s="100">
        <f t="shared" si="11"/>
        <v>0.19279277366228578</v>
      </c>
    </row>
    <row r="31" spans="2:23">
      <c r="B31" s="96">
        <f>Amnt_Deposited!B26</f>
        <v>2012</v>
      </c>
      <c r="C31" s="99">
        <f>Amnt_Deposited!C26</f>
        <v>4.0710386238000007</v>
      </c>
      <c r="D31" s="418">
        <f>Dry_Matter_Content!C18</f>
        <v>0.59</v>
      </c>
      <c r="E31" s="284">
        <f>MCF!R30</f>
        <v>1</v>
      </c>
      <c r="F31" s="67">
        <f t="shared" si="4"/>
        <v>0.45636342972798005</v>
      </c>
      <c r="G31" s="67">
        <f t="shared" si="0"/>
        <v>0.45636342972798005</v>
      </c>
      <c r="H31" s="67">
        <f t="shared" si="5"/>
        <v>0</v>
      </c>
      <c r="I31" s="67">
        <f t="shared" si="1"/>
        <v>1.3471367924035675</v>
      </c>
      <c r="J31" s="67">
        <f t="shared" si="2"/>
        <v>0.43810433976481833</v>
      </c>
      <c r="K31" s="100">
        <f t="shared" si="6"/>
        <v>0.2920695598432122</v>
      </c>
      <c r="O31" s="96">
        <f>Amnt_Deposited!B26</f>
        <v>2012</v>
      </c>
      <c r="P31" s="99">
        <f>Amnt_Deposited!C26</f>
        <v>4.0710386238000007</v>
      </c>
      <c r="Q31" s="284">
        <f>MCF!R30</f>
        <v>1</v>
      </c>
      <c r="R31" s="67">
        <f t="shared" si="3"/>
        <v>0.30532789678500005</v>
      </c>
      <c r="S31" s="67">
        <f t="shared" si="7"/>
        <v>0.30532789678500005</v>
      </c>
      <c r="T31" s="67">
        <f t="shared" si="8"/>
        <v>0</v>
      </c>
      <c r="U31" s="67">
        <f t="shared" si="9"/>
        <v>0.90129580223253858</v>
      </c>
      <c r="V31" s="67">
        <f t="shared" si="10"/>
        <v>0.2931117349006368</v>
      </c>
      <c r="W31" s="100">
        <f t="shared" si="11"/>
        <v>0.19540782326709119</v>
      </c>
    </row>
    <row r="32" spans="2:23">
      <c r="B32" s="96">
        <f>Amnt_Deposited!B27</f>
        <v>2013</v>
      </c>
      <c r="C32" s="99">
        <f>Amnt_Deposited!C27</f>
        <v>4.1307426434999996</v>
      </c>
      <c r="D32" s="418">
        <f>Dry_Matter_Content!C19</f>
        <v>0.59</v>
      </c>
      <c r="E32" s="284">
        <f>MCF!R31</f>
        <v>1</v>
      </c>
      <c r="F32" s="67">
        <f t="shared" si="4"/>
        <v>0.46305625033634989</v>
      </c>
      <c r="G32" s="67">
        <f t="shared" si="0"/>
        <v>0.46305625033634989</v>
      </c>
      <c r="H32" s="67">
        <f t="shared" si="5"/>
        <v>0</v>
      </c>
      <c r="I32" s="67">
        <f t="shared" si="1"/>
        <v>1.3660690470366128</v>
      </c>
      <c r="J32" s="67">
        <f t="shared" si="2"/>
        <v>0.44412399570330463</v>
      </c>
      <c r="K32" s="100">
        <f t="shared" si="6"/>
        <v>0.29608266380220305</v>
      </c>
      <c r="O32" s="96">
        <f>Amnt_Deposited!B27</f>
        <v>2013</v>
      </c>
      <c r="P32" s="99">
        <f>Amnt_Deposited!C27</f>
        <v>4.1307426434999996</v>
      </c>
      <c r="Q32" s="284">
        <f>MCF!R31</f>
        <v>1</v>
      </c>
      <c r="R32" s="67">
        <f t="shared" si="3"/>
        <v>0.30980569826249998</v>
      </c>
      <c r="S32" s="67">
        <f t="shared" si="7"/>
        <v>0.30980569826249998</v>
      </c>
      <c r="T32" s="67">
        <f t="shared" si="8"/>
        <v>0</v>
      </c>
      <c r="U32" s="67">
        <f t="shared" si="9"/>
        <v>0.91396234190674375</v>
      </c>
      <c r="V32" s="67">
        <f t="shared" si="10"/>
        <v>0.29713915858829482</v>
      </c>
      <c r="W32" s="100">
        <f t="shared" si="11"/>
        <v>0.19809277239219653</v>
      </c>
    </row>
    <row r="33" spans="2:23">
      <c r="B33" s="96">
        <f>Amnt_Deposited!B28</f>
        <v>2014</v>
      </c>
      <c r="C33" s="99">
        <f>Amnt_Deposited!C28</f>
        <v>4.1833789832999999</v>
      </c>
      <c r="D33" s="418">
        <f>Dry_Matter_Content!C20</f>
        <v>0.59</v>
      </c>
      <c r="E33" s="284">
        <f>MCF!R32</f>
        <v>1</v>
      </c>
      <c r="F33" s="67">
        <f t="shared" si="4"/>
        <v>0.46895678402793001</v>
      </c>
      <c r="G33" s="67">
        <f t="shared" si="0"/>
        <v>0.46895678402793001</v>
      </c>
      <c r="H33" s="67">
        <f t="shared" si="5"/>
        <v>0</v>
      </c>
      <c r="I33" s="67">
        <f t="shared" si="1"/>
        <v>1.3846602505253742</v>
      </c>
      <c r="J33" s="67">
        <f t="shared" si="2"/>
        <v>0.45036558053916859</v>
      </c>
      <c r="K33" s="100">
        <f t="shared" si="6"/>
        <v>0.30024372035944569</v>
      </c>
      <c r="O33" s="96">
        <f>Amnt_Deposited!B28</f>
        <v>2014</v>
      </c>
      <c r="P33" s="99">
        <f>Amnt_Deposited!C28</f>
        <v>4.1833789832999999</v>
      </c>
      <c r="Q33" s="284">
        <f>MCF!R32</f>
        <v>1</v>
      </c>
      <c r="R33" s="67">
        <f t="shared" si="3"/>
        <v>0.31375342374749998</v>
      </c>
      <c r="S33" s="67">
        <f t="shared" si="7"/>
        <v>0.31375342374749998</v>
      </c>
      <c r="T33" s="67">
        <f t="shared" si="8"/>
        <v>0</v>
      </c>
      <c r="U33" s="67">
        <f t="shared" si="9"/>
        <v>0.92640070284926912</v>
      </c>
      <c r="V33" s="67">
        <f t="shared" si="10"/>
        <v>0.30131506280497455</v>
      </c>
      <c r="W33" s="100">
        <f t="shared" si="11"/>
        <v>0.20087670853664968</v>
      </c>
    </row>
    <row r="34" spans="2:23">
      <c r="B34" s="96">
        <f>Amnt_Deposited!B29</f>
        <v>2015</v>
      </c>
      <c r="C34" s="99">
        <f>Amnt_Deposited!C29</f>
        <v>4.2415704645000005</v>
      </c>
      <c r="D34" s="418">
        <f>Dry_Matter_Content!C21</f>
        <v>0.59</v>
      </c>
      <c r="E34" s="284">
        <f>MCF!R33</f>
        <v>1</v>
      </c>
      <c r="F34" s="67">
        <f t="shared" si="4"/>
        <v>0.47548004907044999</v>
      </c>
      <c r="G34" s="67">
        <f t="shared" si="0"/>
        <v>0.47548004907044999</v>
      </c>
      <c r="H34" s="67">
        <f t="shared" si="5"/>
        <v>0</v>
      </c>
      <c r="I34" s="67">
        <f t="shared" si="1"/>
        <v>1.4036455719463388</v>
      </c>
      <c r="J34" s="67">
        <f t="shared" si="2"/>
        <v>0.45649472764948551</v>
      </c>
      <c r="K34" s="100">
        <f t="shared" si="6"/>
        <v>0.30432981843299034</v>
      </c>
      <c r="O34" s="96">
        <f>Amnt_Deposited!B29</f>
        <v>2015</v>
      </c>
      <c r="P34" s="99">
        <f>Amnt_Deposited!C29</f>
        <v>4.2415704645000005</v>
      </c>
      <c r="Q34" s="284">
        <f>MCF!R33</f>
        <v>1</v>
      </c>
      <c r="R34" s="67">
        <f t="shared" si="3"/>
        <v>0.31811778483750003</v>
      </c>
      <c r="S34" s="67">
        <f t="shared" si="7"/>
        <v>0.31811778483750003</v>
      </c>
      <c r="T34" s="67">
        <f t="shared" si="8"/>
        <v>0</v>
      </c>
      <c r="U34" s="67">
        <f t="shared" si="9"/>
        <v>0.93910274661887083</v>
      </c>
      <c r="V34" s="67">
        <f t="shared" si="10"/>
        <v>0.30541574106789843</v>
      </c>
      <c r="W34" s="100">
        <f t="shared" si="11"/>
        <v>0.2036104940452656</v>
      </c>
    </row>
    <row r="35" spans="2:23">
      <c r="B35" s="96">
        <f>Amnt_Deposited!B30</f>
        <v>2016</v>
      </c>
      <c r="C35" s="99">
        <f>Amnt_Deposited!C30</f>
        <v>4.2901367006999997</v>
      </c>
      <c r="D35" s="418">
        <f>Dry_Matter_Content!C22</f>
        <v>0.59</v>
      </c>
      <c r="E35" s="284">
        <f>MCF!R34</f>
        <v>1</v>
      </c>
      <c r="F35" s="67">
        <f t="shared" si="4"/>
        <v>0.48092432414846997</v>
      </c>
      <c r="G35" s="67">
        <f t="shared" si="0"/>
        <v>0.48092432414846997</v>
      </c>
      <c r="H35" s="67">
        <f t="shared" si="5"/>
        <v>0</v>
      </c>
      <c r="I35" s="67">
        <f t="shared" si="1"/>
        <v>1.4218160885532609</v>
      </c>
      <c r="J35" s="67">
        <f t="shared" si="2"/>
        <v>0.46275380754154766</v>
      </c>
      <c r="K35" s="100">
        <f t="shared" si="6"/>
        <v>0.30850253836103175</v>
      </c>
      <c r="O35" s="96">
        <f>Amnt_Deposited!B30</f>
        <v>2016</v>
      </c>
      <c r="P35" s="99">
        <f>Amnt_Deposited!C30</f>
        <v>4.2901367006999997</v>
      </c>
      <c r="Q35" s="284">
        <f>MCF!R34</f>
        <v>1</v>
      </c>
      <c r="R35" s="67">
        <f t="shared" si="3"/>
        <v>0.32176025255249996</v>
      </c>
      <c r="S35" s="67">
        <f t="shared" si="7"/>
        <v>0.32176025255249996</v>
      </c>
      <c r="T35" s="67">
        <f t="shared" si="8"/>
        <v>0</v>
      </c>
      <c r="U35" s="67">
        <f t="shared" si="9"/>
        <v>0.95125964889825676</v>
      </c>
      <c r="V35" s="67">
        <f t="shared" si="10"/>
        <v>0.30960335027311398</v>
      </c>
      <c r="W35" s="100">
        <f t="shared" si="11"/>
        <v>0.20640223351540932</v>
      </c>
    </row>
    <row r="36" spans="2:23">
      <c r="B36" s="96">
        <f>Amnt_Deposited!B31</f>
        <v>2017</v>
      </c>
      <c r="C36" s="99">
        <f>Amnt_Deposited!C31</f>
        <v>4.2900777365648404</v>
      </c>
      <c r="D36" s="418">
        <f>Dry_Matter_Content!C23</f>
        <v>0.59</v>
      </c>
      <c r="E36" s="284">
        <f>MCF!R35</f>
        <v>1</v>
      </c>
      <c r="F36" s="67">
        <f t="shared" si="4"/>
        <v>0.48091771426891855</v>
      </c>
      <c r="G36" s="67">
        <f t="shared" si="0"/>
        <v>0.48091771426891855</v>
      </c>
      <c r="H36" s="67">
        <f t="shared" si="5"/>
        <v>0</v>
      </c>
      <c r="I36" s="67">
        <f t="shared" si="1"/>
        <v>1.433989540202153</v>
      </c>
      <c r="J36" s="67">
        <f t="shared" si="2"/>
        <v>0.46874426262002644</v>
      </c>
      <c r="K36" s="100">
        <f t="shared" si="6"/>
        <v>0.31249617508001759</v>
      </c>
      <c r="O36" s="96">
        <f>Amnt_Deposited!B31</f>
        <v>2017</v>
      </c>
      <c r="P36" s="99">
        <f>Amnt_Deposited!C31</f>
        <v>4.2900777365648404</v>
      </c>
      <c r="Q36" s="284">
        <f>MCF!R35</f>
        <v>1</v>
      </c>
      <c r="R36" s="67">
        <f t="shared" si="3"/>
        <v>0.32175583024236304</v>
      </c>
      <c r="S36" s="67">
        <f t="shared" si="7"/>
        <v>0.32175583024236304</v>
      </c>
      <c r="T36" s="67">
        <f t="shared" si="8"/>
        <v>0</v>
      </c>
      <c r="U36" s="67">
        <f t="shared" si="9"/>
        <v>0.95940424188368856</v>
      </c>
      <c r="V36" s="67">
        <f t="shared" si="10"/>
        <v>0.31361123725693119</v>
      </c>
      <c r="W36" s="100">
        <f t="shared" si="11"/>
        <v>0.20907415817128744</v>
      </c>
    </row>
    <row r="37" spans="2:23">
      <c r="B37" s="96">
        <f>Amnt_Deposited!B32</f>
        <v>2018</v>
      </c>
      <c r="C37" s="99">
        <f>Amnt_Deposited!C32</f>
        <v>4.4792874918404078</v>
      </c>
      <c r="D37" s="418">
        <f>Dry_Matter_Content!C24</f>
        <v>0.59</v>
      </c>
      <c r="E37" s="284">
        <f>MCF!R36</f>
        <v>1</v>
      </c>
      <c r="F37" s="67">
        <f t="shared" si="4"/>
        <v>0.50212812783530969</v>
      </c>
      <c r="G37" s="67">
        <f t="shared" si="0"/>
        <v>0.50212812783530969</v>
      </c>
      <c r="H37" s="67">
        <f t="shared" si="5"/>
        <v>0</v>
      </c>
      <c r="I37" s="67">
        <f t="shared" si="1"/>
        <v>1.4633600624382421</v>
      </c>
      <c r="J37" s="67">
        <f t="shared" si="2"/>
        <v>0.47275760559922053</v>
      </c>
      <c r="K37" s="100">
        <f t="shared" si="6"/>
        <v>0.31517173706614698</v>
      </c>
      <c r="O37" s="96">
        <f>Amnt_Deposited!B32</f>
        <v>2018</v>
      </c>
      <c r="P37" s="99">
        <f>Amnt_Deposited!C32</f>
        <v>4.4792874918404078</v>
      </c>
      <c r="Q37" s="284">
        <f>MCF!R36</f>
        <v>1</v>
      </c>
      <c r="R37" s="67">
        <f t="shared" si="3"/>
        <v>0.33594656188803057</v>
      </c>
      <c r="S37" s="67">
        <f t="shared" si="7"/>
        <v>0.33594656188803057</v>
      </c>
      <c r="T37" s="67">
        <f t="shared" si="8"/>
        <v>0</v>
      </c>
      <c r="U37" s="67">
        <f t="shared" si="9"/>
        <v>0.97905445747429232</v>
      </c>
      <c r="V37" s="67">
        <f t="shared" si="10"/>
        <v>0.31629634629742681</v>
      </c>
      <c r="W37" s="100">
        <f t="shared" si="11"/>
        <v>0.21086423086495121</v>
      </c>
    </row>
    <row r="38" spans="2:23">
      <c r="B38" s="96">
        <f>Amnt_Deposited!B33</f>
        <v>2019</v>
      </c>
      <c r="C38" s="99">
        <f>Amnt_Deposited!C33</f>
        <v>4.6741097493924704</v>
      </c>
      <c r="D38" s="418">
        <f>Dry_Matter_Content!C25</f>
        <v>0.59</v>
      </c>
      <c r="E38" s="284">
        <f>MCF!R37</f>
        <v>1</v>
      </c>
      <c r="F38" s="67">
        <f t="shared" si="4"/>
        <v>0.52396770290689598</v>
      </c>
      <c r="G38" s="67">
        <f t="shared" si="0"/>
        <v>0.52396770290689598</v>
      </c>
      <c r="H38" s="67">
        <f t="shared" si="5"/>
        <v>0</v>
      </c>
      <c r="I38" s="67">
        <f t="shared" si="1"/>
        <v>1.5048872873272146</v>
      </c>
      <c r="J38" s="67">
        <f t="shared" si="2"/>
        <v>0.48244047801792361</v>
      </c>
      <c r="K38" s="100">
        <f t="shared" si="6"/>
        <v>0.32162698534528239</v>
      </c>
      <c r="O38" s="96">
        <f>Amnt_Deposited!B33</f>
        <v>2019</v>
      </c>
      <c r="P38" s="99">
        <f>Amnt_Deposited!C33</f>
        <v>4.6741097493924704</v>
      </c>
      <c r="Q38" s="284">
        <f>MCF!R37</f>
        <v>1</v>
      </c>
      <c r="R38" s="67">
        <f t="shared" si="3"/>
        <v>0.35055823120443524</v>
      </c>
      <c r="S38" s="67">
        <f t="shared" si="7"/>
        <v>0.35055823120443524</v>
      </c>
      <c r="T38" s="67">
        <f t="shared" si="8"/>
        <v>0</v>
      </c>
      <c r="U38" s="67">
        <f t="shared" si="9"/>
        <v>1.0068380602100007</v>
      </c>
      <c r="V38" s="67">
        <f t="shared" si="10"/>
        <v>0.32277462846872679</v>
      </c>
      <c r="W38" s="100">
        <f t="shared" si="11"/>
        <v>0.21518308564581784</v>
      </c>
    </row>
    <row r="39" spans="2:23">
      <c r="B39" s="96">
        <f>Amnt_Deposited!B34</f>
        <v>2020</v>
      </c>
      <c r="C39" s="99">
        <f>Amnt_Deposited!C34</f>
        <v>4.8746021268005348</v>
      </c>
      <c r="D39" s="418">
        <f>Dry_Matter_Content!C26</f>
        <v>0.59</v>
      </c>
      <c r="E39" s="284">
        <f>MCF!R38</f>
        <v>1</v>
      </c>
      <c r="F39" s="67">
        <f t="shared" si="4"/>
        <v>0.54644289841433991</v>
      </c>
      <c r="G39" s="67">
        <f t="shared" si="0"/>
        <v>0.54644289841433991</v>
      </c>
      <c r="H39" s="67">
        <f t="shared" si="5"/>
        <v>0</v>
      </c>
      <c r="I39" s="67">
        <f t="shared" si="1"/>
        <v>1.5551990141339667</v>
      </c>
      <c r="J39" s="67">
        <f t="shared" si="2"/>
        <v>0.49613117160758768</v>
      </c>
      <c r="K39" s="100">
        <f t="shared" si="6"/>
        <v>0.33075411440505842</v>
      </c>
      <c r="O39" s="96">
        <f>Amnt_Deposited!B34</f>
        <v>2020</v>
      </c>
      <c r="P39" s="99">
        <f>Amnt_Deposited!C34</f>
        <v>4.8746021268005348</v>
      </c>
      <c r="Q39" s="284">
        <f>MCF!R38</f>
        <v>1</v>
      </c>
      <c r="R39" s="67">
        <f t="shared" si="3"/>
        <v>0.36559515951004012</v>
      </c>
      <c r="S39" s="67">
        <f t="shared" si="7"/>
        <v>0.36559515951004012</v>
      </c>
      <c r="T39" s="67">
        <f t="shared" si="8"/>
        <v>0</v>
      </c>
      <c r="U39" s="67">
        <f t="shared" si="9"/>
        <v>1.0404988943804416</v>
      </c>
      <c r="V39" s="67">
        <f t="shared" si="10"/>
        <v>0.33193432533959921</v>
      </c>
      <c r="W39" s="100">
        <f t="shared" si="11"/>
        <v>0.22128955022639946</v>
      </c>
    </row>
    <row r="40" spans="2:23">
      <c r="B40" s="96">
        <f>Amnt_Deposited!B35</f>
        <v>2021</v>
      </c>
      <c r="C40" s="99">
        <f>Amnt_Deposited!C35</f>
        <v>5.0808127633098756</v>
      </c>
      <c r="D40" s="418">
        <f>Dry_Matter_Content!C27</f>
        <v>0.59</v>
      </c>
      <c r="E40" s="284">
        <f>MCF!R39</f>
        <v>1</v>
      </c>
      <c r="F40" s="67">
        <f t="shared" si="4"/>
        <v>0.56955911076703702</v>
      </c>
      <c r="G40" s="67">
        <f t="shared" si="0"/>
        <v>0.56955911076703702</v>
      </c>
      <c r="H40" s="67">
        <f t="shared" si="5"/>
        <v>0</v>
      </c>
      <c r="I40" s="67">
        <f t="shared" si="1"/>
        <v>1.6120401855158986</v>
      </c>
      <c r="J40" s="67">
        <f t="shared" si="2"/>
        <v>0.51271793938510524</v>
      </c>
      <c r="K40" s="100">
        <f t="shared" si="6"/>
        <v>0.34181195959007016</v>
      </c>
      <c r="O40" s="96">
        <f>Amnt_Deposited!B35</f>
        <v>2021</v>
      </c>
      <c r="P40" s="99">
        <f>Amnt_Deposited!C35</f>
        <v>5.0808127633098756</v>
      </c>
      <c r="Q40" s="284">
        <f>MCF!R39</f>
        <v>1</v>
      </c>
      <c r="R40" s="67">
        <f t="shared" si="3"/>
        <v>0.38106095724824068</v>
      </c>
      <c r="S40" s="67">
        <f t="shared" si="7"/>
        <v>0.38106095724824068</v>
      </c>
      <c r="T40" s="67">
        <f t="shared" si="8"/>
        <v>0</v>
      </c>
      <c r="U40" s="67">
        <f t="shared" si="9"/>
        <v>1.0785282240293701</v>
      </c>
      <c r="V40" s="67">
        <f t="shared" si="10"/>
        <v>0.34303162759931216</v>
      </c>
      <c r="W40" s="100">
        <f t="shared" si="11"/>
        <v>0.22868775173287476</v>
      </c>
    </row>
    <row r="41" spans="2:23">
      <c r="B41" s="96">
        <f>Amnt_Deposited!B36</f>
        <v>2022</v>
      </c>
      <c r="C41" s="99">
        <f>Amnt_Deposited!C36</f>
        <v>5.2927790816145643</v>
      </c>
      <c r="D41" s="418">
        <f>Dry_Matter_Content!C28</f>
        <v>0.59</v>
      </c>
      <c r="E41" s="284">
        <f>MCF!R40</f>
        <v>1</v>
      </c>
      <c r="F41" s="67">
        <f t="shared" si="4"/>
        <v>0.59332053504899263</v>
      </c>
      <c r="G41" s="67">
        <f t="shared" si="0"/>
        <v>0.59332053504899263</v>
      </c>
      <c r="H41" s="67">
        <f t="shared" si="5"/>
        <v>0</v>
      </c>
      <c r="I41" s="67">
        <f t="shared" si="1"/>
        <v>1.6739033864153101</v>
      </c>
      <c r="J41" s="67">
        <f t="shared" si="2"/>
        <v>0.53145733414958085</v>
      </c>
      <c r="K41" s="100">
        <f t="shared" si="6"/>
        <v>0.35430488943305388</v>
      </c>
      <c r="O41" s="96">
        <f>Amnt_Deposited!B36</f>
        <v>2022</v>
      </c>
      <c r="P41" s="99">
        <f>Amnt_Deposited!C36</f>
        <v>5.2927790816145643</v>
      </c>
      <c r="Q41" s="284">
        <f>MCF!R40</f>
        <v>1</v>
      </c>
      <c r="R41" s="67">
        <f t="shared" si="3"/>
        <v>0.3969584311210923</v>
      </c>
      <c r="S41" s="67">
        <f t="shared" si="7"/>
        <v>0.3969584311210923</v>
      </c>
      <c r="T41" s="67">
        <f t="shared" si="8"/>
        <v>0</v>
      </c>
      <c r="U41" s="67">
        <f t="shared" si="9"/>
        <v>1.1199175199031961</v>
      </c>
      <c r="V41" s="67">
        <f t="shared" si="10"/>
        <v>0.35556913524726641</v>
      </c>
      <c r="W41" s="100">
        <f t="shared" si="11"/>
        <v>0.23704609016484426</v>
      </c>
    </row>
    <row r="42" spans="2:23">
      <c r="B42" s="96">
        <f>Amnt_Deposited!B37</f>
        <v>2023</v>
      </c>
      <c r="C42" s="99">
        <f>Amnt_Deposited!C37</f>
        <v>5.5105264346417009</v>
      </c>
      <c r="D42" s="418">
        <f>Dry_Matter_Content!C29</f>
        <v>0.59</v>
      </c>
      <c r="E42" s="284">
        <f>MCF!R41</f>
        <v>1</v>
      </c>
      <c r="F42" s="67">
        <f t="shared" si="4"/>
        <v>0.61773001332333466</v>
      </c>
      <c r="G42" s="67">
        <f t="shared" si="0"/>
        <v>0.61773001332333466</v>
      </c>
      <c r="H42" s="67">
        <f t="shared" si="5"/>
        <v>0</v>
      </c>
      <c r="I42" s="67">
        <f t="shared" si="1"/>
        <v>1.7397810083644578</v>
      </c>
      <c r="J42" s="67">
        <f t="shared" si="2"/>
        <v>0.55185239137418685</v>
      </c>
      <c r="K42" s="100">
        <f t="shared" si="6"/>
        <v>0.3679015942494579</v>
      </c>
      <c r="O42" s="96">
        <f>Amnt_Deposited!B37</f>
        <v>2023</v>
      </c>
      <c r="P42" s="99">
        <f>Amnt_Deposited!C37</f>
        <v>5.5105264346417009</v>
      </c>
      <c r="Q42" s="284">
        <f>MCF!R41</f>
        <v>1</v>
      </c>
      <c r="R42" s="67">
        <f t="shared" si="3"/>
        <v>0.41328948259812753</v>
      </c>
      <c r="S42" s="67">
        <f t="shared" si="7"/>
        <v>0.41328948259812753</v>
      </c>
      <c r="T42" s="67">
        <f t="shared" si="8"/>
        <v>0</v>
      </c>
      <c r="U42" s="67">
        <f t="shared" si="9"/>
        <v>1.163992646095757</v>
      </c>
      <c r="V42" s="67">
        <f t="shared" si="10"/>
        <v>0.36921435640556666</v>
      </c>
      <c r="W42" s="100">
        <f t="shared" si="11"/>
        <v>0.24614290427037777</v>
      </c>
    </row>
    <row r="43" spans="2:23">
      <c r="B43" s="96">
        <f>Amnt_Deposited!B38</f>
        <v>2024</v>
      </c>
      <c r="C43" s="99">
        <f>Amnt_Deposited!C38</f>
        <v>5.7340666276299075</v>
      </c>
      <c r="D43" s="418">
        <f>Dry_Matter_Content!C30</f>
        <v>0.59</v>
      </c>
      <c r="E43" s="284">
        <f>MCF!R42</f>
        <v>1</v>
      </c>
      <c r="F43" s="67">
        <f t="shared" si="4"/>
        <v>0.64278886895731258</v>
      </c>
      <c r="G43" s="67">
        <f t="shared" si="0"/>
        <v>0.64278886895731258</v>
      </c>
      <c r="H43" s="67">
        <f t="shared" si="5"/>
        <v>0</v>
      </c>
      <c r="I43" s="67">
        <f t="shared" si="1"/>
        <v>1.8089989545761069</v>
      </c>
      <c r="J43" s="67">
        <f t="shared" si="2"/>
        <v>0.57357092274566346</v>
      </c>
      <c r="K43" s="100">
        <f t="shared" si="6"/>
        <v>0.38238061516377564</v>
      </c>
      <c r="O43" s="96">
        <f>Amnt_Deposited!B38</f>
        <v>2024</v>
      </c>
      <c r="P43" s="99">
        <f>Amnt_Deposited!C38</f>
        <v>5.7340666276299075</v>
      </c>
      <c r="Q43" s="284">
        <f>MCF!R42</f>
        <v>1</v>
      </c>
      <c r="R43" s="67">
        <f t="shared" si="3"/>
        <v>0.43005499707224304</v>
      </c>
      <c r="S43" s="67">
        <f t="shared" si="7"/>
        <v>0.43005499707224304</v>
      </c>
      <c r="T43" s="67">
        <f t="shared" si="8"/>
        <v>0</v>
      </c>
      <c r="U43" s="67">
        <f t="shared" si="9"/>
        <v>1.2103026011882965</v>
      </c>
      <c r="V43" s="67">
        <f t="shared" si="10"/>
        <v>0.38374504197970355</v>
      </c>
      <c r="W43" s="100">
        <f t="shared" si="11"/>
        <v>0.25583002798646903</v>
      </c>
    </row>
    <row r="44" spans="2:23">
      <c r="B44" s="96">
        <f>Amnt_Deposited!B39</f>
        <v>2025</v>
      </c>
      <c r="C44" s="99">
        <f>Amnt_Deposited!C39</f>
        <v>5.9633963050055971</v>
      </c>
      <c r="D44" s="418">
        <f>Dry_Matter_Content!C31</f>
        <v>0.59</v>
      </c>
      <c r="E44" s="284">
        <f>MCF!R43</f>
        <v>1</v>
      </c>
      <c r="F44" s="67">
        <f t="shared" si="4"/>
        <v>0.6684967257911274</v>
      </c>
      <c r="G44" s="67">
        <f t="shared" si="0"/>
        <v>0.6684967257911274</v>
      </c>
      <c r="H44" s="67">
        <f t="shared" si="5"/>
        <v>0</v>
      </c>
      <c r="I44" s="67">
        <f t="shared" si="1"/>
        <v>1.8811049883010069</v>
      </c>
      <c r="J44" s="67">
        <f t="shared" si="2"/>
        <v>0.59639069206622752</v>
      </c>
      <c r="K44" s="100">
        <f t="shared" si="6"/>
        <v>0.39759379471081835</v>
      </c>
      <c r="O44" s="96">
        <f>Amnt_Deposited!B39</f>
        <v>2025</v>
      </c>
      <c r="P44" s="99">
        <f>Amnt_Deposited!C39</f>
        <v>5.9633963050055971</v>
      </c>
      <c r="Q44" s="284">
        <f>MCF!R43</f>
        <v>1</v>
      </c>
      <c r="R44" s="67">
        <f t="shared" si="3"/>
        <v>0.44725472287541979</v>
      </c>
      <c r="S44" s="67">
        <f t="shared" si="7"/>
        <v>0.44725472287541979</v>
      </c>
      <c r="T44" s="67">
        <f t="shared" si="8"/>
        <v>0</v>
      </c>
      <c r="U44" s="67">
        <f t="shared" si="9"/>
        <v>1.2585448182210128</v>
      </c>
      <c r="V44" s="67">
        <f t="shared" si="10"/>
        <v>0.39901250584270354</v>
      </c>
      <c r="W44" s="100">
        <f t="shared" si="11"/>
        <v>0.26600833722846901</v>
      </c>
    </row>
    <row r="45" spans="2:23">
      <c r="B45" s="96">
        <f>Amnt_Deposited!B40</f>
        <v>2026</v>
      </c>
      <c r="C45" s="99">
        <f>Amnt_Deposited!C40</f>
        <v>6.1984951907078196</v>
      </c>
      <c r="D45" s="418">
        <f>Dry_Matter_Content!C32</f>
        <v>0.59</v>
      </c>
      <c r="E45" s="284">
        <f>MCF!R44</f>
        <v>1</v>
      </c>
      <c r="F45" s="67">
        <f t="shared" si="4"/>
        <v>0.69485131087834651</v>
      </c>
      <c r="G45" s="67">
        <f t="shared" si="0"/>
        <v>0.69485131087834651</v>
      </c>
      <c r="H45" s="67">
        <f t="shared" si="5"/>
        <v>0</v>
      </c>
      <c r="I45" s="67">
        <f t="shared" si="1"/>
        <v>1.9557936932341482</v>
      </c>
      <c r="J45" s="67">
        <f t="shared" si="2"/>
        <v>0.62016260594520523</v>
      </c>
      <c r="K45" s="100">
        <f t="shared" si="6"/>
        <v>0.41344173729680345</v>
      </c>
      <c r="O45" s="96">
        <f>Amnt_Deposited!B40</f>
        <v>2026</v>
      </c>
      <c r="P45" s="99">
        <f>Amnt_Deposited!C40</f>
        <v>6.1984951907078196</v>
      </c>
      <c r="Q45" s="284">
        <f>MCF!R44</f>
        <v>1</v>
      </c>
      <c r="R45" s="67">
        <f t="shared" si="3"/>
        <v>0.46488713930308645</v>
      </c>
      <c r="S45" s="67">
        <f t="shared" si="7"/>
        <v>0.46488713930308645</v>
      </c>
      <c r="T45" s="67">
        <f t="shared" si="8"/>
        <v>0</v>
      </c>
      <c r="U45" s="67">
        <f t="shared" si="9"/>
        <v>1.3085149597909111</v>
      </c>
      <c r="V45" s="67">
        <f t="shared" si="10"/>
        <v>0.41491699773318819</v>
      </c>
      <c r="W45" s="100">
        <f t="shared" si="11"/>
        <v>0.27661133182212544</v>
      </c>
    </row>
    <row r="46" spans="2:23">
      <c r="B46" s="96">
        <f>Amnt_Deposited!B41</f>
        <v>2027</v>
      </c>
      <c r="C46" s="99">
        <f>Amnt_Deposited!C41</f>
        <v>6.4393241696915915</v>
      </c>
      <c r="D46" s="418">
        <f>Dry_Matter_Content!C33</f>
        <v>0.59</v>
      </c>
      <c r="E46" s="284">
        <f>MCF!R45</f>
        <v>1</v>
      </c>
      <c r="F46" s="67">
        <f t="shared" si="4"/>
        <v>0.72184823942242737</v>
      </c>
      <c r="G46" s="67">
        <f t="shared" si="0"/>
        <v>0.72184823942242737</v>
      </c>
      <c r="H46" s="67">
        <f t="shared" si="5"/>
        <v>0</v>
      </c>
      <c r="I46" s="67">
        <f t="shared" si="1"/>
        <v>2.0328559579073548</v>
      </c>
      <c r="J46" s="67">
        <f t="shared" si="2"/>
        <v>0.64478597474922095</v>
      </c>
      <c r="K46" s="100">
        <f t="shared" si="6"/>
        <v>0.42985731649948061</v>
      </c>
      <c r="O46" s="96">
        <f>Amnt_Deposited!B41</f>
        <v>2027</v>
      </c>
      <c r="P46" s="99">
        <f>Amnt_Deposited!C41</f>
        <v>6.4393241696915915</v>
      </c>
      <c r="Q46" s="284">
        <f>MCF!R45</f>
        <v>1</v>
      </c>
      <c r="R46" s="67">
        <f t="shared" si="3"/>
        <v>0.48294931272686936</v>
      </c>
      <c r="S46" s="67">
        <f t="shared" si="7"/>
        <v>0.48294931272686936</v>
      </c>
      <c r="T46" s="67">
        <f t="shared" si="8"/>
        <v>0</v>
      </c>
      <c r="U46" s="67">
        <f t="shared" si="9"/>
        <v>1.3600731208122356</v>
      </c>
      <c r="V46" s="67">
        <f t="shared" si="10"/>
        <v>0.43139115170554482</v>
      </c>
      <c r="W46" s="100">
        <f t="shared" si="11"/>
        <v>0.28759410113702988</v>
      </c>
    </row>
    <row r="47" spans="2:23">
      <c r="B47" s="96">
        <f>Amnt_Deposited!B42</f>
        <v>2028</v>
      </c>
      <c r="C47" s="99">
        <f>Amnt_Deposited!C42</f>
        <v>6.685823197345389</v>
      </c>
      <c r="D47" s="418">
        <f>Dry_Matter_Content!C34</f>
        <v>0.59</v>
      </c>
      <c r="E47" s="284">
        <f>MCF!R46</f>
        <v>1</v>
      </c>
      <c r="F47" s="67">
        <f t="shared" si="4"/>
        <v>0.74948078042241806</v>
      </c>
      <c r="G47" s="67">
        <f t="shared" si="0"/>
        <v>0.74948078042241806</v>
      </c>
      <c r="H47" s="67">
        <f t="shared" si="5"/>
        <v>0</v>
      </c>
      <c r="I47" s="67">
        <f t="shared" si="1"/>
        <v>2.1121448797106996</v>
      </c>
      <c r="J47" s="67">
        <f t="shared" si="2"/>
        <v>0.67019185861907304</v>
      </c>
      <c r="K47" s="100">
        <f t="shared" si="6"/>
        <v>0.44679457241271536</v>
      </c>
      <c r="O47" s="96">
        <f>Amnt_Deposited!B42</f>
        <v>2028</v>
      </c>
      <c r="P47" s="99">
        <f>Amnt_Deposited!C42</f>
        <v>6.685823197345389</v>
      </c>
      <c r="Q47" s="284">
        <f>MCF!R46</f>
        <v>1</v>
      </c>
      <c r="R47" s="67">
        <f t="shared" si="3"/>
        <v>0.5014367398009042</v>
      </c>
      <c r="S47" s="67">
        <f t="shared" si="7"/>
        <v>0.5014367398009042</v>
      </c>
      <c r="T47" s="67">
        <f t="shared" si="8"/>
        <v>0</v>
      </c>
      <c r="U47" s="67">
        <f t="shared" si="9"/>
        <v>1.4131210167555976</v>
      </c>
      <c r="V47" s="67">
        <f t="shared" si="10"/>
        <v>0.44838884385754219</v>
      </c>
      <c r="W47" s="100">
        <f t="shared" si="11"/>
        <v>0.29892589590502811</v>
      </c>
    </row>
    <row r="48" spans="2:23">
      <c r="B48" s="96">
        <f>Amnt_Deposited!B43</f>
        <v>2029</v>
      </c>
      <c r="C48" s="99">
        <f>Amnt_Deposited!C43</f>
        <v>6.937909022484785</v>
      </c>
      <c r="D48" s="418">
        <f>Dry_Matter_Content!C35</f>
        <v>0.59</v>
      </c>
      <c r="E48" s="284">
        <f>MCF!R47</f>
        <v>1</v>
      </c>
      <c r="F48" s="67">
        <f t="shared" si="4"/>
        <v>0.77773960142054444</v>
      </c>
      <c r="G48" s="67">
        <f t="shared" si="0"/>
        <v>0.77773960142054444</v>
      </c>
      <c r="H48" s="67">
        <f t="shared" si="5"/>
        <v>0</v>
      </c>
      <c r="I48" s="67">
        <f t="shared" si="1"/>
        <v>2.1935526544221604</v>
      </c>
      <c r="J48" s="67">
        <f t="shared" si="2"/>
        <v>0.69633182670908356</v>
      </c>
      <c r="K48" s="100">
        <f t="shared" si="6"/>
        <v>0.46422121780605569</v>
      </c>
      <c r="O48" s="96">
        <f>Amnt_Deposited!B43</f>
        <v>2029</v>
      </c>
      <c r="P48" s="99">
        <f>Amnt_Deposited!C43</f>
        <v>6.937909022484785</v>
      </c>
      <c r="Q48" s="284">
        <f>MCF!R47</f>
        <v>1</v>
      </c>
      <c r="R48" s="67">
        <f t="shared" si="3"/>
        <v>0.52034317668635888</v>
      </c>
      <c r="S48" s="67">
        <f t="shared" si="7"/>
        <v>0.52034317668635888</v>
      </c>
      <c r="T48" s="67">
        <f t="shared" si="8"/>
        <v>0</v>
      </c>
      <c r="U48" s="67">
        <f t="shared" si="9"/>
        <v>1.4675865216919006</v>
      </c>
      <c r="V48" s="67">
        <f t="shared" si="10"/>
        <v>0.46587767175005595</v>
      </c>
      <c r="W48" s="100">
        <f t="shared" si="11"/>
        <v>0.31058511450003728</v>
      </c>
    </row>
    <row r="49" spans="2:23">
      <c r="B49" s="96">
        <f>Amnt_Deposited!B44</f>
        <v>2030</v>
      </c>
      <c r="C49" s="99">
        <f>Amnt_Deposited!C44</f>
        <v>7.2005584800000006</v>
      </c>
      <c r="D49" s="418">
        <f>Dry_Matter_Content!C36</f>
        <v>0.59</v>
      </c>
      <c r="E49" s="284">
        <f>MCF!R48</f>
        <v>1</v>
      </c>
      <c r="F49" s="67">
        <f t="shared" si="4"/>
        <v>0.80718260560800004</v>
      </c>
      <c r="G49" s="67">
        <f t="shared" si="0"/>
        <v>0.80718260560800004</v>
      </c>
      <c r="H49" s="67">
        <f t="shared" si="5"/>
        <v>0</v>
      </c>
      <c r="I49" s="67">
        <f t="shared" si="1"/>
        <v>2.2775649219018614</v>
      </c>
      <c r="J49" s="67">
        <f t="shared" si="2"/>
        <v>0.72317033812829901</v>
      </c>
      <c r="K49" s="100">
        <f t="shared" si="6"/>
        <v>0.4821135587521993</v>
      </c>
      <c r="O49" s="96">
        <f>Amnt_Deposited!B44</f>
        <v>2030</v>
      </c>
      <c r="P49" s="99">
        <f>Amnt_Deposited!C44</f>
        <v>7.2005584800000006</v>
      </c>
      <c r="Q49" s="284">
        <f>MCF!R48</f>
        <v>1</v>
      </c>
      <c r="R49" s="67">
        <f t="shared" si="3"/>
        <v>0.54004188600000003</v>
      </c>
      <c r="S49" s="67">
        <f t="shared" si="7"/>
        <v>0.54004188600000003</v>
      </c>
      <c r="T49" s="67">
        <f t="shared" si="8"/>
        <v>0</v>
      </c>
      <c r="U49" s="67">
        <f t="shared" si="9"/>
        <v>1.5237945507817985</v>
      </c>
      <c r="V49" s="67">
        <f t="shared" si="10"/>
        <v>0.483833856910102</v>
      </c>
      <c r="W49" s="100">
        <f t="shared" si="11"/>
        <v>0.32255590460673467</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1.526697423298413</v>
      </c>
      <c r="J50" s="67">
        <f t="shared" si="2"/>
        <v>0.75086749860344837</v>
      </c>
      <c r="K50" s="100">
        <f t="shared" si="6"/>
        <v>0.50057833240229888</v>
      </c>
      <c r="O50" s="96">
        <f>Amnt_Deposited!B45</f>
        <v>2031</v>
      </c>
      <c r="P50" s="99">
        <f>Amnt_Deposited!C45</f>
        <v>0</v>
      </c>
      <c r="Q50" s="284">
        <f>MCF!R49</f>
        <v>1</v>
      </c>
      <c r="R50" s="67">
        <f t="shared" si="3"/>
        <v>0</v>
      </c>
      <c r="S50" s="67">
        <f t="shared" si="7"/>
        <v>0</v>
      </c>
      <c r="T50" s="67">
        <f t="shared" si="8"/>
        <v>0</v>
      </c>
      <c r="U50" s="67">
        <f t="shared" si="9"/>
        <v>1.0214300334289115</v>
      </c>
      <c r="V50" s="67">
        <f t="shared" si="10"/>
        <v>0.50236451735288701</v>
      </c>
      <c r="W50" s="100">
        <f t="shared" si="11"/>
        <v>0.33490967823525797</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1.0233758870678842</v>
      </c>
      <c r="J51" s="67">
        <f t="shared" ref="J51:J82" si="16">I50*(1-$K$10)+H51</f>
        <v>0.50332153623052889</v>
      </c>
      <c r="K51" s="100">
        <f t="shared" si="6"/>
        <v>0.33554769082035257</v>
      </c>
      <c r="O51" s="96">
        <f>Amnt_Deposited!B46</f>
        <v>2032</v>
      </c>
      <c r="P51" s="99">
        <f>Amnt_Deposited!C46</f>
        <v>0</v>
      </c>
      <c r="Q51" s="284">
        <f>MCF!R50</f>
        <v>1</v>
      </c>
      <c r="R51" s="67">
        <f t="shared" ref="R51:R82" si="17">P51*$W$6*DOCF*Q51</f>
        <v>0</v>
      </c>
      <c r="S51" s="67">
        <f t="shared" si="7"/>
        <v>0</v>
      </c>
      <c r="T51" s="67">
        <f t="shared" si="8"/>
        <v>0</v>
      </c>
      <c r="U51" s="67">
        <f t="shared" si="9"/>
        <v>0.68468502703025258</v>
      </c>
      <c r="V51" s="67">
        <f t="shared" si="10"/>
        <v>0.3367450063986589</v>
      </c>
      <c r="W51" s="100">
        <f t="shared" si="11"/>
        <v>0.22449667093243925</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0.68598937173110741</v>
      </c>
      <c r="J52" s="67">
        <f t="shared" si="16"/>
        <v>0.33738651533677683</v>
      </c>
      <c r="K52" s="100">
        <f t="shared" si="6"/>
        <v>0.22492434355785121</v>
      </c>
      <c r="O52" s="96">
        <f>Amnt_Deposited!B47</f>
        <v>2033</v>
      </c>
      <c r="P52" s="99">
        <f>Amnt_Deposited!C47</f>
        <v>0</v>
      </c>
      <c r="Q52" s="284">
        <f>MCF!R51</f>
        <v>1</v>
      </c>
      <c r="R52" s="67">
        <f t="shared" si="17"/>
        <v>0</v>
      </c>
      <c r="S52" s="67">
        <f t="shared" si="7"/>
        <v>0</v>
      </c>
      <c r="T52" s="67">
        <f t="shared" si="8"/>
        <v>0</v>
      </c>
      <c r="U52" s="67">
        <f t="shared" si="9"/>
        <v>0.45895809883883187</v>
      </c>
      <c r="V52" s="67">
        <f t="shared" si="10"/>
        <v>0.22572692819142071</v>
      </c>
      <c r="W52" s="100">
        <f t="shared" si="11"/>
        <v>0.15048461879428046</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0.45983242723875523</v>
      </c>
      <c r="J53" s="67">
        <f t="shared" si="16"/>
        <v>0.22615694449235219</v>
      </c>
      <c r="K53" s="100">
        <f t="shared" si="6"/>
        <v>0.15077129632823477</v>
      </c>
      <c r="O53" s="96">
        <f>Amnt_Deposited!B48</f>
        <v>2034</v>
      </c>
      <c r="P53" s="99">
        <f>Amnt_Deposited!C48</f>
        <v>0</v>
      </c>
      <c r="Q53" s="284">
        <f>MCF!R52</f>
        <v>1</v>
      </c>
      <c r="R53" s="67">
        <f t="shared" si="17"/>
        <v>0</v>
      </c>
      <c r="S53" s="67">
        <f t="shared" si="7"/>
        <v>0</v>
      </c>
      <c r="T53" s="67">
        <f t="shared" si="8"/>
        <v>0</v>
      </c>
      <c r="U53" s="67">
        <f t="shared" si="9"/>
        <v>0.30764881394207527</v>
      </c>
      <c r="V53" s="67">
        <f t="shared" si="10"/>
        <v>0.15130928489675657</v>
      </c>
      <c r="W53" s="100">
        <f t="shared" si="11"/>
        <v>0.10087285659783771</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0.30823489379536217</v>
      </c>
      <c r="J54" s="67">
        <f t="shared" si="16"/>
        <v>0.15159753344339305</v>
      </c>
      <c r="K54" s="100">
        <f t="shared" si="6"/>
        <v>0.10106502229559536</v>
      </c>
      <c r="O54" s="96">
        <f>Amnt_Deposited!B49</f>
        <v>2035</v>
      </c>
      <c r="P54" s="99">
        <f>Amnt_Deposited!C49</f>
        <v>0</v>
      </c>
      <c r="Q54" s="284">
        <f>MCF!R53</f>
        <v>1</v>
      </c>
      <c r="R54" s="67">
        <f t="shared" si="17"/>
        <v>0</v>
      </c>
      <c r="S54" s="67">
        <f t="shared" si="7"/>
        <v>0</v>
      </c>
      <c r="T54" s="67">
        <f t="shared" si="8"/>
        <v>0</v>
      </c>
      <c r="U54" s="67">
        <f t="shared" si="9"/>
        <v>0.20622316712446173</v>
      </c>
      <c r="V54" s="67">
        <f t="shared" si="10"/>
        <v>0.10142564681761354</v>
      </c>
      <c r="W54" s="100">
        <f t="shared" si="11"/>
        <v>6.7617097878409027E-2</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0.20661602819869757</v>
      </c>
      <c r="J55" s="67">
        <f t="shared" si="16"/>
        <v>0.10161886559666461</v>
      </c>
      <c r="K55" s="100">
        <f t="shared" si="6"/>
        <v>6.7745910397776402E-2</v>
      </c>
      <c r="O55" s="96">
        <f>Amnt_Deposited!B50</f>
        <v>2036</v>
      </c>
      <c r="P55" s="99">
        <f>Amnt_Deposited!C50</f>
        <v>0</v>
      </c>
      <c r="Q55" s="284">
        <f>MCF!R54</f>
        <v>1</v>
      </c>
      <c r="R55" s="67">
        <f t="shared" si="17"/>
        <v>0</v>
      </c>
      <c r="S55" s="67">
        <f t="shared" si="7"/>
        <v>0</v>
      </c>
      <c r="T55" s="67">
        <f t="shared" si="8"/>
        <v>0</v>
      </c>
      <c r="U55" s="67">
        <f t="shared" si="9"/>
        <v>0.13823552288048452</v>
      </c>
      <c r="V55" s="67">
        <f t="shared" si="10"/>
        <v>6.7987644243977199E-2</v>
      </c>
      <c r="W55" s="100">
        <f t="shared" si="11"/>
        <v>4.5325096162651464E-2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0.13849886553385191</v>
      </c>
      <c r="J56" s="67">
        <f t="shared" si="16"/>
        <v>6.811716266484566E-2</v>
      </c>
      <c r="K56" s="100">
        <f t="shared" si="6"/>
        <v>4.5411441776563768E-2</v>
      </c>
      <c r="O56" s="96">
        <f>Amnt_Deposited!B51</f>
        <v>2037</v>
      </c>
      <c r="P56" s="99">
        <f>Amnt_Deposited!C51</f>
        <v>0</v>
      </c>
      <c r="Q56" s="284">
        <f>MCF!R55</f>
        <v>1</v>
      </c>
      <c r="R56" s="67">
        <f t="shared" si="17"/>
        <v>0</v>
      </c>
      <c r="S56" s="67">
        <f t="shared" si="7"/>
        <v>0</v>
      </c>
      <c r="T56" s="67">
        <f t="shared" si="8"/>
        <v>0</v>
      </c>
      <c r="U56" s="67">
        <f t="shared" si="9"/>
        <v>9.2662042061007061E-2</v>
      </c>
      <c r="V56" s="67">
        <f t="shared" si="10"/>
        <v>4.5573480819477465E-2</v>
      </c>
      <c r="W56" s="100">
        <f t="shared" si="11"/>
        <v>3.0382320546318307E-2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9.2838565920535437E-2</v>
      </c>
      <c r="J57" s="67">
        <f t="shared" si="16"/>
        <v>4.5660299613316475E-2</v>
      </c>
      <c r="K57" s="100">
        <f t="shared" si="6"/>
        <v>3.0440199742210981E-2</v>
      </c>
      <c r="O57" s="96">
        <f>Amnt_Deposited!B52</f>
        <v>2038</v>
      </c>
      <c r="P57" s="99">
        <f>Amnt_Deposited!C52</f>
        <v>0</v>
      </c>
      <c r="Q57" s="284">
        <f>MCF!R56</f>
        <v>1</v>
      </c>
      <c r="R57" s="67">
        <f t="shared" si="17"/>
        <v>0</v>
      </c>
      <c r="S57" s="67">
        <f t="shared" si="7"/>
        <v>0</v>
      </c>
      <c r="T57" s="67">
        <f t="shared" si="8"/>
        <v>0</v>
      </c>
      <c r="U57" s="67">
        <f t="shared" si="9"/>
        <v>6.21132243000906E-2</v>
      </c>
      <c r="V57" s="67">
        <f t="shared" si="10"/>
        <v>3.0548817760916461E-2</v>
      </c>
      <c r="W57" s="100">
        <f t="shared" si="11"/>
        <v>2.036587850727764E-2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6.2231551781736054E-2</v>
      </c>
      <c r="J58" s="67">
        <f t="shared" si="16"/>
        <v>3.0607014138799387E-2</v>
      </c>
      <c r="K58" s="100">
        <f t="shared" si="6"/>
        <v>2.0404676092532922E-2</v>
      </c>
      <c r="O58" s="96">
        <f>Amnt_Deposited!B53</f>
        <v>2039</v>
      </c>
      <c r="P58" s="99">
        <f>Amnt_Deposited!C53</f>
        <v>0</v>
      </c>
      <c r="Q58" s="284">
        <f>MCF!R57</f>
        <v>1</v>
      </c>
      <c r="R58" s="67">
        <f t="shared" si="17"/>
        <v>0</v>
      </c>
      <c r="S58" s="67">
        <f t="shared" si="7"/>
        <v>0</v>
      </c>
      <c r="T58" s="67">
        <f t="shared" si="8"/>
        <v>0</v>
      </c>
      <c r="U58" s="67">
        <f t="shared" si="9"/>
        <v>4.1635739372258722E-2</v>
      </c>
      <c r="V58" s="67">
        <f t="shared" si="10"/>
        <v>2.0477484927831878E-2</v>
      </c>
      <c r="W58" s="100">
        <f t="shared" si="11"/>
        <v>1.3651656618554584E-2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4.1715056655202587E-2</v>
      </c>
      <c r="J59" s="67">
        <f t="shared" si="16"/>
        <v>2.051649512653347E-2</v>
      </c>
      <c r="K59" s="100">
        <f t="shared" si="6"/>
        <v>1.367766341768898E-2</v>
      </c>
      <c r="O59" s="96">
        <f>Amnt_Deposited!B54</f>
        <v>2040</v>
      </c>
      <c r="P59" s="99">
        <f>Amnt_Deposited!C54</f>
        <v>0</v>
      </c>
      <c r="Q59" s="284">
        <f>MCF!R58</f>
        <v>1</v>
      </c>
      <c r="R59" s="67">
        <f t="shared" si="17"/>
        <v>0</v>
      </c>
      <c r="S59" s="67">
        <f t="shared" si="7"/>
        <v>0</v>
      </c>
      <c r="T59" s="67">
        <f t="shared" si="8"/>
        <v>0</v>
      </c>
      <c r="U59" s="67">
        <f t="shared" si="9"/>
        <v>2.7909270732740347E-2</v>
      </c>
      <c r="V59" s="67">
        <f t="shared" si="10"/>
        <v>1.3726468639518374E-2</v>
      </c>
      <c r="W59" s="100">
        <f t="shared" si="11"/>
        <v>9.150979093012249E-3</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2.79624386974947E-2</v>
      </c>
      <c r="J60" s="67">
        <f t="shared" si="16"/>
        <v>1.3752617957707887E-2</v>
      </c>
      <c r="K60" s="100">
        <f t="shared" si="6"/>
        <v>9.1684119718052574E-3</v>
      </c>
      <c r="O60" s="96">
        <f>Amnt_Deposited!B55</f>
        <v>2041</v>
      </c>
      <c r="P60" s="99">
        <f>Amnt_Deposited!C55</f>
        <v>0</v>
      </c>
      <c r="Q60" s="284">
        <f>MCF!R59</f>
        <v>1</v>
      </c>
      <c r="R60" s="67">
        <f t="shared" si="17"/>
        <v>0</v>
      </c>
      <c r="S60" s="67">
        <f t="shared" si="7"/>
        <v>0</v>
      </c>
      <c r="T60" s="67">
        <f t="shared" si="8"/>
        <v>0</v>
      </c>
      <c r="U60" s="67">
        <f t="shared" si="9"/>
        <v>1.8708143642391629E-2</v>
      </c>
      <c r="V60" s="67">
        <f t="shared" si="10"/>
        <v>9.2011270903487163E-3</v>
      </c>
      <c r="W60" s="100">
        <f t="shared" si="11"/>
        <v>6.1340847268991439E-3</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1.8743783194973392E-2</v>
      </c>
      <c r="J61" s="67">
        <f t="shared" si="16"/>
        <v>9.2186555025213102E-3</v>
      </c>
      <c r="K61" s="100">
        <f t="shared" si="6"/>
        <v>6.1457703350142065E-3</v>
      </c>
      <c r="O61" s="96">
        <f>Amnt_Deposited!B56</f>
        <v>2042</v>
      </c>
      <c r="P61" s="99">
        <f>Amnt_Deposited!C56</f>
        <v>0</v>
      </c>
      <c r="Q61" s="284">
        <f>MCF!R60</f>
        <v>1</v>
      </c>
      <c r="R61" s="67">
        <f t="shared" si="17"/>
        <v>0</v>
      </c>
      <c r="S61" s="67">
        <f t="shared" si="7"/>
        <v>0</v>
      </c>
      <c r="T61" s="67">
        <f t="shared" si="8"/>
        <v>0</v>
      </c>
      <c r="U61" s="67">
        <f t="shared" si="9"/>
        <v>1.254044370760931E-2</v>
      </c>
      <c r="V61" s="67">
        <f t="shared" si="10"/>
        <v>6.1676999347823188E-3</v>
      </c>
      <c r="W61" s="100">
        <f t="shared" si="11"/>
        <v>4.1117999565215453E-3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1.2564333614136607E-2</v>
      </c>
      <c r="J62" s="67">
        <f t="shared" si="16"/>
        <v>6.179449580836785E-3</v>
      </c>
      <c r="K62" s="100">
        <f t="shared" si="6"/>
        <v>4.1196330538911894E-3</v>
      </c>
      <c r="O62" s="96">
        <f>Amnt_Deposited!B57</f>
        <v>2043</v>
      </c>
      <c r="P62" s="99">
        <f>Amnt_Deposited!C57</f>
        <v>0</v>
      </c>
      <c r="Q62" s="284">
        <f>MCF!R61</f>
        <v>1</v>
      </c>
      <c r="R62" s="67">
        <f t="shared" si="17"/>
        <v>0</v>
      </c>
      <c r="S62" s="67">
        <f t="shared" si="7"/>
        <v>0</v>
      </c>
      <c r="T62" s="67">
        <f t="shared" si="8"/>
        <v>0</v>
      </c>
      <c r="U62" s="67">
        <f t="shared" si="9"/>
        <v>8.4061108033920157E-3</v>
      </c>
      <c r="V62" s="67">
        <f t="shared" si="10"/>
        <v>4.134332904217294E-3</v>
      </c>
      <c r="W62" s="100">
        <f t="shared" si="11"/>
        <v>2.7562219361448627E-3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8.4221246866351806E-3</v>
      </c>
      <c r="J63" s="67">
        <f t="shared" si="16"/>
        <v>4.142208927501426E-3</v>
      </c>
      <c r="K63" s="100">
        <f t="shared" si="6"/>
        <v>2.761472618334284E-3</v>
      </c>
      <c r="O63" s="96">
        <f>Amnt_Deposited!B58</f>
        <v>2044</v>
      </c>
      <c r="P63" s="99">
        <f>Amnt_Deposited!C58</f>
        <v>0</v>
      </c>
      <c r="Q63" s="284">
        <f>MCF!R62</f>
        <v>1</v>
      </c>
      <c r="R63" s="67">
        <f t="shared" si="17"/>
        <v>0</v>
      </c>
      <c r="S63" s="67">
        <f t="shared" si="7"/>
        <v>0</v>
      </c>
      <c r="T63" s="67">
        <f t="shared" si="8"/>
        <v>0</v>
      </c>
      <c r="U63" s="67">
        <f t="shared" si="9"/>
        <v>5.634784580710421E-3</v>
      </c>
      <c r="V63" s="67">
        <f t="shared" si="10"/>
        <v>2.7713262226815947E-3</v>
      </c>
      <c r="W63" s="100">
        <f t="shared" si="11"/>
        <v>1.847550815121063E-3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5.6455190076631885E-3</v>
      </c>
      <c r="J64" s="67">
        <f t="shared" si="16"/>
        <v>2.776605678971992E-3</v>
      </c>
      <c r="K64" s="100">
        <f t="shared" si="6"/>
        <v>1.8510704526479946E-3</v>
      </c>
      <c r="O64" s="96">
        <f>Amnt_Deposited!B59</f>
        <v>2045</v>
      </c>
      <c r="P64" s="99">
        <f>Amnt_Deposited!C59</f>
        <v>0</v>
      </c>
      <c r="Q64" s="284">
        <f>MCF!R63</f>
        <v>1</v>
      </c>
      <c r="R64" s="67">
        <f t="shared" si="17"/>
        <v>0</v>
      </c>
      <c r="S64" s="67">
        <f t="shared" si="7"/>
        <v>0</v>
      </c>
      <c r="T64" s="67">
        <f t="shared" si="8"/>
        <v>0</v>
      </c>
      <c r="U64" s="67">
        <f t="shared" si="9"/>
        <v>3.77710905954272E-3</v>
      </c>
      <c r="V64" s="67">
        <f t="shared" si="10"/>
        <v>1.857675521167701E-3</v>
      </c>
      <c r="W64" s="100">
        <f t="shared" si="11"/>
        <v>1.238450347445134E-3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3.7843045611118654E-3</v>
      </c>
      <c r="J65" s="67">
        <f t="shared" si="16"/>
        <v>1.8612144465513232E-3</v>
      </c>
      <c r="K65" s="100">
        <f t="shared" si="6"/>
        <v>1.2408096310342154E-3</v>
      </c>
      <c r="O65" s="96">
        <f>Amnt_Deposited!B60</f>
        <v>2046</v>
      </c>
      <c r="P65" s="99">
        <f>Amnt_Deposited!C60</f>
        <v>0</v>
      </c>
      <c r="Q65" s="284">
        <f>MCF!R64</f>
        <v>1</v>
      </c>
      <c r="R65" s="67">
        <f t="shared" si="17"/>
        <v>0</v>
      </c>
      <c r="S65" s="67">
        <f t="shared" si="7"/>
        <v>0</v>
      </c>
      <c r="T65" s="67">
        <f t="shared" si="8"/>
        <v>0</v>
      </c>
      <c r="U65" s="67">
        <f t="shared" si="9"/>
        <v>2.5318719186743065E-3</v>
      </c>
      <c r="V65" s="67">
        <f t="shared" si="10"/>
        <v>1.2452371408684135E-3</v>
      </c>
      <c r="W65" s="100">
        <f t="shared" si="11"/>
        <v>8.3015809391227564E-4</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2.5366952076173854E-3</v>
      </c>
      <c r="J66" s="67">
        <f t="shared" si="16"/>
        <v>1.2476093534944798E-3</v>
      </c>
      <c r="K66" s="100">
        <f t="shared" si="6"/>
        <v>8.3173956899631986E-4</v>
      </c>
      <c r="O66" s="96">
        <f>Amnt_Deposited!B61</f>
        <v>2047</v>
      </c>
      <c r="P66" s="99">
        <f>Amnt_Deposited!C61</f>
        <v>0</v>
      </c>
      <c r="Q66" s="284">
        <f>MCF!R65</f>
        <v>1</v>
      </c>
      <c r="R66" s="67">
        <f t="shared" si="17"/>
        <v>0</v>
      </c>
      <c r="S66" s="67">
        <f t="shared" si="7"/>
        <v>0</v>
      </c>
      <c r="T66" s="67">
        <f t="shared" si="8"/>
        <v>0</v>
      </c>
      <c r="U66" s="67">
        <f t="shared" si="9"/>
        <v>1.6971645010821037E-3</v>
      </c>
      <c r="V66" s="67">
        <f t="shared" si="10"/>
        <v>8.3470741759220286E-4</v>
      </c>
      <c r="W66" s="100">
        <f t="shared" si="11"/>
        <v>5.5647161172813517E-4</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1.7003976483484715E-3</v>
      </c>
      <c r="J67" s="67">
        <f t="shared" si="16"/>
        <v>8.362975592689139E-4</v>
      </c>
      <c r="K67" s="100">
        <f t="shared" si="6"/>
        <v>5.5753170617927586E-4</v>
      </c>
      <c r="O67" s="96">
        <f>Amnt_Deposited!B62</f>
        <v>2048</v>
      </c>
      <c r="P67" s="99">
        <f>Amnt_Deposited!C62</f>
        <v>0</v>
      </c>
      <c r="Q67" s="284">
        <f>MCF!R66</f>
        <v>1</v>
      </c>
      <c r="R67" s="67">
        <f t="shared" si="17"/>
        <v>0</v>
      </c>
      <c r="S67" s="67">
        <f t="shared" si="7"/>
        <v>0</v>
      </c>
      <c r="T67" s="67">
        <f t="shared" si="8"/>
        <v>0</v>
      </c>
      <c r="U67" s="67">
        <f t="shared" si="9"/>
        <v>1.1376433864954086E-3</v>
      </c>
      <c r="V67" s="67">
        <f t="shared" si="10"/>
        <v>5.5952111458669506E-4</v>
      </c>
      <c r="W67" s="100">
        <f t="shared" si="11"/>
        <v>3.7301407639113004E-4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1.1398106299198402E-3</v>
      </c>
      <c r="J68" s="67">
        <f t="shared" si="16"/>
        <v>5.6058701842863121E-4</v>
      </c>
      <c r="K68" s="100">
        <f t="shared" si="6"/>
        <v>3.7372467895242079E-4</v>
      </c>
      <c r="O68" s="96">
        <f>Amnt_Deposited!B63</f>
        <v>2049</v>
      </c>
      <c r="P68" s="99">
        <f>Amnt_Deposited!C63</f>
        <v>0</v>
      </c>
      <c r="Q68" s="284">
        <f>MCF!R67</f>
        <v>1</v>
      </c>
      <c r="R68" s="67">
        <f t="shared" si="17"/>
        <v>0</v>
      </c>
      <c r="S68" s="67">
        <f t="shared" si="7"/>
        <v>0</v>
      </c>
      <c r="T68" s="67">
        <f t="shared" si="8"/>
        <v>0</v>
      </c>
      <c r="U68" s="67">
        <f t="shared" si="9"/>
        <v>7.6258516720774296E-4</v>
      </c>
      <c r="V68" s="67">
        <f t="shared" si="10"/>
        <v>3.7505821928766572E-4</v>
      </c>
      <c r="W68" s="100">
        <f t="shared" si="11"/>
        <v>2.5003881285844381E-4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7.6403791391977836E-4</v>
      </c>
      <c r="J69" s="67">
        <f t="shared" si="16"/>
        <v>3.7577271600006189E-4</v>
      </c>
      <c r="K69" s="100">
        <f t="shared" si="6"/>
        <v>2.5051514400004126E-4</v>
      </c>
      <c r="O69" s="96">
        <f>Amnt_Deposited!B64</f>
        <v>2050</v>
      </c>
      <c r="P69" s="99">
        <f>Amnt_Deposited!C64</f>
        <v>0</v>
      </c>
      <c r="Q69" s="284">
        <f>MCF!R68</f>
        <v>1</v>
      </c>
      <c r="R69" s="67">
        <f t="shared" si="17"/>
        <v>0</v>
      </c>
      <c r="S69" s="67">
        <f t="shared" si="7"/>
        <v>0</v>
      </c>
      <c r="T69" s="67">
        <f t="shared" si="8"/>
        <v>0</v>
      </c>
      <c r="U69" s="67">
        <f t="shared" si="9"/>
        <v>5.1117612438878997E-4</v>
      </c>
      <c r="V69" s="67">
        <f t="shared" si="10"/>
        <v>2.5140904281895299E-4</v>
      </c>
      <c r="W69" s="100">
        <f t="shared" si="11"/>
        <v>1.6760602854596864E-4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5.1214992963167962E-4</v>
      </c>
      <c r="J70" s="67">
        <f t="shared" si="16"/>
        <v>2.5188798428809868E-4</v>
      </c>
      <c r="K70" s="100">
        <f t="shared" si="6"/>
        <v>1.6792532285873245E-4</v>
      </c>
      <c r="O70" s="96">
        <f>Amnt_Deposited!B65</f>
        <v>2051</v>
      </c>
      <c r="P70" s="99">
        <f>Amnt_Deposited!C65</f>
        <v>0</v>
      </c>
      <c r="Q70" s="284">
        <f>MCF!R69</f>
        <v>1</v>
      </c>
      <c r="R70" s="67">
        <f t="shared" si="17"/>
        <v>0</v>
      </c>
      <c r="S70" s="67">
        <f t="shared" si="7"/>
        <v>0</v>
      </c>
      <c r="T70" s="67">
        <f t="shared" si="8"/>
        <v>0</v>
      </c>
      <c r="U70" s="67">
        <f t="shared" si="9"/>
        <v>3.4265160323261341E-4</v>
      </c>
      <c r="V70" s="67">
        <f t="shared" si="10"/>
        <v>1.6852452115617659E-4</v>
      </c>
      <c r="W70" s="100">
        <f t="shared" si="11"/>
        <v>1.1234968077078439E-4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3.4330436440785692E-4</v>
      </c>
      <c r="J71" s="67">
        <f t="shared" si="16"/>
        <v>1.688455652238227E-4</v>
      </c>
      <c r="K71" s="100">
        <f t="shared" si="6"/>
        <v>1.1256371014921514E-4</v>
      </c>
      <c r="O71" s="96">
        <f>Amnt_Deposited!B66</f>
        <v>2052</v>
      </c>
      <c r="P71" s="99">
        <f>Amnt_Deposited!C66</f>
        <v>0</v>
      </c>
      <c r="Q71" s="284">
        <f>MCF!R70</f>
        <v>1</v>
      </c>
      <c r="R71" s="67">
        <f t="shared" si="17"/>
        <v>0</v>
      </c>
      <c r="S71" s="67">
        <f t="shared" si="7"/>
        <v>0</v>
      </c>
      <c r="T71" s="67">
        <f t="shared" si="8"/>
        <v>0</v>
      </c>
      <c r="U71" s="67">
        <f t="shared" si="9"/>
        <v>2.2968623845307103E-4</v>
      </c>
      <c r="V71" s="67">
        <f t="shared" si="10"/>
        <v>1.1296536477954236E-4</v>
      </c>
      <c r="W71" s="100">
        <f t="shared" si="11"/>
        <v>7.5310243186361574E-5</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2.3012379735411055E-4</v>
      </c>
      <c r="J72" s="67">
        <f t="shared" si="16"/>
        <v>1.1318056705374638E-4</v>
      </c>
      <c r="K72" s="100">
        <f t="shared" si="6"/>
        <v>7.5453711369164242E-5</v>
      </c>
      <c r="O72" s="96">
        <f>Amnt_Deposited!B67</f>
        <v>2053</v>
      </c>
      <c r="P72" s="99">
        <f>Amnt_Deposited!C67</f>
        <v>0</v>
      </c>
      <c r="Q72" s="284">
        <f>MCF!R71</f>
        <v>1</v>
      </c>
      <c r="R72" s="67">
        <f t="shared" si="17"/>
        <v>0</v>
      </c>
      <c r="S72" s="67">
        <f t="shared" si="7"/>
        <v>0</v>
      </c>
      <c r="T72" s="67">
        <f t="shared" si="8"/>
        <v>0</v>
      </c>
      <c r="U72" s="67">
        <f t="shared" si="9"/>
        <v>1.5396328993361541E-4</v>
      </c>
      <c r="V72" s="67">
        <f t="shared" si="10"/>
        <v>7.5722948519455624E-5</v>
      </c>
      <c r="W72" s="100">
        <f t="shared" si="11"/>
        <v>5.0481965679637078E-5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1.5425659443630351E-4</v>
      </c>
      <c r="J73" s="67">
        <f t="shared" si="16"/>
        <v>7.5867202917807025E-5</v>
      </c>
      <c r="K73" s="100">
        <f t="shared" si="6"/>
        <v>5.0578135278538015E-5</v>
      </c>
      <c r="O73" s="96">
        <f>Amnt_Deposited!B68</f>
        <v>2054</v>
      </c>
      <c r="P73" s="99">
        <f>Amnt_Deposited!C68</f>
        <v>0</v>
      </c>
      <c r="Q73" s="284">
        <f>MCF!R72</f>
        <v>1</v>
      </c>
      <c r="R73" s="67">
        <f t="shared" si="17"/>
        <v>0</v>
      </c>
      <c r="S73" s="67">
        <f t="shared" si="7"/>
        <v>0</v>
      </c>
      <c r="T73" s="67">
        <f t="shared" si="8"/>
        <v>0</v>
      </c>
      <c r="U73" s="67">
        <f t="shared" si="9"/>
        <v>1.0320467959609957E-4</v>
      </c>
      <c r="V73" s="67">
        <f t="shared" si="10"/>
        <v>5.0758610337515842E-5</v>
      </c>
      <c r="W73" s="100">
        <f t="shared" si="11"/>
        <v>3.383907355834389E-5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1.0340128748384391E-4</v>
      </c>
      <c r="J74" s="67">
        <f t="shared" si="16"/>
        <v>5.0855306952459591E-5</v>
      </c>
      <c r="K74" s="100">
        <f t="shared" si="6"/>
        <v>3.3903537968306394E-5</v>
      </c>
      <c r="O74" s="96">
        <f>Amnt_Deposited!B69</f>
        <v>2055</v>
      </c>
      <c r="P74" s="99">
        <f>Amnt_Deposited!C69</f>
        <v>0</v>
      </c>
      <c r="Q74" s="284">
        <f>MCF!R73</f>
        <v>1</v>
      </c>
      <c r="R74" s="67">
        <f t="shared" si="17"/>
        <v>0</v>
      </c>
      <c r="S74" s="67">
        <f t="shared" si="7"/>
        <v>0</v>
      </c>
      <c r="T74" s="67">
        <f t="shared" si="8"/>
        <v>0</v>
      </c>
      <c r="U74" s="67">
        <f t="shared" si="9"/>
        <v>6.9180165577950871E-5</v>
      </c>
      <c r="V74" s="67">
        <f t="shared" si="10"/>
        <v>3.4024514018148695E-5</v>
      </c>
      <c r="W74" s="100">
        <f t="shared" si="11"/>
        <v>2.2683009345432461E-5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6.9311955786314624E-5</v>
      </c>
      <c r="J75" s="67">
        <f t="shared" si="16"/>
        <v>3.4089331697529285E-5</v>
      </c>
      <c r="K75" s="100">
        <f t="shared" si="6"/>
        <v>2.272622113168619E-5</v>
      </c>
      <c r="O75" s="96">
        <f>Amnt_Deposited!B70</f>
        <v>2056</v>
      </c>
      <c r="P75" s="99">
        <f>Amnt_Deposited!C70</f>
        <v>0</v>
      </c>
      <c r="Q75" s="284">
        <f>MCF!R74</f>
        <v>1</v>
      </c>
      <c r="R75" s="67">
        <f t="shared" si="17"/>
        <v>0</v>
      </c>
      <c r="S75" s="67">
        <f t="shared" si="7"/>
        <v>0</v>
      </c>
      <c r="T75" s="67">
        <f t="shared" si="8"/>
        <v>0</v>
      </c>
      <c r="U75" s="67">
        <f t="shared" si="9"/>
        <v>4.6372851774965179E-5</v>
      </c>
      <c r="V75" s="67">
        <f t="shared" si="10"/>
        <v>2.2807313802985692E-5</v>
      </c>
      <c r="W75" s="100">
        <f t="shared" si="11"/>
        <v>1.5204875868657128E-5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4.6461193393502616E-5</v>
      </c>
      <c r="J76" s="67">
        <f t="shared" si="16"/>
        <v>2.2850762392812008E-5</v>
      </c>
      <c r="K76" s="100">
        <f t="shared" si="6"/>
        <v>1.5233841595208004E-5</v>
      </c>
      <c r="O76" s="96">
        <f>Amnt_Deposited!B71</f>
        <v>2057</v>
      </c>
      <c r="P76" s="99">
        <f>Amnt_Deposited!C71</f>
        <v>0</v>
      </c>
      <c r="Q76" s="284">
        <f>MCF!R75</f>
        <v>1</v>
      </c>
      <c r="R76" s="67">
        <f t="shared" si="17"/>
        <v>0</v>
      </c>
      <c r="S76" s="67">
        <f t="shared" si="7"/>
        <v>0</v>
      </c>
      <c r="T76" s="67">
        <f t="shared" si="8"/>
        <v>0</v>
      </c>
      <c r="U76" s="67">
        <f t="shared" si="9"/>
        <v>3.1084652136598536E-5</v>
      </c>
      <c r="V76" s="67">
        <f t="shared" si="10"/>
        <v>1.5288199638366643E-5</v>
      </c>
      <c r="W76" s="100">
        <f t="shared" si="11"/>
        <v>1.0192133092244428E-5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3.1143869294403418E-5</v>
      </c>
      <c r="J77" s="67">
        <f t="shared" si="16"/>
        <v>1.5317324099099201E-5</v>
      </c>
      <c r="K77" s="100">
        <f t="shared" si="6"/>
        <v>1.0211549399399466E-5</v>
      </c>
      <c r="O77" s="96">
        <f>Amnt_Deposited!B72</f>
        <v>2058</v>
      </c>
      <c r="P77" s="99">
        <f>Amnt_Deposited!C72</f>
        <v>0</v>
      </c>
      <c r="Q77" s="284">
        <f>MCF!R76</f>
        <v>1</v>
      </c>
      <c r="R77" s="67">
        <f t="shared" si="17"/>
        <v>0</v>
      </c>
      <c r="S77" s="67">
        <f t="shared" si="7"/>
        <v>0</v>
      </c>
      <c r="T77" s="67">
        <f t="shared" si="8"/>
        <v>0</v>
      </c>
      <c r="U77" s="67">
        <f t="shared" si="9"/>
        <v>2.0836665451206564E-5</v>
      </c>
      <c r="V77" s="67">
        <f t="shared" si="10"/>
        <v>1.024798668539197E-5</v>
      </c>
      <c r="W77" s="100">
        <f t="shared" si="11"/>
        <v>6.8319911235946468E-6</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2.0876359899152433E-5</v>
      </c>
      <c r="J78" s="67">
        <f t="shared" si="16"/>
        <v>1.0267509395250985E-5</v>
      </c>
      <c r="K78" s="100">
        <f t="shared" si="6"/>
        <v>6.8450062635006567E-6</v>
      </c>
      <c r="O78" s="96">
        <f>Amnt_Deposited!B73</f>
        <v>2059</v>
      </c>
      <c r="P78" s="99">
        <f>Amnt_Deposited!C73</f>
        <v>0</v>
      </c>
      <c r="Q78" s="284">
        <f>MCF!R77</f>
        <v>1</v>
      </c>
      <c r="R78" s="67">
        <f t="shared" si="17"/>
        <v>0</v>
      </c>
      <c r="S78" s="67">
        <f t="shared" si="7"/>
        <v>0</v>
      </c>
      <c r="T78" s="67">
        <f t="shared" si="8"/>
        <v>0</v>
      </c>
      <c r="U78" s="67">
        <f t="shared" si="9"/>
        <v>1.3967234544482E-5</v>
      </c>
      <c r="V78" s="67">
        <f t="shared" si="10"/>
        <v>6.8694309067245646E-6</v>
      </c>
      <c r="W78" s="100">
        <f t="shared" si="11"/>
        <v>4.5796206044830425E-6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1.3993842528656433E-5</v>
      </c>
      <c r="J79" s="67">
        <f t="shared" si="16"/>
        <v>6.8825173704959995E-6</v>
      </c>
      <c r="K79" s="100">
        <f t="shared" si="6"/>
        <v>4.5883449136639997E-6</v>
      </c>
      <c r="O79" s="96">
        <f>Amnt_Deposited!B74</f>
        <v>2060</v>
      </c>
      <c r="P79" s="99">
        <f>Amnt_Deposited!C74</f>
        <v>0</v>
      </c>
      <c r="Q79" s="284">
        <f>MCF!R78</f>
        <v>1</v>
      </c>
      <c r="R79" s="67">
        <f t="shared" si="17"/>
        <v>0</v>
      </c>
      <c r="S79" s="67">
        <f t="shared" si="7"/>
        <v>0</v>
      </c>
      <c r="T79" s="67">
        <f t="shared" si="8"/>
        <v>0</v>
      </c>
      <c r="U79" s="67">
        <f t="shared" si="9"/>
        <v>9.3625173028477453E-6</v>
      </c>
      <c r="V79" s="67">
        <f t="shared" si="10"/>
        <v>4.6047172416342535E-6</v>
      </c>
      <c r="W79" s="100">
        <f t="shared" si="11"/>
        <v>3.0698114944228357E-6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9.3803531680244678E-6</v>
      </c>
      <c r="J80" s="67">
        <f t="shared" si="16"/>
        <v>4.6134893606319657E-6</v>
      </c>
      <c r="K80" s="100">
        <f t="shared" si="6"/>
        <v>3.0756595737546435E-6</v>
      </c>
      <c r="O80" s="96">
        <f>Amnt_Deposited!B75</f>
        <v>2061</v>
      </c>
      <c r="P80" s="99">
        <f>Amnt_Deposited!C75</f>
        <v>0</v>
      </c>
      <c r="Q80" s="284">
        <f>MCF!R79</f>
        <v>1</v>
      </c>
      <c r="R80" s="67">
        <f t="shared" si="17"/>
        <v>0</v>
      </c>
      <c r="S80" s="67">
        <f t="shared" si="7"/>
        <v>0</v>
      </c>
      <c r="T80" s="67">
        <f t="shared" si="8"/>
        <v>0</v>
      </c>
      <c r="U80" s="67">
        <f t="shared" si="9"/>
        <v>6.2758830294543702E-6</v>
      </c>
      <c r="V80" s="67">
        <f t="shared" si="10"/>
        <v>3.0866342733933747E-6</v>
      </c>
      <c r="W80" s="100">
        <f t="shared" si="11"/>
        <v>2.0577561822622495E-6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6.2878387674207161E-6</v>
      </c>
      <c r="J81" s="67">
        <f t="shared" si="16"/>
        <v>3.0925144006037513E-6</v>
      </c>
      <c r="K81" s="100">
        <f t="shared" si="6"/>
        <v>2.0616762670691675E-6</v>
      </c>
      <c r="O81" s="96">
        <f>Amnt_Deposited!B76</f>
        <v>2062</v>
      </c>
      <c r="P81" s="99">
        <f>Amnt_Deposited!C76</f>
        <v>0</v>
      </c>
      <c r="Q81" s="284">
        <f>MCF!R80</f>
        <v>1</v>
      </c>
      <c r="R81" s="67">
        <f t="shared" si="17"/>
        <v>0</v>
      </c>
      <c r="S81" s="67">
        <f t="shared" si="7"/>
        <v>0</v>
      </c>
      <c r="T81" s="67">
        <f t="shared" si="8"/>
        <v>0</v>
      </c>
      <c r="U81" s="67">
        <f t="shared" si="9"/>
        <v>4.206850201218141E-6</v>
      </c>
      <c r="V81" s="67">
        <f t="shared" si="10"/>
        <v>2.0690328282362291E-6</v>
      </c>
      <c r="W81" s="100">
        <f t="shared" si="11"/>
        <v>1.3793552188241527E-6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4.2148643720421323E-6</v>
      </c>
      <c r="J82" s="67">
        <f t="shared" si="16"/>
        <v>2.0729743953785842E-6</v>
      </c>
      <c r="K82" s="100">
        <f t="shared" si="6"/>
        <v>1.3819829302523893E-6</v>
      </c>
      <c r="O82" s="96">
        <f>Amnt_Deposited!B77</f>
        <v>2063</v>
      </c>
      <c r="P82" s="99">
        <f>Amnt_Deposited!C77</f>
        <v>0</v>
      </c>
      <c r="Q82" s="284">
        <f>MCF!R81</f>
        <v>1</v>
      </c>
      <c r="R82" s="67">
        <f t="shared" si="17"/>
        <v>0</v>
      </c>
      <c r="S82" s="67">
        <f t="shared" si="7"/>
        <v>0</v>
      </c>
      <c r="T82" s="67">
        <f t="shared" si="8"/>
        <v>0</v>
      </c>
      <c r="U82" s="67">
        <f t="shared" si="9"/>
        <v>2.8199360205455829E-6</v>
      </c>
      <c r="V82" s="67">
        <f t="shared" si="10"/>
        <v>1.3869141806725581E-6</v>
      </c>
      <c r="W82" s="100">
        <f t="shared" si="11"/>
        <v>9.2460945378170542E-7</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2.8253080799012584E-6</v>
      </c>
      <c r="J83" s="67">
        <f t="shared" ref="J83:J99" si="22">I82*(1-$K$10)+H83</f>
        <v>1.3895562921408741E-6</v>
      </c>
      <c r="K83" s="100">
        <f t="shared" si="6"/>
        <v>9.2637086142724935E-7</v>
      </c>
      <c r="O83" s="96">
        <f>Amnt_Deposited!B78</f>
        <v>2064</v>
      </c>
      <c r="P83" s="99">
        <f>Amnt_Deposited!C78</f>
        <v>0</v>
      </c>
      <c r="Q83" s="284">
        <f>MCF!R82</f>
        <v>1</v>
      </c>
      <c r="R83" s="67">
        <f t="shared" ref="R83:R99" si="23">P83*$W$6*DOCF*Q83</f>
        <v>0</v>
      </c>
      <c r="S83" s="67">
        <f t="shared" si="7"/>
        <v>0</v>
      </c>
      <c r="T83" s="67">
        <f t="shared" si="8"/>
        <v>0</v>
      </c>
      <c r="U83" s="67">
        <f t="shared" si="9"/>
        <v>1.8902596431096727E-6</v>
      </c>
      <c r="V83" s="67">
        <f t="shared" si="10"/>
        <v>9.2967637743591019E-7</v>
      </c>
      <c r="W83" s="100">
        <f t="shared" si="11"/>
        <v>6.1978425162394006E-7</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1.8938606421842753E-6</v>
      </c>
      <c r="J84" s="67">
        <f t="shared" si="22"/>
        <v>9.3144743771698312E-7</v>
      </c>
      <c r="K84" s="100">
        <f t="shared" si="6"/>
        <v>6.2096495847798875E-7</v>
      </c>
      <c r="O84" s="96">
        <f>Amnt_Deposited!B79</f>
        <v>2065</v>
      </c>
      <c r="P84" s="99">
        <f>Amnt_Deposited!C79</f>
        <v>0</v>
      </c>
      <c r="Q84" s="284">
        <f>MCF!R83</f>
        <v>1</v>
      </c>
      <c r="R84" s="67">
        <f t="shared" si="23"/>
        <v>0</v>
      </c>
      <c r="S84" s="67">
        <f t="shared" si="7"/>
        <v>0</v>
      </c>
      <c r="T84" s="67">
        <f t="shared" si="8"/>
        <v>0</v>
      </c>
      <c r="U84" s="67">
        <f t="shared" si="9"/>
        <v>1.2670789309885869E-6</v>
      </c>
      <c r="V84" s="67">
        <f t="shared" si="10"/>
        <v>6.2318071212108573E-7</v>
      </c>
      <c r="W84" s="100">
        <f t="shared" si="11"/>
        <v>4.154538080807238E-7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1.269492752854049E-6</v>
      </c>
      <c r="J85" s="67">
        <f t="shared" si="22"/>
        <v>6.2436788933022648E-7</v>
      </c>
      <c r="K85" s="100">
        <f t="shared" ref="K85:K99" si="24">J85*CH4_fraction*conv</f>
        <v>4.162452595534843E-7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8.4934840735105822E-7</v>
      </c>
      <c r="V85" s="67">
        <f t="shared" ref="V85:V98" si="28">U84*(1-$W$10)+T85</f>
        <v>4.1773052363752868E-7</v>
      </c>
      <c r="W85" s="100">
        <f t="shared" ref="W85:W99" si="29">V85*CH4_fraction*conv</f>
        <v>2.7848701575835243E-7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8.5096644053503663E-7</v>
      </c>
      <c r="J86" s="67">
        <f t="shared" si="22"/>
        <v>4.1852631231901235E-7</v>
      </c>
      <c r="K86" s="100">
        <f t="shared" si="24"/>
        <v>2.7901754154600823E-7</v>
      </c>
      <c r="O86" s="96">
        <f>Amnt_Deposited!B81</f>
        <v>2067</v>
      </c>
      <c r="P86" s="99">
        <f>Amnt_Deposited!C81</f>
        <v>0</v>
      </c>
      <c r="Q86" s="284">
        <f>MCF!R85</f>
        <v>1</v>
      </c>
      <c r="R86" s="67">
        <f t="shared" si="23"/>
        <v>0</v>
      </c>
      <c r="S86" s="67">
        <f t="shared" si="25"/>
        <v>0</v>
      </c>
      <c r="T86" s="67">
        <f t="shared" si="26"/>
        <v>0</v>
      </c>
      <c r="U86" s="67">
        <f t="shared" si="27"/>
        <v>5.6933526351585832E-7</v>
      </c>
      <c r="V86" s="67">
        <f t="shared" si="28"/>
        <v>2.8001314383519995E-7</v>
      </c>
      <c r="W86" s="100">
        <f t="shared" si="29"/>
        <v>1.8667542922346663E-7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5.7041986359422985E-7</v>
      </c>
      <c r="J87" s="67">
        <f t="shared" si="22"/>
        <v>2.8054657694080672E-7</v>
      </c>
      <c r="K87" s="100">
        <f t="shared" si="24"/>
        <v>1.8703105129387115E-7</v>
      </c>
      <c r="O87" s="96">
        <f>Amnt_Deposited!B82</f>
        <v>2068</v>
      </c>
      <c r="P87" s="99">
        <f>Amnt_Deposited!C82</f>
        <v>0</v>
      </c>
      <c r="Q87" s="284">
        <f>MCF!R86</f>
        <v>1</v>
      </c>
      <c r="R87" s="67">
        <f t="shared" si="23"/>
        <v>0</v>
      </c>
      <c r="S87" s="67">
        <f t="shared" si="25"/>
        <v>0</v>
      </c>
      <c r="T87" s="67">
        <f t="shared" si="26"/>
        <v>0</v>
      </c>
      <c r="U87" s="67">
        <f t="shared" si="27"/>
        <v>3.8163684004966302E-7</v>
      </c>
      <c r="V87" s="67">
        <f t="shared" si="28"/>
        <v>1.8769842346619533E-7</v>
      </c>
      <c r="W87" s="100">
        <f t="shared" si="29"/>
        <v>1.2513228231079688E-7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3.8236386922412724E-7</v>
      </c>
      <c r="J88" s="67">
        <f t="shared" si="22"/>
        <v>1.8805599437010258E-7</v>
      </c>
      <c r="K88" s="100">
        <f t="shared" si="24"/>
        <v>1.2537066291340172E-7</v>
      </c>
      <c r="O88" s="96">
        <f>Amnt_Deposited!B83</f>
        <v>2069</v>
      </c>
      <c r="P88" s="99">
        <f>Amnt_Deposited!C83</f>
        <v>0</v>
      </c>
      <c r="Q88" s="284">
        <f>MCF!R87</f>
        <v>1</v>
      </c>
      <c r="R88" s="67">
        <f t="shared" si="23"/>
        <v>0</v>
      </c>
      <c r="S88" s="67">
        <f t="shared" si="25"/>
        <v>0</v>
      </c>
      <c r="T88" s="67">
        <f t="shared" si="26"/>
        <v>0</v>
      </c>
      <c r="U88" s="67">
        <f t="shared" si="27"/>
        <v>2.5581882419098602E-7</v>
      </c>
      <c r="V88" s="67">
        <f t="shared" si="28"/>
        <v>1.2581801585867697E-7</v>
      </c>
      <c r="W88" s="100">
        <f t="shared" si="29"/>
        <v>8.3878677239117983E-8</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2.5630616642068215E-7</v>
      </c>
      <c r="J89" s="67">
        <f t="shared" si="22"/>
        <v>1.2605770280344509E-7</v>
      </c>
      <c r="K89" s="100">
        <f t="shared" si="24"/>
        <v>8.403846853563005E-8</v>
      </c>
      <c r="O89" s="96">
        <f>Amnt_Deposited!B84</f>
        <v>2070</v>
      </c>
      <c r="P89" s="99">
        <f>Amnt_Deposited!C84</f>
        <v>0</v>
      </c>
      <c r="Q89" s="284">
        <f>MCF!R88</f>
        <v>1</v>
      </c>
      <c r="R89" s="67">
        <f t="shared" si="23"/>
        <v>0</v>
      </c>
      <c r="S89" s="67">
        <f t="shared" si="25"/>
        <v>0</v>
      </c>
      <c r="T89" s="67">
        <f t="shared" si="26"/>
        <v>0</v>
      </c>
      <c r="U89" s="67">
        <f t="shared" si="27"/>
        <v>1.7148048600848487E-7</v>
      </c>
      <c r="V89" s="67">
        <f t="shared" si="28"/>
        <v>8.4338338182501142E-8</v>
      </c>
      <c r="W89" s="100">
        <f t="shared" si="29"/>
        <v>5.6225558788334095E-8</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1.7180716127432988E-7</v>
      </c>
      <c r="J90" s="67">
        <f t="shared" si="22"/>
        <v>8.4499005146352258E-8</v>
      </c>
      <c r="K90" s="100">
        <f t="shared" si="24"/>
        <v>5.633267009756817E-8</v>
      </c>
      <c r="O90" s="96">
        <f>Amnt_Deposited!B85</f>
        <v>2071</v>
      </c>
      <c r="P90" s="99">
        <f>Amnt_Deposited!C85</f>
        <v>0</v>
      </c>
      <c r="Q90" s="284">
        <f>MCF!R89</f>
        <v>1</v>
      </c>
      <c r="R90" s="67">
        <f t="shared" si="23"/>
        <v>0</v>
      </c>
      <c r="S90" s="67">
        <f t="shared" si="25"/>
        <v>0</v>
      </c>
      <c r="T90" s="67">
        <f t="shared" si="26"/>
        <v>0</v>
      </c>
      <c r="U90" s="67">
        <f t="shared" si="27"/>
        <v>1.1494680727542138E-7</v>
      </c>
      <c r="V90" s="67">
        <f t="shared" si="28"/>
        <v>5.6533678733063485E-8</v>
      </c>
      <c r="W90" s="100">
        <f t="shared" si="29"/>
        <v>3.7689119155375657E-8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1.1516578425466131E-7</v>
      </c>
      <c r="J91" s="67">
        <f t="shared" si="22"/>
        <v>5.6641377019668563E-8</v>
      </c>
      <c r="K91" s="100">
        <f t="shared" si="24"/>
        <v>3.7760918013112371E-8</v>
      </c>
      <c r="O91" s="96">
        <f>Amnt_Deposited!B86</f>
        <v>2072</v>
      </c>
      <c r="P91" s="99">
        <f>Amnt_Deposited!C86</f>
        <v>0</v>
      </c>
      <c r="Q91" s="284">
        <f>MCF!R90</f>
        <v>1</v>
      </c>
      <c r="R91" s="67">
        <f t="shared" si="23"/>
        <v>0</v>
      </c>
      <c r="S91" s="67">
        <f t="shared" si="25"/>
        <v>0</v>
      </c>
      <c r="T91" s="67">
        <f t="shared" si="26"/>
        <v>0</v>
      </c>
      <c r="U91" s="67">
        <f t="shared" si="27"/>
        <v>7.7051149144510217E-8</v>
      </c>
      <c r="V91" s="67">
        <f t="shared" si="28"/>
        <v>3.789565813091116E-8</v>
      </c>
      <c r="W91" s="100">
        <f t="shared" si="29"/>
        <v>2.5263772087274106E-8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7.7197933803315085E-8</v>
      </c>
      <c r="J92" s="67">
        <f t="shared" si="22"/>
        <v>3.7967850451346236E-8</v>
      </c>
      <c r="K92" s="100">
        <f t="shared" si="24"/>
        <v>2.5311900300897489E-8</v>
      </c>
      <c r="O92" s="96">
        <f>Amnt_Deposited!B87</f>
        <v>2073</v>
      </c>
      <c r="P92" s="99">
        <f>Amnt_Deposited!C87</f>
        <v>0</v>
      </c>
      <c r="Q92" s="284">
        <f>MCF!R91</f>
        <v>1</v>
      </c>
      <c r="R92" s="67">
        <f t="shared" si="23"/>
        <v>0</v>
      </c>
      <c r="S92" s="67">
        <f t="shared" si="25"/>
        <v>0</v>
      </c>
      <c r="T92" s="67">
        <f t="shared" si="26"/>
        <v>0</v>
      </c>
      <c r="U92" s="67">
        <f t="shared" si="27"/>
        <v>5.1648929841646998E-8</v>
      </c>
      <c r="V92" s="67">
        <f t="shared" si="28"/>
        <v>2.5402219302863216E-8</v>
      </c>
      <c r="W92" s="100">
        <f t="shared" si="29"/>
        <v>1.6934812868575475E-8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5.1747322540894405E-8</v>
      </c>
      <c r="J93" s="67">
        <f t="shared" si="22"/>
        <v>2.5450611262420679E-8</v>
      </c>
      <c r="K93" s="100">
        <f t="shared" si="24"/>
        <v>1.6967074174947117E-8</v>
      </c>
      <c r="O93" s="96">
        <f>Amnt_Deposited!B88</f>
        <v>2074</v>
      </c>
      <c r="P93" s="99">
        <f>Amnt_Deposited!C88</f>
        <v>0</v>
      </c>
      <c r="Q93" s="284">
        <f>MCF!R92</f>
        <v>1</v>
      </c>
      <c r="R93" s="67">
        <f t="shared" si="23"/>
        <v>0</v>
      </c>
      <c r="S93" s="67">
        <f t="shared" si="25"/>
        <v>0</v>
      </c>
      <c r="T93" s="67">
        <f t="shared" si="26"/>
        <v>0</v>
      </c>
      <c r="U93" s="67">
        <f t="shared" si="27"/>
        <v>3.4621313029144319E-8</v>
      </c>
      <c r="V93" s="67">
        <f t="shared" si="28"/>
        <v>1.7027616812502675E-8</v>
      </c>
      <c r="W93" s="100">
        <f t="shared" si="29"/>
        <v>1.135174454166845E-8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3.4687267627833414E-8</v>
      </c>
      <c r="J94" s="67">
        <f t="shared" si="22"/>
        <v>1.7060054913060991E-8</v>
      </c>
      <c r="K94" s="100">
        <f t="shared" si="24"/>
        <v>1.137336994204066E-8</v>
      </c>
      <c r="O94" s="96">
        <f>Amnt_Deposited!B89</f>
        <v>2075</v>
      </c>
      <c r="P94" s="99">
        <f>Amnt_Deposited!C89</f>
        <v>0</v>
      </c>
      <c r="Q94" s="284">
        <f>MCF!R93</f>
        <v>1</v>
      </c>
      <c r="R94" s="67">
        <f t="shared" si="23"/>
        <v>0</v>
      </c>
      <c r="S94" s="67">
        <f t="shared" si="25"/>
        <v>0</v>
      </c>
      <c r="T94" s="67">
        <f t="shared" si="26"/>
        <v>0</v>
      </c>
      <c r="U94" s="67">
        <f t="shared" si="27"/>
        <v>2.32073601435103E-8</v>
      </c>
      <c r="V94" s="67">
        <f t="shared" si="28"/>
        <v>1.1413952885634019E-8</v>
      </c>
      <c r="W94" s="100">
        <f t="shared" si="29"/>
        <v>7.6093019237560126E-9</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2.3251570833139837E-8</v>
      </c>
      <c r="J95" s="67">
        <f t="shared" si="22"/>
        <v>1.1435696794693578E-8</v>
      </c>
      <c r="K95" s="100">
        <f t="shared" si="24"/>
        <v>7.6237978631290523E-9</v>
      </c>
      <c r="O95" s="96">
        <f>Amnt_Deposited!B90</f>
        <v>2076</v>
      </c>
      <c r="P95" s="99">
        <f>Amnt_Deposited!C90</f>
        <v>0</v>
      </c>
      <c r="Q95" s="284">
        <f>MCF!R94</f>
        <v>1</v>
      </c>
      <c r="R95" s="67">
        <f t="shared" si="23"/>
        <v>0</v>
      </c>
      <c r="S95" s="67">
        <f t="shared" si="25"/>
        <v>0</v>
      </c>
      <c r="T95" s="67">
        <f t="shared" si="26"/>
        <v>0</v>
      </c>
      <c r="U95" s="67">
        <f t="shared" si="27"/>
        <v>1.5556358719763486E-8</v>
      </c>
      <c r="V95" s="67">
        <f t="shared" si="28"/>
        <v>7.6510014237468141E-9</v>
      </c>
      <c r="W95" s="100">
        <f t="shared" si="29"/>
        <v>5.1006676158312091E-9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1.5585994031271225E-8</v>
      </c>
      <c r="J96" s="67">
        <f t="shared" si="22"/>
        <v>7.6655768018686123E-9</v>
      </c>
      <c r="K96" s="100">
        <f t="shared" si="24"/>
        <v>5.1103845345790746E-9</v>
      </c>
      <c r="O96" s="96">
        <f>Amnt_Deposited!B91</f>
        <v>2077</v>
      </c>
      <c r="P96" s="99">
        <f>Amnt_Deposited!C91</f>
        <v>0</v>
      </c>
      <c r="Q96" s="284">
        <f>MCF!R95</f>
        <v>1</v>
      </c>
      <c r="R96" s="67">
        <f t="shared" si="23"/>
        <v>0</v>
      </c>
      <c r="S96" s="67">
        <f t="shared" si="25"/>
        <v>0</v>
      </c>
      <c r="T96" s="67">
        <f t="shared" si="26"/>
        <v>0</v>
      </c>
      <c r="U96" s="67">
        <f t="shared" si="27"/>
        <v>1.042773909317878E-8</v>
      </c>
      <c r="V96" s="67">
        <f t="shared" si="28"/>
        <v>5.1286196265847067E-9</v>
      </c>
      <c r="W96" s="100">
        <f t="shared" si="29"/>
        <v>3.419079751056471E-9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1.0447604236552928E-8</v>
      </c>
      <c r="J97" s="67">
        <f t="shared" si="22"/>
        <v>5.1383897947182975E-9</v>
      </c>
      <c r="K97" s="100">
        <f t="shared" si="24"/>
        <v>3.4255931964788647E-9</v>
      </c>
      <c r="O97" s="96">
        <f>Amnt_Deposited!B92</f>
        <v>2078</v>
      </c>
      <c r="P97" s="99">
        <f>Amnt_Deposited!C92</f>
        <v>0</v>
      </c>
      <c r="Q97" s="284">
        <f>MCF!R96</f>
        <v>1</v>
      </c>
      <c r="R97" s="67">
        <f t="shared" si="23"/>
        <v>0</v>
      </c>
      <c r="S97" s="67">
        <f t="shared" si="25"/>
        <v>0</v>
      </c>
      <c r="T97" s="67">
        <f t="shared" si="26"/>
        <v>0</v>
      </c>
      <c r="U97" s="67">
        <f t="shared" si="27"/>
        <v>6.989922548987235E-9</v>
      </c>
      <c r="V97" s="67">
        <f t="shared" si="28"/>
        <v>3.4378165441915441E-9</v>
      </c>
      <c r="W97" s="100">
        <f t="shared" si="29"/>
        <v>2.2918776961276961E-9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7.0032385528082987E-9</v>
      </c>
      <c r="J98" s="67">
        <f t="shared" si="22"/>
        <v>3.4443656837446288E-9</v>
      </c>
      <c r="K98" s="100">
        <f t="shared" si="24"/>
        <v>2.2962437891630856E-9</v>
      </c>
      <c r="O98" s="96">
        <f>Amnt_Deposited!B93</f>
        <v>2079</v>
      </c>
      <c r="P98" s="99">
        <f>Amnt_Deposited!C93</f>
        <v>0</v>
      </c>
      <c r="Q98" s="284">
        <f>MCF!R97</f>
        <v>1</v>
      </c>
      <c r="R98" s="67">
        <f t="shared" si="23"/>
        <v>0</v>
      </c>
      <c r="S98" s="67">
        <f t="shared" si="25"/>
        <v>0</v>
      </c>
      <c r="T98" s="67">
        <f t="shared" si="26"/>
        <v>0</v>
      </c>
      <c r="U98" s="67">
        <f t="shared" si="27"/>
        <v>4.6854852048226766E-9</v>
      </c>
      <c r="V98" s="67">
        <f t="shared" si="28"/>
        <v>2.3044373441645584E-9</v>
      </c>
      <c r="W98" s="100">
        <f t="shared" si="29"/>
        <v>1.5362915627763722E-9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4.694411189117023E-9</v>
      </c>
      <c r="J99" s="68">
        <f t="shared" si="22"/>
        <v>2.3088273636912757E-9</v>
      </c>
      <c r="K99" s="102">
        <f t="shared" si="24"/>
        <v>1.5392182424608503E-9</v>
      </c>
      <c r="O99" s="97">
        <f>Amnt_Deposited!B94</f>
        <v>2080</v>
      </c>
      <c r="P99" s="101">
        <f>Amnt_Deposited!C94</f>
        <v>0</v>
      </c>
      <c r="Q99" s="285">
        <f>MCF!R98</f>
        <v>1</v>
      </c>
      <c r="R99" s="68">
        <f t="shared" si="23"/>
        <v>0</v>
      </c>
      <c r="S99" s="68">
        <f>R99*$W$12</f>
        <v>0</v>
      </c>
      <c r="T99" s="68">
        <f>R99*(1-$W$12)</f>
        <v>0</v>
      </c>
      <c r="U99" s="68">
        <f>S99+U98*$W$10</f>
        <v>3.1407746581960438E-9</v>
      </c>
      <c r="V99" s="68">
        <f>U98*(1-$W$10)+T99</f>
        <v>1.5447105466266331E-9</v>
      </c>
      <c r="W99" s="102">
        <f t="shared" si="29"/>
        <v>1.029807031084422E-9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1.002437290074</v>
      </c>
      <c r="D21" s="418">
        <f>Dry_Matter_Content!D8</f>
        <v>0.44</v>
      </c>
      <c r="E21" s="284">
        <f>MCF!R20</f>
        <v>1</v>
      </c>
      <c r="F21" s="67">
        <f t="shared" si="0"/>
        <v>9.7035929679163205E-2</v>
      </c>
      <c r="G21" s="67">
        <f t="shared" si="1"/>
        <v>9.7035929679163205E-2</v>
      </c>
      <c r="H21" s="67">
        <f t="shared" si="2"/>
        <v>0</v>
      </c>
      <c r="I21" s="67">
        <f t="shared" si="3"/>
        <v>9.7035929679163205E-2</v>
      </c>
      <c r="J21" s="67">
        <f t="shared" si="4"/>
        <v>0</v>
      </c>
      <c r="K21" s="100">
        <f t="shared" ref="K21:K84" si="6">J21*CH4_fraction*conv</f>
        <v>0</v>
      </c>
      <c r="O21" s="96">
        <f>Amnt_Deposited!B16</f>
        <v>2002</v>
      </c>
      <c r="P21" s="99">
        <f>Amnt_Deposited!D16</f>
        <v>1.002437290074</v>
      </c>
      <c r="Q21" s="284">
        <f>MCF!R20</f>
        <v>1</v>
      </c>
      <c r="R21" s="67">
        <f t="shared" si="5"/>
        <v>0.2004874580148</v>
      </c>
      <c r="S21" s="67">
        <f t="shared" ref="S21:S84" si="7">R21*$W$12</f>
        <v>0.2004874580148</v>
      </c>
      <c r="T21" s="67">
        <f t="shared" ref="T21:T84" si="8">R21*(1-$W$12)</f>
        <v>0</v>
      </c>
      <c r="U21" s="67">
        <f t="shared" ref="U21:U84" si="9">S21+U20*$W$10</f>
        <v>0.2004874580148</v>
      </c>
      <c r="V21" s="67">
        <f t="shared" ref="V21:V84" si="10">U20*(1-$W$10)+T21</f>
        <v>0</v>
      </c>
      <c r="W21" s="100">
        <f t="shared" ref="W21:W84" si="11">V21*CH4_fraction*conv</f>
        <v>0</v>
      </c>
    </row>
    <row r="22" spans="2:23">
      <c r="B22" s="96">
        <f>Amnt_Deposited!B17</f>
        <v>2003</v>
      </c>
      <c r="C22" s="99">
        <f>Amnt_Deposited!D17</f>
        <v>1.019625568962</v>
      </c>
      <c r="D22" s="418">
        <f>Dry_Matter_Content!D9</f>
        <v>0.44</v>
      </c>
      <c r="E22" s="284">
        <f>MCF!R21</f>
        <v>1</v>
      </c>
      <c r="F22" s="67">
        <f t="shared" si="0"/>
        <v>9.8699755075521603E-2</v>
      </c>
      <c r="G22" s="67">
        <f t="shared" si="1"/>
        <v>9.8699755075521603E-2</v>
      </c>
      <c r="H22" s="67">
        <f t="shared" si="2"/>
        <v>0</v>
      </c>
      <c r="I22" s="67">
        <f t="shared" si="3"/>
        <v>0.18917545621720155</v>
      </c>
      <c r="J22" s="67">
        <f t="shared" si="4"/>
        <v>6.5602285374832467E-3</v>
      </c>
      <c r="K22" s="100">
        <f t="shared" si="6"/>
        <v>4.3734856916554975E-3</v>
      </c>
      <c r="N22" s="258"/>
      <c r="O22" s="96">
        <f>Amnt_Deposited!B17</f>
        <v>2003</v>
      </c>
      <c r="P22" s="99">
        <f>Amnt_Deposited!D17</f>
        <v>1.019625568962</v>
      </c>
      <c r="Q22" s="284">
        <f>MCF!R21</f>
        <v>1</v>
      </c>
      <c r="R22" s="67">
        <f t="shared" si="5"/>
        <v>0.2039251137924</v>
      </c>
      <c r="S22" s="67">
        <f t="shared" si="7"/>
        <v>0.2039251137924</v>
      </c>
      <c r="T22" s="67">
        <f t="shared" si="8"/>
        <v>0</v>
      </c>
      <c r="U22" s="67">
        <f t="shared" si="9"/>
        <v>0.39085838061405276</v>
      </c>
      <c r="V22" s="67">
        <f t="shared" si="10"/>
        <v>1.3554191193147203E-2</v>
      </c>
      <c r="W22" s="100">
        <f t="shared" si="11"/>
        <v>9.0361274620981355E-3</v>
      </c>
    </row>
    <row r="23" spans="2:23">
      <c r="B23" s="96">
        <f>Amnt_Deposited!B18</f>
        <v>2004</v>
      </c>
      <c r="C23" s="99">
        <f>Amnt_Deposited!D18</f>
        <v>1.060532955042</v>
      </c>
      <c r="D23" s="418">
        <f>Dry_Matter_Content!D10</f>
        <v>0.44</v>
      </c>
      <c r="E23" s="284">
        <f>MCF!R22</f>
        <v>1</v>
      </c>
      <c r="F23" s="67">
        <f t="shared" si="0"/>
        <v>0.10265959004806559</v>
      </c>
      <c r="G23" s="67">
        <f t="shared" si="1"/>
        <v>0.10265959004806559</v>
      </c>
      <c r="H23" s="67">
        <f t="shared" si="2"/>
        <v>0</v>
      </c>
      <c r="I23" s="67">
        <f t="shared" si="3"/>
        <v>0.27904561630287261</v>
      </c>
      <c r="J23" s="67">
        <f t="shared" si="4"/>
        <v>1.2789429962394525E-2</v>
      </c>
      <c r="K23" s="100">
        <f t="shared" si="6"/>
        <v>8.5262866415963499E-3</v>
      </c>
      <c r="N23" s="258"/>
      <c r="O23" s="96">
        <f>Amnt_Deposited!B18</f>
        <v>2004</v>
      </c>
      <c r="P23" s="99">
        <f>Amnt_Deposited!D18</f>
        <v>1.060532955042</v>
      </c>
      <c r="Q23" s="284">
        <f>MCF!R22</f>
        <v>1</v>
      </c>
      <c r="R23" s="67">
        <f t="shared" si="5"/>
        <v>0.21210659100840001</v>
      </c>
      <c r="S23" s="67">
        <f t="shared" si="7"/>
        <v>0.21210659100840001</v>
      </c>
      <c r="T23" s="67">
        <f t="shared" si="8"/>
        <v>0</v>
      </c>
      <c r="U23" s="67">
        <f t="shared" si="9"/>
        <v>0.57654052955138968</v>
      </c>
      <c r="V23" s="67">
        <f t="shared" si="10"/>
        <v>2.6424442071063068E-2</v>
      </c>
      <c r="W23" s="100">
        <f t="shared" si="11"/>
        <v>1.7616294714042045E-2</v>
      </c>
    </row>
    <row r="24" spans="2:23">
      <c r="B24" s="96">
        <f>Amnt_Deposited!B19</f>
        <v>2005</v>
      </c>
      <c r="C24" s="99">
        <f>Amnt_Deposited!D19</f>
        <v>1.098659356542</v>
      </c>
      <c r="D24" s="418">
        <f>Dry_Matter_Content!D11</f>
        <v>0.44</v>
      </c>
      <c r="E24" s="284">
        <f>MCF!R23</f>
        <v>1</v>
      </c>
      <c r="F24" s="67">
        <f t="shared" si="0"/>
        <v>0.10635022571326561</v>
      </c>
      <c r="G24" s="67">
        <f t="shared" si="1"/>
        <v>0.10635022571326561</v>
      </c>
      <c r="H24" s="67">
        <f t="shared" si="2"/>
        <v>0</v>
      </c>
      <c r="I24" s="67">
        <f t="shared" si="3"/>
        <v>0.36653063382591056</v>
      </c>
      <c r="J24" s="67">
        <f t="shared" si="4"/>
        <v>1.8865208190227661E-2</v>
      </c>
      <c r="K24" s="100">
        <f t="shared" si="6"/>
        <v>1.2576805460151774E-2</v>
      </c>
      <c r="N24" s="258"/>
      <c r="O24" s="96">
        <f>Amnt_Deposited!B19</f>
        <v>2005</v>
      </c>
      <c r="P24" s="99">
        <f>Amnt_Deposited!D19</f>
        <v>1.098659356542</v>
      </c>
      <c r="Q24" s="284">
        <f>MCF!R23</f>
        <v>1</v>
      </c>
      <c r="R24" s="67">
        <f t="shared" si="5"/>
        <v>0.2197318713084</v>
      </c>
      <c r="S24" s="67">
        <f t="shared" si="7"/>
        <v>0.2197318713084</v>
      </c>
      <c r="T24" s="67">
        <f t="shared" si="8"/>
        <v>0</v>
      </c>
      <c r="U24" s="67">
        <f t="shared" si="9"/>
        <v>0.75729469798741844</v>
      </c>
      <c r="V24" s="67">
        <f t="shared" si="10"/>
        <v>3.8977702872371199E-2</v>
      </c>
      <c r="W24" s="100">
        <f t="shared" si="11"/>
        <v>2.5985135248247464E-2</v>
      </c>
    </row>
    <row r="25" spans="2:23">
      <c r="B25" s="96">
        <f>Amnt_Deposited!B20</f>
        <v>2006</v>
      </c>
      <c r="C25" s="99">
        <f>Amnt_Deposited!D20</f>
        <v>1.1106624448260001</v>
      </c>
      <c r="D25" s="418">
        <f>Dry_Matter_Content!D12</f>
        <v>0.44</v>
      </c>
      <c r="E25" s="284">
        <f>MCF!R24</f>
        <v>1</v>
      </c>
      <c r="F25" s="67">
        <f t="shared" si="0"/>
        <v>0.1075121246591568</v>
      </c>
      <c r="G25" s="67">
        <f t="shared" si="1"/>
        <v>0.1075121246591568</v>
      </c>
      <c r="H25" s="67">
        <f t="shared" si="2"/>
        <v>0</v>
      </c>
      <c r="I25" s="67">
        <f t="shared" si="3"/>
        <v>0.44926302244464589</v>
      </c>
      <c r="J25" s="67">
        <f t="shared" si="4"/>
        <v>2.4779736040421437E-2</v>
      </c>
      <c r="K25" s="100">
        <f t="shared" si="6"/>
        <v>1.6519824026947624E-2</v>
      </c>
      <c r="N25" s="258"/>
      <c r="O25" s="96">
        <f>Amnt_Deposited!B20</f>
        <v>2006</v>
      </c>
      <c r="P25" s="99">
        <f>Amnt_Deposited!D20</f>
        <v>1.1106624448260001</v>
      </c>
      <c r="Q25" s="284">
        <f>MCF!R24</f>
        <v>1</v>
      </c>
      <c r="R25" s="67">
        <f t="shared" si="5"/>
        <v>0.22213248896520002</v>
      </c>
      <c r="S25" s="67">
        <f t="shared" si="7"/>
        <v>0.22213248896520002</v>
      </c>
      <c r="T25" s="67">
        <f t="shared" si="8"/>
        <v>0</v>
      </c>
      <c r="U25" s="67">
        <f t="shared" si="9"/>
        <v>0.92822938521621046</v>
      </c>
      <c r="V25" s="67">
        <f t="shared" si="10"/>
        <v>5.1197801736407922E-2</v>
      </c>
      <c r="W25" s="100">
        <f t="shared" si="11"/>
        <v>3.4131867824271946E-2</v>
      </c>
    </row>
    <row r="26" spans="2:23">
      <c r="B26" s="96">
        <f>Amnt_Deposited!B21</f>
        <v>2007</v>
      </c>
      <c r="C26" s="99">
        <f>Amnt_Deposited!D21</f>
        <v>1.1223156673079999</v>
      </c>
      <c r="D26" s="418">
        <f>Dry_Matter_Content!D13</f>
        <v>0.44</v>
      </c>
      <c r="E26" s="284">
        <f>MCF!R25</f>
        <v>1</v>
      </c>
      <c r="F26" s="67">
        <f t="shared" si="0"/>
        <v>0.10864015659541439</v>
      </c>
      <c r="G26" s="67">
        <f t="shared" si="1"/>
        <v>0.10864015659541439</v>
      </c>
      <c r="H26" s="67">
        <f t="shared" si="2"/>
        <v>0</v>
      </c>
      <c r="I26" s="67">
        <f t="shared" si="3"/>
        <v>0.52753022223506951</v>
      </c>
      <c r="J26" s="67">
        <f t="shared" si="4"/>
        <v>3.0372956804990733E-2</v>
      </c>
      <c r="K26" s="100">
        <f t="shared" si="6"/>
        <v>2.024863786999382E-2</v>
      </c>
      <c r="N26" s="258"/>
      <c r="O26" s="96">
        <f>Amnt_Deposited!B21</f>
        <v>2007</v>
      </c>
      <c r="P26" s="99">
        <f>Amnt_Deposited!D21</f>
        <v>1.1223156673079999</v>
      </c>
      <c r="Q26" s="284">
        <f>MCF!R25</f>
        <v>1</v>
      </c>
      <c r="R26" s="67">
        <f t="shared" si="5"/>
        <v>0.22446313346159999</v>
      </c>
      <c r="S26" s="67">
        <f t="shared" si="7"/>
        <v>0.22446313346159999</v>
      </c>
      <c r="T26" s="67">
        <f t="shared" si="8"/>
        <v>0</v>
      </c>
      <c r="U26" s="67">
        <f t="shared" si="9"/>
        <v>1.0899384756922925</v>
      </c>
      <c r="V26" s="67">
        <f t="shared" si="10"/>
        <v>6.2754042985518038E-2</v>
      </c>
      <c r="W26" s="100">
        <f t="shared" si="11"/>
        <v>4.1836028657012025E-2</v>
      </c>
    </row>
    <row r="27" spans="2:23">
      <c r="B27" s="96">
        <f>Amnt_Deposited!B22</f>
        <v>2008</v>
      </c>
      <c r="C27" s="99">
        <f>Amnt_Deposited!D22</f>
        <v>1.1335113729720001</v>
      </c>
      <c r="D27" s="418">
        <f>Dry_Matter_Content!D14</f>
        <v>0.44</v>
      </c>
      <c r="E27" s="284">
        <f>MCF!R26</f>
        <v>1</v>
      </c>
      <c r="F27" s="67">
        <f t="shared" si="0"/>
        <v>0.10972390090368961</v>
      </c>
      <c r="G27" s="67">
        <f t="shared" si="1"/>
        <v>0.10972390090368961</v>
      </c>
      <c r="H27" s="67">
        <f t="shared" si="2"/>
        <v>0</v>
      </c>
      <c r="I27" s="67">
        <f t="shared" si="3"/>
        <v>0.60158981992927996</v>
      </c>
      <c r="J27" s="67">
        <f t="shared" si="4"/>
        <v>3.5664303209479241E-2</v>
      </c>
      <c r="K27" s="100">
        <f t="shared" si="6"/>
        <v>2.3776202139652827E-2</v>
      </c>
      <c r="N27" s="258"/>
      <c r="O27" s="96">
        <f>Amnt_Deposited!B22</f>
        <v>2008</v>
      </c>
      <c r="P27" s="99">
        <f>Amnt_Deposited!D22</f>
        <v>1.1335113729720001</v>
      </c>
      <c r="Q27" s="284">
        <f>MCF!R26</f>
        <v>1</v>
      </c>
      <c r="R27" s="67">
        <f t="shared" si="5"/>
        <v>0.22670227459440004</v>
      </c>
      <c r="S27" s="67">
        <f t="shared" si="7"/>
        <v>0.22670227459440004</v>
      </c>
      <c r="T27" s="67">
        <f t="shared" si="8"/>
        <v>0</v>
      </c>
      <c r="U27" s="67">
        <f t="shared" si="9"/>
        <v>1.2429541734076033</v>
      </c>
      <c r="V27" s="67">
        <f t="shared" si="10"/>
        <v>7.3686576879089347E-2</v>
      </c>
      <c r="W27" s="100">
        <f t="shared" si="11"/>
        <v>4.9124384586059562E-2</v>
      </c>
    </row>
    <row r="28" spans="2:23">
      <c r="B28" s="96">
        <f>Amnt_Deposited!B23</f>
        <v>2009</v>
      </c>
      <c r="C28" s="99">
        <f>Amnt_Deposited!D23</f>
        <v>1.1440791143759999</v>
      </c>
      <c r="D28" s="418">
        <f>Dry_Matter_Content!D15</f>
        <v>0.44</v>
      </c>
      <c r="E28" s="284">
        <f>MCF!R27</f>
        <v>1</v>
      </c>
      <c r="F28" s="67">
        <f t="shared" si="0"/>
        <v>0.11074685827159679</v>
      </c>
      <c r="G28" s="67">
        <f t="shared" si="1"/>
        <v>0.11074685827159679</v>
      </c>
      <c r="H28" s="67">
        <f t="shared" si="2"/>
        <v>0</v>
      </c>
      <c r="I28" s="67">
        <f t="shared" si="3"/>
        <v>0.6716654884919897</v>
      </c>
      <c r="J28" s="67">
        <f t="shared" si="4"/>
        <v>4.067118970888705E-2</v>
      </c>
      <c r="K28" s="100">
        <f t="shared" si="6"/>
        <v>2.7114126472591364E-2</v>
      </c>
      <c r="N28" s="258"/>
      <c r="O28" s="96">
        <f>Amnt_Deposited!B23</f>
        <v>2009</v>
      </c>
      <c r="P28" s="99">
        <f>Amnt_Deposited!D23</f>
        <v>1.1440791143759999</v>
      </c>
      <c r="Q28" s="284">
        <f>MCF!R27</f>
        <v>1</v>
      </c>
      <c r="R28" s="67">
        <f t="shared" si="5"/>
        <v>0.22881582287519997</v>
      </c>
      <c r="S28" s="67">
        <f t="shared" si="7"/>
        <v>0.22881582287519997</v>
      </c>
      <c r="T28" s="67">
        <f t="shared" si="8"/>
        <v>0</v>
      </c>
      <c r="U28" s="67">
        <f t="shared" si="9"/>
        <v>1.3877386125867557</v>
      </c>
      <c r="V28" s="67">
        <f t="shared" si="10"/>
        <v>8.4031383696047623E-2</v>
      </c>
      <c r="W28" s="100">
        <f t="shared" si="11"/>
        <v>5.6020922464031744E-2</v>
      </c>
    </row>
    <row r="29" spans="2:23">
      <c r="B29" s="96">
        <f>Amnt_Deposited!B24</f>
        <v>2010</v>
      </c>
      <c r="C29" s="99">
        <f>Amnt_Deposited!D24</f>
        <v>1.2821415423959999</v>
      </c>
      <c r="D29" s="418">
        <f>Dry_Matter_Content!D16</f>
        <v>0.44</v>
      </c>
      <c r="E29" s="284">
        <f>MCF!R28</f>
        <v>1</v>
      </c>
      <c r="F29" s="67">
        <f t="shared" si="0"/>
        <v>0.12411130130393279</v>
      </c>
      <c r="G29" s="67">
        <f t="shared" si="1"/>
        <v>0.12411130130393279</v>
      </c>
      <c r="H29" s="67">
        <f t="shared" si="2"/>
        <v>0</v>
      </c>
      <c r="I29" s="67">
        <f t="shared" si="3"/>
        <v>0.75036805181797384</v>
      </c>
      <c r="J29" s="67">
        <f t="shared" si="4"/>
        <v>4.5408737977948685E-2</v>
      </c>
      <c r="K29" s="100">
        <f t="shared" si="6"/>
        <v>3.0272491985299122E-2</v>
      </c>
      <c r="O29" s="96">
        <f>Amnt_Deposited!B24</f>
        <v>2010</v>
      </c>
      <c r="P29" s="99">
        <f>Amnt_Deposited!D24</f>
        <v>1.2821415423959999</v>
      </c>
      <c r="Q29" s="284">
        <f>MCF!R28</f>
        <v>1</v>
      </c>
      <c r="R29" s="67">
        <f t="shared" si="5"/>
        <v>0.25642830847920001</v>
      </c>
      <c r="S29" s="67">
        <f t="shared" si="7"/>
        <v>0.25642830847920001</v>
      </c>
      <c r="T29" s="67">
        <f t="shared" si="8"/>
        <v>0</v>
      </c>
      <c r="U29" s="67">
        <f t="shared" si="9"/>
        <v>1.5503472144999462</v>
      </c>
      <c r="V29" s="67">
        <f t="shared" si="10"/>
        <v>9.3819706566009686E-2</v>
      </c>
      <c r="W29" s="100">
        <f t="shared" si="11"/>
        <v>6.2546471044006458E-2</v>
      </c>
    </row>
    <row r="30" spans="2:23">
      <c r="B30" s="96">
        <f>Amnt_Deposited!B25</f>
        <v>2011</v>
      </c>
      <c r="C30" s="99">
        <f>Amnt_Deposited!D25</f>
        <v>1.1905060616400001</v>
      </c>
      <c r="D30" s="418">
        <f>Dry_Matter_Content!D17</f>
        <v>0.44</v>
      </c>
      <c r="E30" s="284">
        <f>MCF!R29</f>
        <v>1</v>
      </c>
      <c r="F30" s="67">
        <f t="shared" si="0"/>
        <v>0.11524098676675201</v>
      </c>
      <c r="G30" s="67">
        <f t="shared" si="1"/>
        <v>0.11524098676675201</v>
      </c>
      <c r="H30" s="67">
        <f t="shared" si="2"/>
        <v>0</v>
      </c>
      <c r="I30" s="67">
        <f t="shared" si="3"/>
        <v>0.81487952093669713</v>
      </c>
      <c r="J30" s="67">
        <f t="shared" si="4"/>
        <v>5.0729517648028674E-2</v>
      </c>
      <c r="K30" s="100">
        <f t="shared" si="6"/>
        <v>3.3819678432019114E-2</v>
      </c>
      <c r="O30" s="96">
        <f>Amnt_Deposited!B25</f>
        <v>2011</v>
      </c>
      <c r="P30" s="99">
        <f>Amnt_Deposited!D25</f>
        <v>1.1905060616400001</v>
      </c>
      <c r="Q30" s="284">
        <f>MCF!R29</f>
        <v>1</v>
      </c>
      <c r="R30" s="67">
        <f t="shared" si="5"/>
        <v>0.23810121232800002</v>
      </c>
      <c r="S30" s="67">
        <f t="shared" si="7"/>
        <v>0.23810121232800002</v>
      </c>
      <c r="T30" s="67">
        <f t="shared" si="8"/>
        <v>0</v>
      </c>
      <c r="U30" s="67">
        <f t="shared" si="9"/>
        <v>1.6836353738361514</v>
      </c>
      <c r="V30" s="67">
        <f t="shared" si="10"/>
        <v>0.1048130529917948</v>
      </c>
      <c r="W30" s="100">
        <f t="shared" si="11"/>
        <v>6.9875368661196535E-2</v>
      </c>
    </row>
    <row r="31" spans="2:23">
      <c r="B31" s="96">
        <f>Amnt_Deposited!B26</f>
        <v>2012</v>
      </c>
      <c r="C31" s="99">
        <f>Amnt_Deposited!D26</f>
        <v>1.2072735229200002</v>
      </c>
      <c r="D31" s="418">
        <f>Dry_Matter_Content!D18</f>
        <v>0.44</v>
      </c>
      <c r="E31" s="284">
        <f>MCF!R30</f>
        <v>1</v>
      </c>
      <c r="F31" s="67">
        <f t="shared" si="0"/>
        <v>0.11686407701865603</v>
      </c>
      <c r="G31" s="67">
        <f t="shared" si="1"/>
        <v>0.11686407701865603</v>
      </c>
      <c r="H31" s="67">
        <f t="shared" si="2"/>
        <v>0</v>
      </c>
      <c r="I31" s="67">
        <f t="shared" si="3"/>
        <v>0.87665270630795233</v>
      </c>
      <c r="J31" s="67">
        <f t="shared" si="4"/>
        <v>5.5090891647400941E-2</v>
      </c>
      <c r="K31" s="100">
        <f t="shared" si="6"/>
        <v>3.6727261098267294E-2</v>
      </c>
      <c r="O31" s="96">
        <f>Amnt_Deposited!B26</f>
        <v>2012</v>
      </c>
      <c r="P31" s="99">
        <f>Amnt_Deposited!D26</f>
        <v>1.2072735229200002</v>
      </c>
      <c r="Q31" s="284">
        <f>MCF!R30</f>
        <v>1</v>
      </c>
      <c r="R31" s="67">
        <f t="shared" si="5"/>
        <v>0.24145470458400006</v>
      </c>
      <c r="S31" s="67">
        <f t="shared" si="7"/>
        <v>0.24145470458400006</v>
      </c>
      <c r="T31" s="67">
        <f t="shared" si="8"/>
        <v>0</v>
      </c>
      <c r="U31" s="67">
        <f t="shared" si="9"/>
        <v>1.8112659221238685</v>
      </c>
      <c r="V31" s="67">
        <f t="shared" si="10"/>
        <v>0.11382415629628295</v>
      </c>
      <c r="W31" s="100">
        <f t="shared" si="11"/>
        <v>7.5882770864188626E-2</v>
      </c>
    </row>
    <row r="32" spans="2:23">
      <c r="B32" s="96">
        <f>Amnt_Deposited!B27</f>
        <v>2013</v>
      </c>
      <c r="C32" s="99">
        <f>Amnt_Deposited!D27</f>
        <v>1.2249788529000001</v>
      </c>
      <c r="D32" s="418">
        <f>Dry_Matter_Content!D19</f>
        <v>0.44</v>
      </c>
      <c r="E32" s="284">
        <f>MCF!R31</f>
        <v>1</v>
      </c>
      <c r="F32" s="67">
        <f t="shared" si="0"/>
        <v>0.11857795296072002</v>
      </c>
      <c r="G32" s="67">
        <f t="shared" si="1"/>
        <v>0.11857795296072002</v>
      </c>
      <c r="H32" s="67">
        <f t="shared" si="2"/>
        <v>0</v>
      </c>
      <c r="I32" s="67">
        <f t="shared" si="3"/>
        <v>0.93596351852607906</v>
      </c>
      <c r="J32" s="67">
        <f t="shared" si="4"/>
        <v>5.9267140742593261E-2</v>
      </c>
      <c r="K32" s="100">
        <f t="shared" si="6"/>
        <v>3.951142716172884E-2</v>
      </c>
      <c r="O32" s="96">
        <f>Amnt_Deposited!B27</f>
        <v>2013</v>
      </c>
      <c r="P32" s="99">
        <f>Amnt_Deposited!D27</f>
        <v>1.2249788529000001</v>
      </c>
      <c r="Q32" s="284">
        <f>MCF!R31</f>
        <v>1</v>
      </c>
      <c r="R32" s="67">
        <f t="shared" si="5"/>
        <v>0.24499577058000002</v>
      </c>
      <c r="S32" s="67">
        <f t="shared" si="7"/>
        <v>0.24499577058000002</v>
      </c>
      <c r="T32" s="67">
        <f t="shared" si="8"/>
        <v>0</v>
      </c>
      <c r="U32" s="67">
        <f t="shared" si="9"/>
        <v>1.9338089225745436</v>
      </c>
      <c r="V32" s="67">
        <f t="shared" si="10"/>
        <v>0.12245277012932493</v>
      </c>
      <c r="W32" s="100">
        <f t="shared" si="11"/>
        <v>8.1635180086216619E-2</v>
      </c>
    </row>
    <row r="33" spans="2:23">
      <c r="B33" s="96">
        <f>Amnt_Deposited!B28</f>
        <v>2014</v>
      </c>
      <c r="C33" s="99">
        <f>Amnt_Deposited!D28</f>
        <v>1.2405882502200001</v>
      </c>
      <c r="D33" s="418">
        <f>Dry_Matter_Content!D20</f>
        <v>0.44</v>
      </c>
      <c r="E33" s="284">
        <f>MCF!R32</f>
        <v>1</v>
      </c>
      <c r="F33" s="67">
        <f t="shared" si="0"/>
        <v>0.120088942621296</v>
      </c>
      <c r="G33" s="67">
        <f t="shared" si="1"/>
        <v>0.120088942621296</v>
      </c>
      <c r="H33" s="67">
        <f t="shared" si="2"/>
        <v>0</v>
      </c>
      <c r="I33" s="67">
        <f t="shared" si="3"/>
        <v>0.99277554295243864</v>
      </c>
      <c r="J33" s="67">
        <f t="shared" si="4"/>
        <v>6.3276918194936416E-2</v>
      </c>
      <c r="K33" s="100">
        <f t="shared" si="6"/>
        <v>4.218461212995761E-2</v>
      </c>
      <c r="O33" s="96">
        <f>Amnt_Deposited!B28</f>
        <v>2014</v>
      </c>
      <c r="P33" s="99">
        <f>Amnt_Deposited!D28</f>
        <v>1.2405882502200001</v>
      </c>
      <c r="Q33" s="284">
        <f>MCF!R32</f>
        <v>1</v>
      </c>
      <c r="R33" s="67">
        <f t="shared" si="5"/>
        <v>0.24811765004400002</v>
      </c>
      <c r="S33" s="67">
        <f t="shared" si="7"/>
        <v>0.24811765004400002</v>
      </c>
      <c r="T33" s="67">
        <f t="shared" si="8"/>
        <v>0</v>
      </c>
      <c r="U33" s="67">
        <f t="shared" si="9"/>
        <v>2.0511891383314849</v>
      </c>
      <c r="V33" s="67">
        <f t="shared" si="10"/>
        <v>0.13073743428705872</v>
      </c>
      <c r="W33" s="100">
        <f t="shared" si="11"/>
        <v>8.7158289524705806E-2</v>
      </c>
    </row>
    <row r="34" spans="2:23">
      <c r="B34" s="96">
        <f>Amnt_Deposited!B29</f>
        <v>2015</v>
      </c>
      <c r="C34" s="99">
        <f>Amnt_Deposited!D29</f>
        <v>1.2578450343000001</v>
      </c>
      <c r="D34" s="418">
        <f>Dry_Matter_Content!D21</f>
        <v>0.44</v>
      </c>
      <c r="E34" s="284">
        <f>MCF!R33</f>
        <v>1</v>
      </c>
      <c r="F34" s="67">
        <f t="shared" si="0"/>
        <v>0.12175939932024001</v>
      </c>
      <c r="G34" s="67">
        <f t="shared" si="1"/>
        <v>0.12175939932024001</v>
      </c>
      <c r="H34" s="67">
        <f t="shared" si="2"/>
        <v>0</v>
      </c>
      <c r="I34" s="67">
        <f t="shared" si="3"/>
        <v>1.047417180122866</v>
      </c>
      <c r="J34" s="67">
        <f t="shared" si="4"/>
        <v>6.7117762149812549E-2</v>
      </c>
      <c r="K34" s="100">
        <f t="shared" si="6"/>
        <v>4.4745174766541697E-2</v>
      </c>
      <c r="O34" s="96">
        <f>Amnt_Deposited!B29</f>
        <v>2015</v>
      </c>
      <c r="P34" s="99">
        <f>Amnt_Deposited!D29</f>
        <v>1.2578450343000001</v>
      </c>
      <c r="Q34" s="284">
        <f>MCF!R33</f>
        <v>1</v>
      </c>
      <c r="R34" s="67">
        <f t="shared" si="5"/>
        <v>0.25156900686</v>
      </c>
      <c r="S34" s="67">
        <f t="shared" si="7"/>
        <v>0.25156900686</v>
      </c>
      <c r="T34" s="67">
        <f t="shared" si="8"/>
        <v>0</v>
      </c>
      <c r="U34" s="67">
        <f t="shared" si="9"/>
        <v>2.1640850828984837</v>
      </c>
      <c r="V34" s="67">
        <f t="shared" si="10"/>
        <v>0.13867306229300114</v>
      </c>
      <c r="W34" s="100">
        <f t="shared" si="11"/>
        <v>9.2448708195334087E-2</v>
      </c>
    </row>
    <row r="35" spans="2:23">
      <c r="B35" s="96">
        <f>Amnt_Deposited!B30</f>
        <v>2016</v>
      </c>
      <c r="C35" s="99">
        <f>Amnt_Deposited!D30</f>
        <v>1.27224743538</v>
      </c>
      <c r="D35" s="418">
        <f>Dry_Matter_Content!D22</f>
        <v>0.44</v>
      </c>
      <c r="E35" s="284">
        <f>MCF!R34</f>
        <v>1</v>
      </c>
      <c r="F35" s="67">
        <f t="shared" si="0"/>
        <v>0.12315355174478401</v>
      </c>
      <c r="G35" s="67">
        <f t="shared" si="1"/>
        <v>0.12315355174478401</v>
      </c>
      <c r="H35" s="67">
        <f t="shared" si="2"/>
        <v>0</v>
      </c>
      <c r="I35" s="67">
        <f t="shared" si="3"/>
        <v>1.0997588573546597</v>
      </c>
      <c r="J35" s="67">
        <f t="shared" si="4"/>
        <v>7.08118745129903E-2</v>
      </c>
      <c r="K35" s="100">
        <f t="shared" si="6"/>
        <v>4.7207916341993533E-2</v>
      </c>
      <c r="O35" s="96">
        <f>Amnt_Deposited!B30</f>
        <v>2016</v>
      </c>
      <c r="P35" s="99">
        <f>Amnt_Deposited!D30</f>
        <v>1.27224743538</v>
      </c>
      <c r="Q35" s="284">
        <f>MCF!R34</f>
        <v>1</v>
      </c>
      <c r="R35" s="67">
        <f t="shared" si="5"/>
        <v>0.25444948707600001</v>
      </c>
      <c r="S35" s="67">
        <f t="shared" si="7"/>
        <v>0.25444948707600001</v>
      </c>
      <c r="T35" s="67">
        <f t="shared" si="8"/>
        <v>0</v>
      </c>
      <c r="U35" s="67">
        <f t="shared" si="9"/>
        <v>2.2722290441211981</v>
      </c>
      <c r="V35" s="67">
        <f t="shared" si="10"/>
        <v>0.14630552585328574</v>
      </c>
      <c r="W35" s="100">
        <f t="shared" si="11"/>
        <v>9.7537017235523826E-2</v>
      </c>
    </row>
    <row r="36" spans="2:23">
      <c r="B36" s="96">
        <f>Amnt_Deposited!B31</f>
        <v>2017</v>
      </c>
      <c r="C36" s="99">
        <f>Amnt_Deposited!D31</f>
        <v>1.2722299494640561</v>
      </c>
      <c r="D36" s="418">
        <f>Dry_Matter_Content!D23</f>
        <v>0.44</v>
      </c>
      <c r="E36" s="284">
        <f>MCF!R35</f>
        <v>1</v>
      </c>
      <c r="F36" s="67">
        <f t="shared" si="0"/>
        <v>0.12315185910812063</v>
      </c>
      <c r="G36" s="67">
        <f t="shared" si="1"/>
        <v>0.12315185910812063</v>
      </c>
      <c r="H36" s="67">
        <f t="shared" si="2"/>
        <v>0</v>
      </c>
      <c r="I36" s="67">
        <f t="shared" si="3"/>
        <v>1.1485602210924326</v>
      </c>
      <c r="J36" s="67">
        <f t="shared" si="4"/>
        <v>7.4350495370347672E-2</v>
      </c>
      <c r="K36" s="100">
        <f t="shared" si="6"/>
        <v>4.9566996913565115E-2</v>
      </c>
      <c r="O36" s="96">
        <f>Amnt_Deposited!B31</f>
        <v>2017</v>
      </c>
      <c r="P36" s="99">
        <f>Amnt_Deposited!D31</f>
        <v>1.2722299494640561</v>
      </c>
      <c r="Q36" s="284">
        <f>MCF!R35</f>
        <v>1</v>
      </c>
      <c r="R36" s="67">
        <f t="shared" si="5"/>
        <v>0.25444598989281125</v>
      </c>
      <c r="S36" s="67">
        <f t="shared" si="7"/>
        <v>0.25444598989281125</v>
      </c>
      <c r="T36" s="67">
        <f t="shared" si="8"/>
        <v>0</v>
      </c>
      <c r="U36" s="67">
        <f t="shared" si="9"/>
        <v>2.3730583080422165</v>
      </c>
      <c r="V36" s="67">
        <f t="shared" si="10"/>
        <v>0.15361672597179271</v>
      </c>
      <c r="W36" s="100">
        <f t="shared" si="11"/>
        <v>0.1024111506478618</v>
      </c>
    </row>
    <row r="37" spans="2:23">
      <c r="B37" s="96">
        <f>Amnt_Deposited!B32</f>
        <v>2018</v>
      </c>
      <c r="C37" s="99">
        <f>Amnt_Deposited!D32</f>
        <v>1.3283404286147418</v>
      </c>
      <c r="D37" s="418">
        <f>Dry_Matter_Content!D24</f>
        <v>0.44</v>
      </c>
      <c r="E37" s="284">
        <f>MCF!R36</f>
        <v>1</v>
      </c>
      <c r="F37" s="67">
        <f t="shared" si="0"/>
        <v>0.12858335348990702</v>
      </c>
      <c r="G37" s="67">
        <f t="shared" si="1"/>
        <v>0.12858335348990702</v>
      </c>
      <c r="H37" s="67">
        <f t="shared" si="2"/>
        <v>0</v>
      </c>
      <c r="I37" s="67">
        <f t="shared" si="3"/>
        <v>1.1994938054263007</v>
      </c>
      <c r="J37" s="67">
        <f t="shared" si="4"/>
        <v>7.764976915603887E-2</v>
      </c>
      <c r="K37" s="100">
        <f t="shared" si="6"/>
        <v>5.176651277069258E-2</v>
      </c>
      <c r="O37" s="96">
        <f>Amnt_Deposited!B32</f>
        <v>2018</v>
      </c>
      <c r="P37" s="99">
        <f>Amnt_Deposited!D32</f>
        <v>1.3283404286147418</v>
      </c>
      <c r="Q37" s="284">
        <f>MCF!R36</f>
        <v>1</v>
      </c>
      <c r="R37" s="67">
        <f t="shared" si="5"/>
        <v>0.26566808572294837</v>
      </c>
      <c r="S37" s="67">
        <f t="shared" si="7"/>
        <v>0.26566808572294837</v>
      </c>
      <c r="T37" s="67">
        <f t="shared" si="8"/>
        <v>0</v>
      </c>
      <c r="U37" s="67">
        <f t="shared" si="9"/>
        <v>2.4782929864179772</v>
      </c>
      <c r="V37" s="67">
        <f t="shared" si="10"/>
        <v>0.16043340734718778</v>
      </c>
      <c r="W37" s="100">
        <f t="shared" si="11"/>
        <v>0.10695560489812518</v>
      </c>
    </row>
    <row r="38" spans="2:23">
      <c r="B38" s="96">
        <f>Amnt_Deposited!B33</f>
        <v>2019</v>
      </c>
      <c r="C38" s="99">
        <f>Amnt_Deposited!D33</f>
        <v>1.3861153049922499</v>
      </c>
      <c r="D38" s="418">
        <f>Dry_Matter_Content!D25</f>
        <v>0.44</v>
      </c>
      <c r="E38" s="284">
        <f>MCF!R37</f>
        <v>1</v>
      </c>
      <c r="F38" s="67">
        <f t="shared" si="0"/>
        <v>0.13417596152324979</v>
      </c>
      <c r="G38" s="67">
        <f t="shared" si="1"/>
        <v>0.13417596152324979</v>
      </c>
      <c r="H38" s="67">
        <f t="shared" si="2"/>
        <v>0</v>
      </c>
      <c r="I38" s="67">
        <f t="shared" si="3"/>
        <v>1.2525765727182006</v>
      </c>
      <c r="J38" s="67">
        <f t="shared" si="4"/>
        <v>8.1093194231349919E-2</v>
      </c>
      <c r="K38" s="100">
        <f t="shared" si="6"/>
        <v>5.4062129487566613E-2</v>
      </c>
      <c r="O38" s="96">
        <f>Amnt_Deposited!B33</f>
        <v>2019</v>
      </c>
      <c r="P38" s="99">
        <f>Amnt_Deposited!D33</f>
        <v>1.3861153049922499</v>
      </c>
      <c r="Q38" s="284">
        <f>MCF!R37</f>
        <v>1</v>
      </c>
      <c r="R38" s="67">
        <f t="shared" si="5"/>
        <v>0.27722306099845001</v>
      </c>
      <c r="S38" s="67">
        <f t="shared" si="7"/>
        <v>0.27722306099845001</v>
      </c>
      <c r="T38" s="67">
        <f t="shared" si="8"/>
        <v>0</v>
      </c>
      <c r="U38" s="67">
        <f t="shared" si="9"/>
        <v>2.5879681254508284</v>
      </c>
      <c r="V38" s="67">
        <f t="shared" si="10"/>
        <v>0.16754792196559906</v>
      </c>
      <c r="W38" s="100">
        <f t="shared" si="11"/>
        <v>0.11169861464373271</v>
      </c>
    </row>
    <row r="39" spans="2:23">
      <c r="B39" s="96">
        <f>Amnt_Deposited!B34</f>
        <v>2020</v>
      </c>
      <c r="C39" s="99">
        <f>Amnt_Deposited!D34</f>
        <v>1.4455716651891242</v>
      </c>
      <c r="D39" s="418">
        <f>Dry_Matter_Content!D26</f>
        <v>0.44</v>
      </c>
      <c r="E39" s="284">
        <f>MCF!R38</f>
        <v>1</v>
      </c>
      <c r="F39" s="67">
        <f t="shared" si="0"/>
        <v>0.13993133719030723</v>
      </c>
      <c r="G39" s="67">
        <f t="shared" si="1"/>
        <v>0.13993133719030723</v>
      </c>
      <c r="H39" s="67">
        <f t="shared" si="2"/>
        <v>0</v>
      </c>
      <c r="I39" s="67">
        <f t="shared" si="3"/>
        <v>1.307825992551731</v>
      </c>
      <c r="J39" s="67">
        <f t="shared" si="4"/>
        <v>8.4681917356776742E-2</v>
      </c>
      <c r="K39" s="100">
        <f t="shared" si="6"/>
        <v>5.645461157118449E-2</v>
      </c>
      <c r="O39" s="96">
        <f>Amnt_Deposited!B34</f>
        <v>2020</v>
      </c>
      <c r="P39" s="99">
        <f>Amnt_Deposited!D34</f>
        <v>1.4455716651891242</v>
      </c>
      <c r="Q39" s="284">
        <f>MCF!R38</f>
        <v>1</v>
      </c>
      <c r="R39" s="67">
        <f t="shared" si="5"/>
        <v>0.28911433303782486</v>
      </c>
      <c r="S39" s="67">
        <f t="shared" si="7"/>
        <v>0.28911433303782486</v>
      </c>
      <c r="T39" s="67">
        <f t="shared" si="8"/>
        <v>0</v>
      </c>
      <c r="U39" s="67">
        <f t="shared" si="9"/>
        <v>2.702119819321759</v>
      </c>
      <c r="V39" s="67">
        <f t="shared" si="10"/>
        <v>0.17496263916689417</v>
      </c>
      <c r="W39" s="100">
        <f t="shared" si="11"/>
        <v>0.11664175944459611</v>
      </c>
    </row>
    <row r="40" spans="2:23">
      <c r="B40" s="96">
        <f>Amnt_Deposited!B35</f>
        <v>2021</v>
      </c>
      <c r="C40" s="99">
        <f>Amnt_Deposited!D35</f>
        <v>1.5067237849815494</v>
      </c>
      <c r="D40" s="418">
        <f>Dry_Matter_Content!D27</f>
        <v>0.44</v>
      </c>
      <c r="E40" s="284">
        <f>MCF!R39</f>
        <v>1</v>
      </c>
      <c r="F40" s="67">
        <f t="shared" si="0"/>
        <v>0.14585086238621398</v>
      </c>
      <c r="G40" s="67">
        <f t="shared" si="1"/>
        <v>0.14585086238621398</v>
      </c>
      <c r="H40" s="67">
        <f t="shared" si="2"/>
        <v>0</v>
      </c>
      <c r="I40" s="67">
        <f t="shared" si="3"/>
        <v>1.3652597353538107</v>
      </c>
      <c r="J40" s="67">
        <f t="shared" si="4"/>
        <v>8.8417119584134285E-2</v>
      </c>
      <c r="K40" s="100">
        <f t="shared" si="6"/>
        <v>5.8944746389422854E-2</v>
      </c>
      <c r="O40" s="96">
        <f>Amnt_Deposited!B35</f>
        <v>2021</v>
      </c>
      <c r="P40" s="99">
        <f>Amnt_Deposited!D35</f>
        <v>1.5067237849815494</v>
      </c>
      <c r="Q40" s="284">
        <f>MCF!R39</f>
        <v>1</v>
      </c>
      <c r="R40" s="67">
        <f t="shared" si="5"/>
        <v>0.30134475699630991</v>
      </c>
      <c r="S40" s="67">
        <f t="shared" si="7"/>
        <v>0.30134475699630991</v>
      </c>
      <c r="T40" s="67">
        <f t="shared" si="8"/>
        <v>0</v>
      </c>
      <c r="U40" s="67">
        <f t="shared" si="9"/>
        <v>2.8207845771772955</v>
      </c>
      <c r="V40" s="67">
        <f t="shared" si="10"/>
        <v>0.18267999914077335</v>
      </c>
      <c r="W40" s="100">
        <f t="shared" si="11"/>
        <v>0.12178666609384889</v>
      </c>
    </row>
    <row r="41" spans="2:23">
      <c r="B41" s="96">
        <f>Amnt_Deposited!B36</f>
        <v>2022</v>
      </c>
      <c r="C41" s="99">
        <f>Amnt_Deposited!D36</f>
        <v>1.5695827621339742</v>
      </c>
      <c r="D41" s="418">
        <f>Dry_Matter_Content!D28</f>
        <v>0.44</v>
      </c>
      <c r="E41" s="284">
        <f>MCF!R40</f>
        <v>1</v>
      </c>
      <c r="F41" s="67">
        <f t="shared" si="0"/>
        <v>0.15193561137456871</v>
      </c>
      <c r="G41" s="67">
        <f t="shared" si="1"/>
        <v>0.15193561137456871</v>
      </c>
      <c r="H41" s="67">
        <f t="shared" si="2"/>
        <v>0</v>
      </c>
      <c r="I41" s="67">
        <f t="shared" si="3"/>
        <v>1.4248953511848923</v>
      </c>
      <c r="J41" s="67">
        <f t="shared" si="4"/>
        <v>9.2299995543487126E-2</v>
      </c>
      <c r="K41" s="100">
        <f t="shared" si="6"/>
        <v>6.1533330362324751E-2</v>
      </c>
      <c r="O41" s="96">
        <f>Amnt_Deposited!B36</f>
        <v>2022</v>
      </c>
      <c r="P41" s="99">
        <f>Amnt_Deposited!D36</f>
        <v>1.5695827621339742</v>
      </c>
      <c r="Q41" s="284">
        <f>MCF!R40</f>
        <v>1</v>
      </c>
      <c r="R41" s="67">
        <f t="shared" si="5"/>
        <v>0.31391655242679484</v>
      </c>
      <c r="S41" s="67">
        <f t="shared" si="7"/>
        <v>0.31391655242679484</v>
      </c>
      <c r="T41" s="67">
        <f t="shared" si="8"/>
        <v>0</v>
      </c>
      <c r="U41" s="67">
        <f t="shared" si="9"/>
        <v>2.9439986594729186</v>
      </c>
      <c r="V41" s="67">
        <f t="shared" si="10"/>
        <v>0.19070247013117178</v>
      </c>
      <c r="W41" s="100">
        <f t="shared" si="11"/>
        <v>0.12713498008744784</v>
      </c>
    </row>
    <row r="42" spans="2:23">
      <c r="B42" s="96">
        <f>Amnt_Deposited!B37</f>
        <v>2023</v>
      </c>
      <c r="C42" s="99">
        <f>Amnt_Deposited!D37</f>
        <v>1.6341561151006425</v>
      </c>
      <c r="D42" s="418">
        <f>Dry_Matter_Content!D29</f>
        <v>0.44</v>
      </c>
      <c r="E42" s="284">
        <f>MCF!R41</f>
        <v>1</v>
      </c>
      <c r="F42" s="67">
        <f t="shared" si="0"/>
        <v>0.15818631194174221</v>
      </c>
      <c r="G42" s="67">
        <f t="shared" si="1"/>
        <v>0.15818631194174221</v>
      </c>
      <c r="H42" s="67">
        <f t="shared" si="2"/>
        <v>0</v>
      </c>
      <c r="I42" s="67">
        <f t="shared" si="3"/>
        <v>1.4867499313992516</v>
      </c>
      <c r="J42" s="67">
        <f t="shared" si="4"/>
        <v>9.6331731727382908E-2</v>
      </c>
      <c r="K42" s="100">
        <f t="shared" si="6"/>
        <v>6.4221154484921938E-2</v>
      </c>
      <c r="O42" s="96">
        <f>Amnt_Deposited!B37</f>
        <v>2023</v>
      </c>
      <c r="P42" s="99">
        <f>Amnt_Deposited!D37</f>
        <v>1.6341561151006425</v>
      </c>
      <c r="Q42" s="284">
        <f>MCF!R41</f>
        <v>1</v>
      </c>
      <c r="R42" s="67">
        <f t="shared" si="5"/>
        <v>0.32683122302012851</v>
      </c>
      <c r="S42" s="67">
        <f t="shared" si="7"/>
        <v>0.32683122302012851</v>
      </c>
      <c r="T42" s="67">
        <f t="shared" si="8"/>
        <v>0</v>
      </c>
      <c r="U42" s="67">
        <f t="shared" si="9"/>
        <v>3.071797378924074</v>
      </c>
      <c r="V42" s="67">
        <f t="shared" si="10"/>
        <v>0.19903250356897301</v>
      </c>
      <c r="W42" s="100">
        <f t="shared" si="11"/>
        <v>0.13268833571264865</v>
      </c>
    </row>
    <row r="43" spans="2:23">
      <c r="B43" s="96">
        <f>Amnt_Deposited!B38</f>
        <v>2024</v>
      </c>
      <c r="C43" s="99">
        <f>Amnt_Deposited!D38</f>
        <v>1.7004473447454209</v>
      </c>
      <c r="D43" s="418">
        <f>Dry_Matter_Content!D30</f>
        <v>0.44</v>
      </c>
      <c r="E43" s="284">
        <f>MCF!R42</f>
        <v>1</v>
      </c>
      <c r="F43" s="67">
        <f t="shared" si="0"/>
        <v>0.16460330297135675</v>
      </c>
      <c r="G43" s="67">
        <f t="shared" si="1"/>
        <v>0.16460330297135675</v>
      </c>
      <c r="H43" s="67">
        <f t="shared" si="2"/>
        <v>0</v>
      </c>
      <c r="I43" s="67">
        <f t="shared" si="3"/>
        <v>1.5508397507536116</v>
      </c>
      <c r="J43" s="67">
        <f t="shared" si="4"/>
        <v>0.10051348361699686</v>
      </c>
      <c r="K43" s="100">
        <f t="shared" si="6"/>
        <v>6.7008989077997905E-2</v>
      </c>
      <c r="O43" s="96">
        <f>Amnt_Deposited!B38</f>
        <v>2024</v>
      </c>
      <c r="P43" s="99">
        <f>Amnt_Deposited!D38</f>
        <v>1.7004473447454209</v>
      </c>
      <c r="Q43" s="284">
        <f>MCF!R42</f>
        <v>1</v>
      </c>
      <c r="R43" s="67">
        <f t="shared" si="5"/>
        <v>0.34008946894908421</v>
      </c>
      <c r="S43" s="67">
        <f t="shared" si="7"/>
        <v>0.34008946894908421</v>
      </c>
      <c r="T43" s="67">
        <f t="shared" si="8"/>
        <v>0</v>
      </c>
      <c r="U43" s="67">
        <f t="shared" si="9"/>
        <v>3.2042143610611813</v>
      </c>
      <c r="V43" s="67">
        <f t="shared" si="10"/>
        <v>0.207672486811977</v>
      </c>
      <c r="W43" s="100">
        <f t="shared" si="11"/>
        <v>0.138448324541318</v>
      </c>
    </row>
    <row r="44" spans="2:23">
      <c r="B44" s="96">
        <f>Amnt_Deposited!B39</f>
        <v>2025</v>
      </c>
      <c r="C44" s="99">
        <f>Amnt_Deposited!D39</f>
        <v>1.7684554559671772</v>
      </c>
      <c r="D44" s="418">
        <f>Dry_Matter_Content!D31</f>
        <v>0.44</v>
      </c>
      <c r="E44" s="284">
        <f>MCF!R43</f>
        <v>1</v>
      </c>
      <c r="F44" s="67">
        <f t="shared" si="0"/>
        <v>0.17118648813762274</v>
      </c>
      <c r="G44" s="67">
        <f t="shared" si="1"/>
        <v>0.17118648813762274</v>
      </c>
      <c r="H44" s="67">
        <f t="shared" si="2"/>
        <v>0</v>
      </c>
      <c r="I44" s="67">
        <f t="shared" si="3"/>
        <v>1.6171798874047714</v>
      </c>
      <c r="J44" s="67">
        <f t="shared" si="4"/>
        <v>0.10484635148646296</v>
      </c>
      <c r="K44" s="100">
        <f t="shared" si="6"/>
        <v>6.9897567657641962E-2</v>
      </c>
      <c r="O44" s="96">
        <f>Amnt_Deposited!B39</f>
        <v>2025</v>
      </c>
      <c r="P44" s="99">
        <f>Amnt_Deposited!D39</f>
        <v>1.7684554559671772</v>
      </c>
      <c r="Q44" s="284">
        <f>MCF!R43</f>
        <v>1</v>
      </c>
      <c r="R44" s="67">
        <f t="shared" si="5"/>
        <v>0.35369109119343545</v>
      </c>
      <c r="S44" s="67">
        <f t="shared" si="7"/>
        <v>0.35369109119343545</v>
      </c>
      <c r="T44" s="67">
        <f t="shared" si="8"/>
        <v>0</v>
      </c>
      <c r="U44" s="67">
        <f t="shared" si="9"/>
        <v>3.3412807591007678</v>
      </c>
      <c r="V44" s="67">
        <f t="shared" si="10"/>
        <v>0.21662469315384911</v>
      </c>
      <c r="W44" s="100">
        <f t="shared" si="11"/>
        <v>0.14441646210256606</v>
      </c>
    </row>
    <row r="45" spans="2:23">
      <c r="B45" s="96">
        <f>Amnt_Deposited!B40</f>
        <v>2026</v>
      </c>
      <c r="C45" s="99">
        <f>Amnt_Deposited!D40</f>
        <v>1.8381744358650778</v>
      </c>
      <c r="D45" s="418">
        <f>Dry_Matter_Content!D32</f>
        <v>0.44</v>
      </c>
      <c r="E45" s="284">
        <f>MCF!R44</f>
        <v>1</v>
      </c>
      <c r="F45" s="67">
        <f t="shared" si="0"/>
        <v>0.17793528539173953</v>
      </c>
      <c r="G45" s="67">
        <f t="shared" si="1"/>
        <v>0.17793528539173953</v>
      </c>
      <c r="H45" s="67">
        <f t="shared" si="2"/>
        <v>0</v>
      </c>
      <c r="I45" s="67">
        <f t="shared" si="3"/>
        <v>1.6857838180841456</v>
      </c>
      <c r="J45" s="67">
        <f t="shared" si="4"/>
        <v>0.10933135471236527</v>
      </c>
      <c r="K45" s="100">
        <f t="shared" si="6"/>
        <v>7.2887569808243513E-2</v>
      </c>
      <c r="O45" s="96">
        <f>Amnt_Deposited!B40</f>
        <v>2026</v>
      </c>
      <c r="P45" s="99">
        <f>Amnt_Deposited!D40</f>
        <v>1.8381744358650778</v>
      </c>
      <c r="Q45" s="284">
        <f>MCF!R44</f>
        <v>1</v>
      </c>
      <c r="R45" s="67">
        <f t="shared" si="5"/>
        <v>0.36763488717301557</v>
      </c>
      <c r="S45" s="67">
        <f t="shared" si="7"/>
        <v>0.36763488717301557</v>
      </c>
      <c r="T45" s="67">
        <f t="shared" si="8"/>
        <v>0</v>
      </c>
      <c r="U45" s="67">
        <f t="shared" si="9"/>
        <v>3.4830244175292271</v>
      </c>
      <c r="V45" s="67">
        <f t="shared" si="10"/>
        <v>0.22589122874455636</v>
      </c>
      <c r="W45" s="100">
        <f t="shared" si="11"/>
        <v>0.1505941524963709</v>
      </c>
    </row>
    <row r="46" spans="2:23">
      <c r="B46" s="96">
        <f>Amnt_Deposited!B41</f>
        <v>2027</v>
      </c>
      <c r="C46" s="99">
        <f>Amnt_Deposited!D41</f>
        <v>1.9095926848050928</v>
      </c>
      <c r="D46" s="418">
        <f>Dry_Matter_Content!D33</f>
        <v>0.44</v>
      </c>
      <c r="E46" s="284">
        <f>MCF!R45</f>
        <v>1</v>
      </c>
      <c r="F46" s="67">
        <f t="shared" si="0"/>
        <v>0.18484857188913298</v>
      </c>
      <c r="G46" s="67">
        <f t="shared" si="1"/>
        <v>0.18484857188913298</v>
      </c>
      <c r="H46" s="67">
        <f t="shared" si="2"/>
        <v>0</v>
      </c>
      <c r="I46" s="67">
        <f t="shared" si="3"/>
        <v>1.7566629855682439</v>
      </c>
      <c r="J46" s="67">
        <f t="shared" si="4"/>
        <v>0.11396940440503488</v>
      </c>
      <c r="K46" s="100">
        <f t="shared" si="6"/>
        <v>7.5979602936689913E-2</v>
      </c>
      <c r="O46" s="96">
        <f>Amnt_Deposited!B41</f>
        <v>2027</v>
      </c>
      <c r="P46" s="99">
        <f>Amnt_Deposited!D41</f>
        <v>1.9095926848050928</v>
      </c>
      <c r="Q46" s="284">
        <f>MCF!R45</f>
        <v>1</v>
      </c>
      <c r="R46" s="67">
        <f t="shared" si="5"/>
        <v>0.38191853696101857</v>
      </c>
      <c r="S46" s="67">
        <f t="shared" si="7"/>
        <v>0.38191853696101857</v>
      </c>
      <c r="T46" s="67">
        <f t="shared" si="8"/>
        <v>0</v>
      </c>
      <c r="U46" s="67">
        <f t="shared" si="9"/>
        <v>3.6294689784467851</v>
      </c>
      <c r="V46" s="67">
        <f t="shared" si="10"/>
        <v>0.23547397604346054</v>
      </c>
      <c r="W46" s="100">
        <f t="shared" si="11"/>
        <v>0.15698265069564035</v>
      </c>
    </row>
    <row r="47" spans="2:23">
      <c r="B47" s="96">
        <f>Amnt_Deposited!B42</f>
        <v>2028</v>
      </c>
      <c r="C47" s="99">
        <f>Amnt_Deposited!D42</f>
        <v>1.9826923964541499</v>
      </c>
      <c r="D47" s="418">
        <f>Dry_Matter_Content!D34</f>
        <v>0.44</v>
      </c>
      <c r="E47" s="284">
        <f>MCF!R46</f>
        <v>1</v>
      </c>
      <c r="F47" s="67">
        <f t="shared" si="0"/>
        <v>0.19192462397676172</v>
      </c>
      <c r="G47" s="67">
        <f t="shared" si="1"/>
        <v>0.19192462397676172</v>
      </c>
      <c r="H47" s="67">
        <f t="shared" si="2"/>
        <v>0</v>
      </c>
      <c r="I47" s="67">
        <f t="shared" si="3"/>
        <v>1.8298263353781243</v>
      </c>
      <c r="J47" s="67">
        <f t="shared" si="4"/>
        <v>0.11876127416688129</v>
      </c>
      <c r="K47" s="100">
        <f t="shared" si="6"/>
        <v>7.9174182777920848E-2</v>
      </c>
      <c r="O47" s="96">
        <f>Amnt_Deposited!B42</f>
        <v>2028</v>
      </c>
      <c r="P47" s="99">
        <f>Amnt_Deposited!D42</f>
        <v>1.9826923964541499</v>
      </c>
      <c r="Q47" s="284">
        <f>MCF!R46</f>
        <v>1</v>
      </c>
      <c r="R47" s="67">
        <f t="shared" si="5"/>
        <v>0.39653847929082997</v>
      </c>
      <c r="S47" s="67">
        <f t="shared" si="7"/>
        <v>0.39653847929082997</v>
      </c>
      <c r="T47" s="67">
        <f t="shared" si="8"/>
        <v>0</v>
      </c>
      <c r="U47" s="67">
        <f t="shared" si="9"/>
        <v>3.7806329243349674</v>
      </c>
      <c r="V47" s="67">
        <f t="shared" si="10"/>
        <v>0.24537453340264728</v>
      </c>
      <c r="W47" s="100">
        <f t="shared" si="11"/>
        <v>0.16358302226843152</v>
      </c>
    </row>
    <row r="48" spans="2:23">
      <c r="B48" s="96">
        <f>Amnt_Deposited!B43</f>
        <v>2029</v>
      </c>
      <c r="C48" s="99">
        <f>Amnt_Deposited!D43</f>
        <v>2.0574488825299708</v>
      </c>
      <c r="D48" s="418">
        <f>Dry_Matter_Content!D35</f>
        <v>0.44</v>
      </c>
      <c r="E48" s="284">
        <f>MCF!R47</f>
        <v>1</v>
      </c>
      <c r="F48" s="67">
        <f t="shared" si="0"/>
        <v>0.19916105182890118</v>
      </c>
      <c r="G48" s="67">
        <f t="shared" si="1"/>
        <v>0.19916105182890118</v>
      </c>
      <c r="H48" s="67">
        <f t="shared" si="2"/>
        <v>0</v>
      </c>
      <c r="I48" s="67">
        <f t="shared" si="3"/>
        <v>1.9052798184366133</v>
      </c>
      <c r="J48" s="67">
        <f t="shared" si="4"/>
        <v>0.12370756877041217</v>
      </c>
      <c r="K48" s="100">
        <f t="shared" si="6"/>
        <v>8.2471712513608103E-2</v>
      </c>
      <c r="O48" s="96">
        <f>Amnt_Deposited!B43</f>
        <v>2029</v>
      </c>
      <c r="P48" s="99">
        <f>Amnt_Deposited!D43</f>
        <v>2.0574488825299708</v>
      </c>
      <c r="Q48" s="284">
        <f>MCF!R47</f>
        <v>1</v>
      </c>
      <c r="R48" s="67">
        <f t="shared" si="5"/>
        <v>0.41148977650599416</v>
      </c>
      <c r="S48" s="67">
        <f t="shared" si="7"/>
        <v>0.41148977650599416</v>
      </c>
      <c r="T48" s="67">
        <f t="shared" si="8"/>
        <v>0</v>
      </c>
      <c r="U48" s="67">
        <f t="shared" si="9"/>
        <v>3.9365285504888705</v>
      </c>
      <c r="V48" s="67">
        <f t="shared" si="10"/>
        <v>0.25559415035209126</v>
      </c>
      <c r="W48" s="100">
        <f t="shared" si="11"/>
        <v>0.17039610023472751</v>
      </c>
    </row>
    <row r="49" spans="2:23">
      <c r="B49" s="96">
        <f>Amnt_Deposited!B44</f>
        <v>2030</v>
      </c>
      <c r="C49" s="99">
        <f>Amnt_Deposited!D44</f>
        <v>2.1353380320000004</v>
      </c>
      <c r="D49" s="418">
        <f>Dry_Matter_Content!D36</f>
        <v>0.44</v>
      </c>
      <c r="E49" s="284">
        <f>MCF!R48</f>
        <v>1</v>
      </c>
      <c r="F49" s="67">
        <f t="shared" si="0"/>
        <v>0.20670072149760005</v>
      </c>
      <c r="G49" s="67">
        <f t="shared" si="1"/>
        <v>0.20670072149760005</v>
      </c>
      <c r="H49" s="67">
        <f t="shared" si="2"/>
        <v>0</v>
      </c>
      <c r="I49" s="67">
        <f t="shared" si="3"/>
        <v>1.9831718493994255</v>
      </c>
      <c r="J49" s="67">
        <f t="shared" si="4"/>
        <v>0.12880869053478786</v>
      </c>
      <c r="K49" s="100">
        <f t="shared" si="6"/>
        <v>8.5872460356525238E-2</v>
      </c>
      <c r="O49" s="96">
        <f>Amnt_Deposited!B44</f>
        <v>2030</v>
      </c>
      <c r="P49" s="99">
        <f>Amnt_Deposited!D44</f>
        <v>2.1353380320000004</v>
      </c>
      <c r="Q49" s="284">
        <f>MCF!R48</f>
        <v>1</v>
      </c>
      <c r="R49" s="67">
        <f t="shared" si="5"/>
        <v>0.42706760640000008</v>
      </c>
      <c r="S49" s="67">
        <f t="shared" si="7"/>
        <v>0.42706760640000008</v>
      </c>
      <c r="T49" s="67">
        <f t="shared" si="8"/>
        <v>0</v>
      </c>
      <c r="U49" s="67">
        <f t="shared" si="9"/>
        <v>4.0974624987591435</v>
      </c>
      <c r="V49" s="67">
        <f t="shared" si="10"/>
        <v>0.266133658129727</v>
      </c>
      <c r="W49" s="100">
        <f t="shared" si="11"/>
        <v>0.17742243875315133</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1.8490971761914743</v>
      </c>
      <c r="J50" s="67">
        <f t="shared" si="4"/>
        <v>0.13407467320795119</v>
      </c>
      <c r="K50" s="100">
        <f t="shared" si="6"/>
        <v>8.938311547196745E-2</v>
      </c>
      <c r="O50" s="96">
        <f>Amnt_Deposited!B45</f>
        <v>2031</v>
      </c>
      <c r="P50" s="99">
        <f>Amnt_Deposited!D45</f>
        <v>0</v>
      </c>
      <c r="Q50" s="284">
        <f>MCF!R49</f>
        <v>1</v>
      </c>
      <c r="R50" s="67">
        <f t="shared" si="5"/>
        <v>0</v>
      </c>
      <c r="S50" s="67">
        <f t="shared" si="7"/>
        <v>0</v>
      </c>
      <c r="T50" s="67">
        <f t="shared" si="8"/>
        <v>0</v>
      </c>
      <c r="U50" s="67">
        <f t="shared" si="9"/>
        <v>3.8204487111394094</v>
      </c>
      <c r="V50" s="67">
        <f t="shared" si="10"/>
        <v>0.27701378761973383</v>
      </c>
      <c r="W50" s="100">
        <f t="shared" si="11"/>
        <v>0.18467585841315587</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1.7240867794864709</v>
      </c>
      <c r="J51" s="67">
        <f t="shared" si="4"/>
        <v>0.1250103967050033</v>
      </c>
      <c r="K51" s="100">
        <f t="shared" si="6"/>
        <v>8.3340264470002201E-2</v>
      </c>
      <c r="O51" s="96">
        <f>Amnt_Deposited!B46</f>
        <v>2032</v>
      </c>
      <c r="P51" s="99">
        <f>Amnt_Deposited!D46</f>
        <v>0</v>
      </c>
      <c r="Q51" s="284">
        <f>MCF!R50</f>
        <v>1</v>
      </c>
      <c r="R51" s="67">
        <f t="shared" ref="R51:R82" si="13">P51*$W$6*DOCF*Q51</f>
        <v>0</v>
      </c>
      <c r="S51" s="67">
        <f t="shared" si="7"/>
        <v>0</v>
      </c>
      <c r="T51" s="67">
        <f t="shared" si="8"/>
        <v>0</v>
      </c>
      <c r="U51" s="67">
        <f t="shared" si="9"/>
        <v>3.5621627675340308</v>
      </c>
      <c r="V51" s="67">
        <f t="shared" si="10"/>
        <v>0.25828594360537871</v>
      </c>
      <c r="W51" s="100">
        <f t="shared" si="11"/>
        <v>0.17219062907025245</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1.607527858174735</v>
      </c>
      <c r="J52" s="67">
        <f t="shared" si="4"/>
        <v>0.11655892131173599</v>
      </c>
      <c r="K52" s="100">
        <f t="shared" si="6"/>
        <v>7.7705947541157325E-2</v>
      </c>
      <c r="O52" s="96">
        <f>Amnt_Deposited!B47</f>
        <v>2033</v>
      </c>
      <c r="P52" s="99">
        <f>Amnt_Deposited!D47</f>
        <v>0</v>
      </c>
      <c r="Q52" s="284">
        <f>MCF!R51</f>
        <v>1</v>
      </c>
      <c r="R52" s="67">
        <f t="shared" si="13"/>
        <v>0</v>
      </c>
      <c r="S52" s="67">
        <f t="shared" si="7"/>
        <v>0</v>
      </c>
      <c r="T52" s="67">
        <f t="shared" si="8"/>
        <v>0</v>
      </c>
      <c r="U52" s="67">
        <f t="shared" si="9"/>
        <v>3.3213385499477996</v>
      </c>
      <c r="V52" s="67">
        <f t="shared" si="10"/>
        <v>0.2408242175862314</v>
      </c>
      <c r="W52" s="100">
        <f t="shared" si="11"/>
        <v>0.16054947839082093</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1.4988490402887686</v>
      </c>
      <c r="J53" s="67">
        <f t="shared" si="4"/>
        <v>0.10867881788596638</v>
      </c>
      <c r="K53" s="100">
        <f t="shared" si="6"/>
        <v>7.2452545257310916E-2</v>
      </c>
      <c r="O53" s="96">
        <f>Amnt_Deposited!B48</f>
        <v>2034</v>
      </c>
      <c r="P53" s="99">
        <f>Amnt_Deposited!D48</f>
        <v>0</v>
      </c>
      <c r="Q53" s="284">
        <f>MCF!R52</f>
        <v>1</v>
      </c>
      <c r="R53" s="67">
        <f t="shared" si="13"/>
        <v>0</v>
      </c>
      <c r="S53" s="67">
        <f t="shared" si="7"/>
        <v>0</v>
      </c>
      <c r="T53" s="67">
        <f t="shared" si="8"/>
        <v>0</v>
      </c>
      <c r="U53" s="67">
        <f t="shared" si="9"/>
        <v>3.0967955377867122</v>
      </c>
      <c r="V53" s="67">
        <f t="shared" si="10"/>
        <v>0.22454301216108755</v>
      </c>
      <c r="W53" s="100">
        <f t="shared" si="11"/>
        <v>0.14969534144072502</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1.3975175821372094</v>
      </c>
      <c r="J54" s="67">
        <f t="shared" si="4"/>
        <v>0.10133145815155908</v>
      </c>
      <c r="K54" s="100">
        <f t="shared" si="6"/>
        <v>6.7554305434372713E-2</v>
      </c>
      <c r="O54" s="96">
        <f>Amnt_Deposited!B49</f>
        <v>2035</v>
      </c>
      <c r="P54" s="99">
        <f>Amnt_Deposited!D49</f>
        <v>0</v>
      </c>
      <c r="Q54" s="284">
        <f>MCF!R53</f>
        <v>1</v>
      </c>
      <c r="R54" s="67">
        <f t="shared" si="13"/>
        <v>0</v>
      </c>
      <c r="S54" s="67">
        <f t="shared" si="7"/>
        <v>0</v>
      </c>
      <c r="T54" s="67">
        <f t="shared" si="8"/>
        <v>0</v>
      </c>
      <c r="U54" s="67">
        <f t="shared" si="9"/>
        <v>2.8874330209446479</v>
      </c>
      <c r="V54" s="67">
        <f t="shared" si="10"/>
        <v>0.20936251684206425</v>
      </c>
      <c r="W54" s="100">
        <f t="shared" si="11"/>
        <v>0.13957501122804283</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1.3030367567946375</v>
      </c>
      <c r="J55" s="67">
        <f t="shared" si="4"/>
        <v>9.4480825342571906E-2</v>
      </c>
      <c r="K55" s="100">
        <f t="shared" si="6"/>
        <v>6.2987216895047937E-2</v>
      </c>
      <c r="O55" s="96">
        <f>Amnt_Deposited!B50</f>
        <v>2036</v>
      </c>
      <c r="P55" s="99">
        <f>Amnt_Deposited!D50</f>
        <v>0</v>
      </c>
      <c r="Q55" s="284">
        <f>MCF!R54</f>
        <v>1</v>
      </c>
      <c r="R55" s="67">
        <f t="shared" si="13"/>
        <v>0</v>
      </c>
      <c r="S55" s="67">
        <f t="shared" si="7"/>
        <v>0</v>
      </c>
      <c r="T55" s="67">
        <f t="shared" si="8"/>
        <v>0</v>
      </c>
      <c r="U55" s="67">
        <f t="shared" si="9"/>
        <v>2.6922247041211524</v>
      </c>
      <c r="V55" s="67">
        <f t="shared" si="10"/>
        <v>0.19520831682349571</v>
      </c>
      <c r="W55" s="100">
        <f t="shared" si="11"/>
        <v>0.13013887788233047</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1.2149434191456101</v>
      </c>
      <c r="J56" s="67">
        <f t="shared" si="4"/>
        <v>8.809333764902734E-2</v>
      </c>
      <c r="K56" s="100">
        <f t="shared" si="6"/>
        <v>5.8728891766018226E-2</v>
      </c>
      <c r="O56" s="96">
        <f>Amnt_Deposited!B51</f>
        <v>2037</v>
      </c>
      <c r="P56" s="99">
        <f>Amnt_Deposited!D51</f>
        <v>0</v>
      </c>
      <c r="Q56" s="284">
        <f>MCF!R55</f>
        <v>1</v>
      </c>
      <c r="R56" s="67">
        <f t="shared" si="13"/>
        <v>0</v>
      </c>
      <c r="S56" s="67">
        <f t="shared" si="7"/>
        <v>0</v>
      </c>
      <c r="T56" s="67">
        <f t="shared" si="8"/>
        <v>0</v>
      </c>
      <c r="U56" s="67">
        <f t="shared" si="9"/>
        <v>2.5102136759206828</v>
      </c>
      <c r="V56" s="67">
        <f t="shared" si="10"/>
        <v>0.18201102820046974</v>
      </c>
      <c r="W56" s="100">
        <f t="shared" si="11"/>
        <v>0.12134068546697982</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1.1328057355467691</v>
      </c>
      <c r="J57" s="67">
        <f t="shared" si="4"/>
        <v>8.2137683598841091E-2</v>
      </c>
      <c r="K57" s="100">
        <f t="shared" si="6"/>
        <v>5.4758455732560725E-2</v>
      </c>
      <c r="O57" s="96">
        <f>Amnt_Deposited!B52</f>
        <v>2038</v>
      </c>
      <c r="P57" s="99">
        <f>Amnt_Deposited!D52</f>
        <v>0</v>
      </c>
      <c r="Q57" s="284">
        <f>MCF!R56</f>
        <v>1</v>
      </c>
      <c r="R57" s="67">
        <f t="shared" si="13"/>
        <v>0</v>
      </c>
      <c r="S57" s="67">
        <f t="shared" si="7"/>
        <v>0</v>
      </c>
      <c r="T57" s="67">
        <f t="shared" si="8"/>
        <v>0</v>
      </c>
      <c r="U57" s="67">
        <f t="shared" si="9"/>
        <v>2.3405077180718377</v>
      </c>
      <c r="V57" s="67">
        <f t="shared" si="10"/>
        <v>0.16970595784884529</v>
      </c>
      <c r="W57" s="100">
        <f t="shared" si="11"/>
        <v>0.11313730523256352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1.0562210669778196</v>
      </c>
      <c r="J58" s="67">
        <f t="shared" si="4"/>
        <v>7.6584668568949604E-2</v>
      </c>
      <c r="K58" s="100">
        <f t="shared" si="6"/>
        <v>5.105644571263307E-2</v>
      </c>
      <c r="O58" s="96">
        <f>Amnt_Deposited!B53</f>
        <v>2039</v>
      </c>
      <c r="P58" s="99">
        <f>Amnt_Deposited!D53</f>
        <v>0</v>
      </c>
      <c r="Q58" s="284">
        <f>MCF!R57</f>
        <v>1</v>
      </c>
      <c r="R58" s="67">
        <f t="shared" si="13"/>
        <v>0</v>
      </c>
      <c r="S58" s="67">
        <f t="shared" si="7"/>
        <v>0</v>
      </c>
      <c r="T58" s="67">
        <f t="shared" si="8"/>
        <v>0</v>
      </c>
      <c r="U58" s="67">
        <f t="shared" si="9"/>
        <v>2.1822749317723549</v>
      </c>
      <c r="V58" s="67">
        <f t="shared" si="10"/>
        <v>0.1582327862994827</v>
      </c>
      <c r="W58" s="100">
        <f t="shared" si="11"/>
        <v>0.10548852419965513</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0.98481399530458569</v>
      </c>
      <c r="J59" s="67">
        <f t="shared" si="4"/>
        <v>7.1407071673233943E-2</v>
      </c>
      <c r="K59" s="100">
        <f t="shared" si="6"/>
        <v>4.7604714448822624E-2</v>
      </c>
      <c r="O59" s="96">
        <f>Amnt_Deposited!B54</f>
        <v>2040</v>
      </c>
      <c r="P59" s="99">
        <f>Amnt_Deposited!D54</f>
        <v>0</v>
      </c>
      <c r="Q59" s="284">
        <f>MCF!R58</f>
        <v>1</v>
      </c>
      <c r="R59" s="67">
        <f t="shared" si="13"/>
        <v>0</v>
      </c>
      <c r="S59" s="67">
        <f t="shared" si="7"/>
        <v>0</v>
      </c>
      <c r="T59" s="67">
        <f t="shared" si="8"/>
        <v>0</v>
      </c>
      <c r="U59" s="67">
        <f t="shared" si="9"/>
        <v>2.0347396597202185</v>
      </c>
      <c r="V59" s="67">
        <f t="shared" si="10"/>
        <v>0.14753527205213626</v>
      </c>
      <c r="W59" s="100">
        <f t="shared" si="11"/>
        <v>9.8356848034757499E-2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0.91823448297888122</v>
      </c>
      <c r="J60" s="67">
        <f t="shared" si="4"/>
        <v>6.6579512325704429E-2</v>
      </c>
      <c r="K60" s="100">
        <f t="shared" si="6"/>
        <v>4.4386341550469617E-2</v>
      </c>
      <c r="O60" s="96">
        <f>Amnt_Deposited!B55</f>
        <v>2041</v>
      </c>
      <c r="P60" s="99">
        <f>Amnt_Deposited!D55</f>
        <v>0</v>
      </c>
      <c r="Q60" s="284">
        <f>MCF!R59</f>
        <v>1</v>
      </c>
      <c r="R60" s="67">
        <f t="shared" si="13"/>
        <v>0</v>
      </c>
      <c r="S60" s="67">
        <f t="shared" si="7"/>
        <v>0</v>
      </c>
      <c r="T60" s="67">
        <f t="shared" si="8"/>
        <v>0</v>
      </c>
      <c r="U60" s="67">
        <f t="shared" si="9"/>
        <v>1.8971786838406639</v>
      </c>
      <c r="V60" s="67">
        <f t="shared" si="10"/>
        <v>0.13756097587955463</v>
      </c>
      <c r="W60" s="100">
        <f t="shared" si="11"/>
        <v>9.1707317253036408E-2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0.85615615715404247</v>
      </c>
      <c r="J61" s="67">
        <f t="shared" si="4"/>
        <v>6.2078325824838715E-2</v>
      </c>
      <c r="K61" s="100">
        <f t="shared" si="6"/>
        <v>4.1385550549892472E-2</v>
      </c>
      <c r="O61" s="96">
        <f>Amnt_Deposited!B56</f>
        <v>2042</v>
      </c>
      <c r="P61" s="99">
        <f>Amnt_Deposited!D56</f>
        <v>0</v>
      </c>
      <c r="Q61" s="284">
        <f>MCF!R60</f>
        <v>1</v>
      </c>
      <c r="R61" s="67">
        <f t="shared" si="13"/>
        <v>0</v>
      </c>
      <c r="S61" s="67">
        <f t="shared" si="7"/>
        <v>0</v>
      </c>
      <c r="T61" s="67">
        <f t="shared" si="8"/>
        <v>0</v>
      </c>
      <c r="U61" s="67">
        <f t="shared" si="9"/>
        <v>1.7689176800703359</v>
      </c>
      <c r="V61" s="67">
        <f t="shared" si="10"/>
        <v>0.12826100377032795</v>
      </c>
      <c r="W61" s="100">
        <f t="shared" si="11"/>
        <v>8.5507335846885302E-2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0.79827470980485504</v>
      </c>
      <c r="J62" s="67">
        <f t="shared" si="4"/>
        <v>5.7881447349187445E-2</v>
      </c>
      <c r="K62" s="100">
        <f t="shared" si="6"/>
        <v>3.8587631566124964E-2</v>
      </c>
      <c r="O62" s="96">
        <f>Amnt_Deposited!B57</f>
        <v>2043</v>
      </c>
      <c r="P62" s="99">
        <f>Amnt_Deposited!D57</f>
        <v>0</v>
      </c>
      <c r="Q62" s="284">
        <f>MCF!R61</f>
        <v>1</v>
      </c>
      <c r="R62" s="67">
        <f t="shared" si="13"/>
        <v>0</v>
      </c>
      <c r="S62" s="67">
        <f t="shared" si="7"/>
        <v>0</v>
      </c>
      <c r="T62" s="67">
        <f t="shared" si="8"/>
        <v>0</v>
      </c>
      <c r="U62" s="67">
        <f t="shared" si="9"/>
        <v>1.6493279128199485</v>
      </c>
      <c r="V62" s="67">
        <f t="shared" si="10"/>
        <v>0.11958976725038731</v>
      </c>
      <c r="W62" s="100">
        <f t="shared" si="11"/>
        <v>7.9726511500258196E-2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0.74430640600926112</v>
      </c>
      <c r="J63" s="67">
        <f t="shared" si="4"/>
        <v>5.3968303795593912E-2</v>
      </c>
      <c r="K63" s="100">
        <f t="shared" si="6"/>
        <v>3.5978869197062606E-2</v>
      </c>
      <c r="O63" s="96">
        <f>Amnt_Deposited!B58</f>
        <v>2044</v>
      </c>
      <c r="P63" s="99">
        <f>Amnt_Deposited!D58</f>
        <v>0</v>
      </c>
      <c r="Q63" s="284">
        <f>MCF!R62</f>
        <v>1</v>
      </c>
      <c r="R63" s="67">
        <f t="shared" si="13"/>
        <v>0</v>
      </c>
      <c r="S63" s="67">
        <f t="shared" si="7"/>
        <v>0</v>
      </c>
      <c r="T63" s="67">
        <f t="shared" si="8"/>
        <v>0</v>
      </c>
      <c r="U63" s="67">
        <f t="shared" si="9"/>
        <v>1.5378231529116966</v>
      </c>
      <c r="V63" s="67">
        <f t="shared" si="10"/>
        <v>0.11150475990825189</v>
      </c>
      <c r="W63" s="100">
        <f t="shared" si="11"/>
        <v>7.4336506605501257E-2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0.69398669307944261</v>
      </c>
      <c r="J64" s="67">
        <f t="shared" si="4"/>
        <v>5.0319712929818489E-2</v>
      </c>
      <c r="K64" s="100">
        <f t="shared" si="6"/>
        <v>3.3546475286545654E-2</v>
      </c>
      <c r="O64" s="96">
        <f>Amnt_Deposited!B59</f>
        <v>2045</v>
      </c>
      <c r="P64" s="99">
        <f>Amnt_Deposited!D59</f>
        <v>0</v>
      </c>
      <c r="Q64" s="284">
        <f>MCF!R63</f>
        <v>1</v>
      </c>
      <c r="R64" s="67">
        <f t="shared" si="13"/>
        <v>0</v>
      </c>
      <c r="S64" s="67">
        <f t="shared" si="7"/>
        <v>0</v>
      </c>
      <c r="T64" s="67">
        <f t="shared" si="8"/>
        <v>0</v>
      </c>
      <c r="U64" s="67">
        <f t="shared" si="9"/>
        <v>1.4338568038831461</v>
      </c>
      <c r="V64" s="67">
        <f t="shared" si="10"/>
        <v>0.10396634902855061</v>
      </c>
      <c r="W64" s="100">
        <f t="shared" si="11"/>
        <v>6.9310899352367061E-2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0.64706890372423842</v>
      </c>
      <c r="J65" s="67">
        <f t="shared" si="4"/>
        <v>4.6917789355204201E-2</v>
      </c>
      <c r="K65" s="100">
        <f t="shared" si="6"/>
        <v>3.1278526236802801E-2</v>
      </c>
      <c r="O65" s="96">
        <f>Amnt_Deposited!B60</f>
        <v>2046</v>
      </c>
      <c r="P65" s="99">
        <f>Amnt_Deposited!D60</f>
        <v>0</v>
      </c>
      <c r="Q65" s="284">
        <f>MCF!R64</f>
        <v>1</v>
      </c>
      <c r="R65" s="67">
        <f t="shared" si="13"/>
        <v>0</v>
      </c>
      <c r="S65" s="67">
        <f t="shared" si="7"/>
        <v>0</v>
      </c>
      <c r="T65" s="67">
        <f t="shared" si="8"/>
        <v>0</v>
      </c>
      <c r="U65" s="67">
        <f t="shared" si="9"/>
        <v>1.3369192225707407</v>
      </c>
      <c r="V65" s="67">
        <f t="shared" si="10"/>
        <v>9.6937581312405374E-2</v>
      </c>
      <c r="W65" s="100">
        <f t="shared" si="11"/>
        <v>6.4625054208270249E-2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0.60332304688579697</v>
      </c>
      <c r="J66" s="67">
        <f t="shared" si="4"/>
        <v>4.3745856838441483E-2</v>
      </c>
      <c r="K66" s="100">
        <f t="shared" si="6"/>
        <v>2.9163904558960986E-2</v>
      </c>
      <c r="O66" s="96">
        <f>Amnt_Deposited!B61</f>
        <v>2047</v>
      </c>
      <c r="P66" s="99">
        <f>Amnt_Deposited!D61</f>
        <v>0</v>
      </c>
      <c r="Q66" s="284">
        <f>MCF!R65</f>
        <v>1</v>
      </c>
      <c r="R66" s="67">
        <f t="shared" si="13"/>
        <v>0</v>
      </c>
      <c r="S66" s="67">
        <f t="shared" si="7"/>
        <v>0</v>
      </c>
      <c r="T66" s="67">
        <f t="shared" si="8"/>
        <v>0</v>
      </c>
      <c r="U66" s="67">
        <f t="shared" si="9"/>
        <v>1.2465352208384235</v>
      </c>
      <c r="V66" s="67">
        <f t="shared" si="10"/>
        <v>9.0384001732317115E-2</v>
      </c>
      <c r="W66" s="100">
        <f t="shared" si="11"/>
        <v>6.0256001154878072E-2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0.5625346803231438</v>
      </c>
      <c r="J67" s="67">
        <f t="shared" si="4"/>
        <v>4.0788366562653201E-2</v>
      </c>
      <c r="K67" s="100">
        <f t="shared" si="6"/>
        <v>2.7192244375102134E-2</v>
      </c>
      <c r="O67" s="96">
        <f>Amnt_Deposited!B62</f>
        <v>2048</v>
      </c>
      <c r="P67" s="99">
        <f>Amnt_Deposited!D62</f>
        <v>0</v>
      </c>
      <c r="Q67" s="284">
        <f>MCF!R66</f>
        <v>1</v>
      </c>
      <c r="R67" s="67">
        <f t="shared" si="13"/>
        <v>0</v>
      </c>
      <c r="S67" s="67">
        <f t="shared" si="7"/>
        <v>0</v>
      </c>
      <c r="T67" s="67">
        <f t="shared" si="8"/>
        <v>0</v>
      </c>
      <c r="U67" s="67">
        <f t="shared" si="9"/>
        <v>1.1622617362048424</v>
      </c>
      <c r="V67" s="67">
        <f t="shared" si="10"/>
        <v>8.4273484633581003E-2</v>
      </c>
      <c r="W67" s="100">
        <f t="shared" si="11"/>
        <v>5.6182323089054E-2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0.52450385941606747</v>
      </c>
      <c r="J68" s="67">
        <f t="shared" si="4"/>
        <v>3.8030820907076275E-2</v>
      </c>
      <c r="K68" s="100">
        <f t="shared" si="6"/>
        <v>2.5353880604717514E-2</v>
      </c>
      <c r="O68" s="96">
        <f>Amnt_Deposited!B63</f>
        <v>2049</v>
      </c>
      <c r="P68" s="99">
        <f>Amnt_Deposited!D63</f>
        <v>0</v>
      </c>
      <c r="Q68" s="284">
        <f>MCF!R67</f>
        <v>1</v>
      </c>
      <c r="R68" s="67">
        <f t="shared" si="13"/>
        <v>0</v>
      </c>
      <c r="S68" s="67">
        <f t="shared" si="7"/>
        <v>0</v>
      </c>
      <c r="T68" s="67">
        <f t="shared" si="8"/>
        <v>0</v>
      </c>
      <c r="U68" s="67">
        <f t="shared" si="9"/>
        <v>1.0836856599505527</v>
      </c>
      <c r="V68" s="67">
        <f t="shared" si="10"/>
        <v>7.857607625428982E-2</v>
      </c>
      <c r="W68" s="100">
        <f t="shared" si="11"/>
        <v>5.2384050836193213E-2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0.48904415703635962</v>
      </c>
      <c r="J69" s="67">
        <f t="shared" si="4"/>
        <v>3.5459702379707844E-2</v>
      </c>
      <c r="K69" s="100">
        <f t="shared" si="6"/>
        <v>2.3639801586471894E-2</v>
      </c>
      <c r="O69" s="96">
        <f>Amnt_Deposited!B64</f>
        <v>2050</v>
      </c>
      <c r="P69" s="99">
        <f>Amnt_Deposited!D64</f>
        <v>0</v>
      </c>
      <c r="Q69" s="284">
        <f>MCF!R68</f>
        <v>1</v>
      </c>
      <c r="R69" s="67">
        <f t="shared" si="13"/>
        <v>0</v>
      </c>
      <c r="S69" s="67">
        <f t="shared" si="7"/>
        <v>0</v>
      </c>
      <c r="T69" s="67">
        <f t="shared" si="8"/>
        <v>0</v>
      </c>
      <c r="U69" s="67">
        <f t="shared" si="9"/>
        <v>1.0104218120585944</v>
      </c>
      <c r="V69" s="67">
        <f t="shared" si="10"/>
        <v>7.3263847891958361E-2</v>
      </c>
      <c r="W69" s="100">
        <f t="shared" si="11"/>
        <v>4.8842565261305572E-2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0.45598174968181576</v>
      </c>
      <c r="J70" s="67">
        <f t="shared" si="4"/>
        <v>3.3062407354543841E-2</v>
      </c>
      <c r="K70" s="100">
        <f t="shared" si="6"/>
        <v>2.2041604903029227E-2</v>
      </c>
      <c r="O70" s="96">
        <f>Amnt_Deposited!B65</f>
        <v>2051</v>
      </c>
      <c r="P70" s="99">
        <f>Amnt_Deposited!D65</f>
        <v>0</v>
      </c>
      <c r="Q70" s="284">
        <f>MCF!R69</f>
        <v>1</v>
      </c>
      <c r="R70" s="67">
        <f t="shared" si="13"/>
        <v>0</v>
      </c>
      <c r="S70" s="67">
        <f t="shared" si="7"/>
        <v>0</v>
      </c>
      <c r="T70" s="67">
        <f t="shared" si="8"/>
        <v>0</v>
      </c>
      <c r="U70" s="67">
        <f t="shared" si="9"/>
        <v>0.94211105306160292</v>
      </c>
      <c r="V70" s="67">
        <f t="shared" si="10"/>
        <v>6.8310758996991419E-2</v>
      </c>
      <c r="W70" s="100">
        <f t="shared" si="11"/>
        <v>4.5540505997994279E-2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0.4251545653932261</v>
      </c>
      <c r="J71" s="67">
        <f t="shared" si="4"/>
        <v>3.0827184288589649E-2</v>
      </c>
      <c r="K71" s="100">
        <f t="shared" si="6"/>
        <v>2.0551456192393097E-2</v>
      </c>
      <c r="O71" s="96">
        <f>Amnt_Deposited!B66</f>
        <v>2052</v>
      </c>
      <c r="P71" s="99">
        <f>Amnt_Deposited!D66</f>
        <v>0</v>
      </c>
      <c r="Q71" s="284">
        <f>MCF!R70</f>
        <v>1</v>
      </c>
      <c r="R71" s="67">
        <f t="shared" si="13"/>
        <v>0</v>
      </c>
      <c r="S71" s="67">
        <f t="shared" si="7"/>
        <v>0</v>
      </c>
      <c r="T71" s="67">
        <f t="shared" si="8"/>
        <v>0</v>
      </c>
      <c r="U71" s="67">
        <f t="shared" si="9"/>
        <v>0.87841852353972349</v>
      </c>
      <c r="V71" s="67">
        <f t="shared" si="10"/>
        <v>6.3692529521879454E-2</v>
      </c>
      <c r="W71" s="100">
        <f t="shared" si="11"/>
        <v>4.2461686347919636E-2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0.39641148927744335</v>
      </c>
      <c r="J72" s="67">
        <f t="shared" si="4"/>
        <v>2.8743076115782737E-2</v>
      </c>
      <c r="K72" s="100">
        <f t="shared" si="6"/>
        <v>1.9162050743855158E-2</v>
      </c>
      <c r="O72" s="96">
        <f>Amnt_Deposited!B67</f>
        <v>2053</v>
      </c>
      <c r="P72" s="99">
        <f>Amnt_Deposited!D67</f>
        <v>0</v>
      </c>
      <c r="Q72" s="284">
        <f>MCF!R71</f>
        <v>1</v>
      </c>
      <c r="R72" s="67">
        <f t="shared" si="13"/>
        <v>0</v>
      </c>
      <c r="S72" s="67">
        <f t="shared" si="7"/>
        <v>0</v>
      </c>
      <c r="T72" s="67">
        <f t="shared" si="8"/>
        <v>0</v>
      </c>
      <c r="U72" s="67">
        <f t="shared" si="9"/>
        <v>0.81903200263934595</v>
      </c>
      <c r="V72" s="67">
        <f t="shared" si="10"/>
        <v>5.9386520900377562E-2</v>
      </c>
      <c r="W72" s="100">
        <f t="shared" si="11"/>
        <v>3.9591013933585037E-2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0.36961162274200127</v>
      </c>
      <c r="J73" s="67">
        <f t="shared" si="4"/>
        <v>2.6799866535442089E-2</v>
      </c>
      <c r="K73" s="100">
        <f t="shared" si="6"/>
        <v>1.7866577690294726E-2</v>
      </c>
      <c r="O73" s="96">
        <f>Amnt_Deposited!B68</f>
        <v>2054</v>
      </c>
      <c r="P73" s="99">
        <f>Amnt_Deposited!D68</f>
        <v>0</v>
      </c>
      <c r="Q73" s="284">
        <f>MCF!R72</f>
        <v>1</v>
      </c>
      <c r="R73" s="67">
        <f t="shared" si="13"/>
        <v>0</v>
      </c>
      <c r="S73" s="67">
        <f t="shared" si="7"/>
        <v>0</v>
      </c>
      <c r="T73" s="67">
        <f t="shared" si="8"/>
        <v>0</v>
      </c>
      <c r="U73" s="67">
        <f t="shared" si="9"/>
        <v>0.76366037756611849</v>
      </c>
      <c r="V73" s="67">
        <f t="shared" si="10"/>
        <v>5.5371625073227473E-2</v>
      </c>
      <c r="W73" s="100">
        <f t="shared" si="11"/>
        <v>3.6914416715484982E-2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0.34462359281005084</v>
      </c>
      <c r="J74" s="67">
        <f t="shared" si="4"/>
        <v>2.4988029931950442E-2</v>
      </c>
      <c r="K74" s="100">
        <f t="shared" si="6"/>
        <v>1.6658686621300295E-2</v>
      </c>
      <c r="O74" s="96">
        <f>Amnt_Deposited!B69</f>
        <v>2055</v>
      </c>
      <c r="P74" s="99">
        <f>Amnt_Deposited!D69</f>
        <v>0</v>
      </c>
      <c r="Q74" s="284">
        <f>MCF!R73</f>
        <v>1</v>
      </c>
      <c r="R74" s="67">
        <f t="shared" si="13"/>
        <v>0</v>
      </c>
      <c r="S74" s="67">
        <f t="shared" si="7"/>
        <v>0</v>
      </c>
      <c r="T74" s="67">
        <f t="shared" si="8"/>
        <v>0</v>
      </c>
      <c r="U74" s="67">
        <f t="shared" si="9"/>
        <v>0.71203221654969195</v>
      </c>
      <c r="V74" s="67">
        <f t="shared" si="10"/>
        <v>5.1628161016426546E-2</v>
      </c>
      <c r="W74" s="100">
        <f t="shared" si="11"/>
        <v>3.4418774010951031E-2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0.32132490812987541</v>
      </c>
      <c r="J75" s="67">
        <f t="shared" si="4"/>
        <v>2.3298684680175447E-2</v>
      </c>
      <c r="K75" s="100">
        <f t="shared" si="6"/>
        <v>1.5532456453450298E-2</v>
      </c>
      <c r="O75" s="96">
        <f>Amnt_Deposited!B70</f>
        <v>2056</v>
      </c>
      <c r="P75" s="99">
        <f>Amnt_Deposited!D70</f>
        <v>0</v>
      </c>
      <c r="Q75" s="284">
        <f>MCF!R74</f>
        <v>1</v>
      </c>
      <c r="R75" s="67">
        <f t="shared" si="13"/>
        <v>0</v>
      </c>
      <c r="S75" s="67">
        <f t="shared" si="7"/>
        <v>0</v>
      </c>
      <c r="T75" s="67">
        <f t="shared" si="8"/>
        <v>0</v>
      </c>
      <c r="U75" s="67">
        <f t="shared" si="9"/>
        <v>0.66389443828486661</v>
      </c>
      <c r="V75" s="67">
        <f t="shared" si="10"/>
        <v>4.8137778264825314E-2</v>
      </c>
      <c r="W75" s="100">
        <f t="shared" si="11"/>
        <v>3.2091852176550209E-2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0.29960135852214242</v>
      </c>
      <c r="J76" s="67">
        <f t="shared" si="4"/>
        <v>2.1723549607732984E-2</v>
      </c>
      <c r="K76" s="100">
        <f t="shared" si="6"/>
        <v>1.4482366405155322E-2</v>
      </c>
      <c r="O76" s="96">
        <f>Amnt_Deposited!B71</f>
        <v>2057</v>
      </c>
      <c r="P76" s="99">
        <f>Amnt_Deposited!D71</f>
        <v>0</v>
      </c>
      <c r="Q76" s="284">
        <f>MCF!R75</f>
        <v>1</v>
      </c>
      <c r="R76" s="67">
        <f t="shared" si="13"/>
        <v>0</v>
      </c>
      <c r="S76" s="67">
        <f t="shared" si="7"/>
        <v>0</v>
      </c>
      <c r="T76" s="67">
        <f t="shared" si="8"/>
        <v>0</v>
      </c>
      <c r="U76" s="67">
        <f t="shared" si="9"/>
        <v>0.6190110713267406</v>
      </c>
      <c r="V76" s="67">
        <f t="shared" si="10"/>
        <v>4.4883366958126003E-2</v>
      </c>
      <c r="W76" s="100">
        <f t="shared" si="11"/>
        <v>2.9922244638750668E-2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0.27934645512147188</v>
      </c>
      <c r="J77" s="67">
        <f t="shared" si="4"/>
        <v>2.0254903400670519E-2</v>
      </c>
      <c r="K77" s="100">
        <f t="shared" si="6"/>
        <v>1.3503268933780345E-2</v>
      </c>
      <c r="O77" s="96">
        <f>Amnt_Deposited!B72</f>
        <v>2058</v>
      </c>
      <c r="P77" s="99">
        <f>Amnt_Deposited!D72</f>
        <v>0</v>
      </c>
      <c r="Q77" s="284">
        <f>MCF!R76</f>
        <v>1</v>
      </c>
      <c r="R77" s="67">
        <f t="shared" si="13"/>
        <v>0</v>
      </c>
      <c r="S77" s="67">
        <f t="shared" si="7"/>
        <v>0</v>
      </c>
      <c r="T77" s="67">
        <f t="shared" si="8"/>
        <v>0</v>
      </c>
      <c r="U77" s="67">
        <f t="shared" si="9"/>
        <v>0.57716209735841306</v>
      </c>
      <c r="V77" s="67">
        <f t="shared" si="10"/>
        <v>4.1848973968327527E-2</v>
      </c>
      <c r="W77" s="100">
        <f t="shared" si="11"/>
        <v>2.7899315978885016E-2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0.26046090836789471</v>
      </c>
      <c r="J78" s="67">
        <f t="shared" si="4"/>
        <v>1.8885546753577166E-2</v>
      </c>
      <c r="K78" s="100">
        <f t="shared" si="6"/>
        <v>1.2590364502384776E-2</v>
      </c>
      <c r="O78" s="96">
        <f>Amnt_Deposited!B73</f>
        <v>2059</v>
      </c>
      <c r="P78" s="99">
        <f>Amnt_Deposited!D73</f>
        <v>0</v>
      </c>
      <c r="Q78" s="284">
        <f>MCF!R77</f>
        <v>1</v>
      </c>
      <c r="R78" s="67">
        <f t="shared" si="13"/>
        <v>0</v>
      </c>
      <c r="S78" s="67">
        <f t="shared" si="7"/>
        <v>0</v>
      </c>
      <c r="T78" s="67">
        <f t="shared" si="8"/>
        <v>0</v>
      </c>
      <c r="U78" s="67">
        <f t="shared" si="9"/>
        <v>0.53814237266093956</v>
      </c>
      <c r="V78" s="67">
        <f t="shared" si="10"/>
        <v>3.9019724697473487E-2</v>
      </c>
      <c r="W78" s="100">
        <f t="shared" si="11"/>
        <v>2.6013149798315656E-2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0.24285214128931451</v>
      </c>
      <c r="J79" s="67">
        <f t="shared" si="4"/>
        <v>1.7608767078580195E-2</v>
      </c>
      <c r="K79" s="100">
        <f t="shared" si="6"/>
        <v>1.1739178052386796E-2</v>
      </c>
      <c r="O79" s="96">
        <f>Amnt_Deposited!B74</f>
        <v>2060</v>
      </c>
      <c r="P79" s="99">
        <f>Amnt_Deposited!D74</f>
        <v>0</v>
      </c>
      <c r="Q79" s="284">
        <f>MCF!R78</f>
        <v>1</v>
      </c>
      <c r="R79" s="67">
        <f t="shared" si="13"/>
        <v>0</v>
      </c>
      <c r="S79" s="67">
        <f t="shared" si="7"/>
        <v>0</v>
      </c>
      <c r="T79" s="67">
        <f t="shared" si="8"/>
        <v>0</v>
      </c>
      <c r="U79" s="67">
        <f t="shared" si="9"/>
        <v>0.50176062249858377</v>
      </c>
      <c r="V79" s="67">
        <f t="shared" si="10"/>
        <v>3.6381750162355779E-2</v>
      </c>
      <c r="W79" s="100">
        <f t="shared" si="11"/>
        <v>2.4254500108237185E-2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0.22643383568908301</v>
      </c>
      <c r="J80" s="67">
        <f t="shared" si="4"/>
        <v>1.6418305600231491E-2</v>
      </c>
      <c r="K80" s="100">
        <f t="shared" si="6"/>
        <v>1.0945537066820993E-2</v>
      </c>
      <c r="O80" s="96">
        <f>Amnt_Deposited!B75</f>
        <v>2061</v>
      </c>
      <c r="P80" s="99">
        <f>Amnt_Deposited!D75</f>
        <v>0</v>
      </c>
      <c r="Q80" s="284">
        <f>MCF!R79</f>
        <v>1</v>
      </c>
      <c r="R80" s="67">
        <f t="shared" si="13"/>
        <v>0</v>
      </c>
      <c r="S80" s="67">
        <f t="shared" si="7"/>
        <v>0</v>
      </c>
      <c r="T80" s="67">
        <f t="shared" si="8"/>
        <v>0</v>
      </c>
      <c r="U80" s="67">
        <f t="shared" si="9"/>
        <v>0.46783850348984102</v>
      </c>
      <c r="V80" s="67">
        <f t="shared" si="10"/>
        <v>3.3922119008742757E-2</v>
      </c>
      <c r="W80" s="100">
        <f t="shared" si="11"/>
        <v>2.2614746005828502E-2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0.21112550901409996</v>
      </c>
      <c r="J81" s="67">
        <f t="shared" si="4"/>
        <v>1.5308326674983063E-2</v>
      </c>
      <c r="K81" s="100">
        <f t="shared" si="6"/>
        <v>1.0205551116655375E-2</v>
      </c>
      <c r="O81" s="96">
        <f>Amnt_Deposited!B76</f>
        <v>2062</v>
      </c>
      <c r="P81" s="99">
        <f>Amnt_Deposited!D76</f>
        <v>0</v>
      </c>
      <c r="Q81" s="284">
        <f>MCF!R80</f>
        <v>1</v>
      </c>
      <c r="R81" s="67">
        <f t="shared" si="13"/>
        <v>0</v>
      </c>
      <c r="S81" s="67">
        <f t="shared" si="7"/>
        <v>0</v>
      </c>
      <c r="T81" s="67">
        <f t="shared" si="8"/>
        <v>0</v>
      </c>
      <c r="U81" s="67">
        <f t="shared" si="9"/>
        <v>0.4362097293679752</v>
      </c>
      <c r="V81" s="67">
        <f t="shared" si="10"/>
        <v>3.1628774121865842E-2</v>
      </c>
      <c r="W81" s="100">
        <f t="shared" si="11"/>
        <v>2.1085849414577227E-2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0.19685211982924439</v>
      </c>
      <c r="J82" s="67">
        <f t="shared" si="4"/>
        <v>1.4273389184855583E-2</v>
      </c>
      <c r="K82" s="100">
        <f t="shared" si="6"/>
        <v>9.5155927899037221E-3</v>
      </c>
      <c r="O82" s="96">
        <f>Amnt_Deposited!B77</f>
        <v>2063</v>
      </c>
      <c r="P82" s="99">
        <f>Amnt_Deposited!D77</f>
        <v>0</v>
      </c>
      <c r="Q82" s="284">
        <f>MCF!R81</f>
        <v>1</v>
      </c>
      <c r="R82" s="67">
        <f t="shared" si="13"/>
        <v>0</v>
      </c>
      <c r="S82" s="67">
        <f t="shared" si="7"/>
        <v>0</v>
      </c>
      <c r="T82" s="67">
        <f t="shared" si="8"/>
        <v>0</v>
      </c>
      <c r="U82" s="67">
        <f t="shared" si="9"/>
        <v>0.4067192558455463</v>
      </c>
      <c r="V82" s="67">
        <f t="shared" si="10"/>
        <v>2.9490473522428895E-2</v>
      </c>
      <c r="W82" s="100">
        <f t="shared" si="11"/>
        <v>1.9660315681619262E-2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0.18354369996417264</v>
      </c>
      <c r="J83" s="67">
        <f t="shared" ref="J83:J99" si="18">I82*(1-$K$10)+H83</f>
        <v>1.3308419865071747E-2</v>
      </c>
      <c r="K83" s="100">
        <f t="shared" si="6"/>
        <v>8.8722799100478308E-3</v>
      </c>
      <c r="O83" s="96">
        <f>Amnt_Deposited!B78</f>
        <v>2064</v>
      </c>
      <c r="P83" s="99">
        <f>Amnt_Deposited!D78</f>
        <v>0</v>
      </c>
      <c r="Q83" s="284">
        <f>MCF!R82</f>
        <v>1</v>
      </c>
      <c r="R83" s="67">
        <f t="shared" ref="R83:R99" si="19">P83*$W$6*DOCF*Q83</f>
        <v>0</v>
      </c>
      <c r="S83" s="67">
        <f t="shared" si="7"/>
        <v>0</v>
      </c>
      <c r="T83" s="67">
        <f t="shared" si="8"/>
        <v>0</v>
      </c>
      <c r="U83" s="67">
        <f t="shared" si="9"/>
        <v>0.37922252058713357</v>
      </c>
      <c r="V83" s="67">
        <f t="shared" si="10"/>
        <v>2.7496735258412702E-2</v>
      </c>
      <c r="W83" s="100">
        <f t="shared" si="11"/>
        <v>1.8331156838941799E-2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0.17113501152926619</v>
      </c>
      <c r="J84" s="67">
        <f t="shared" si="18"/>
        <v>1.240868843490645E-2</v>
      </c>
      <c r="K84" s="100">
        <f t="shared" si="6"/>
        <v>8.2724589566042991E-3</v>
      </c>
      <c r="O84" s="96">
        <f>Amnt_Deposited!B79</f>
        <v>2065</v>
      </c>
      <c r="P84" s="99">
        <f>Amnt_Deposited!D79</f>
        <v>0</v>
      </c>
      <c r="Q84" s="284">
        <f>MCF!R83</f>
        <v>1</v>
      </c>
      <c r="R84" s="67">
        <f t="shared" si="19"/>
        <v>0</v>
      </c>
      <c r="S84" s="67">
        <f t="shared" si="7"/>
        <v>0</v>
      </c>
      <c r="T84" s="67">
        <f t="shared" si="8"/>
        <v>0</v>
      </c>
      <c r="U84" s="67">
        <f t="shared" si="9"/>
        <v>0.3535847345645996</v>
      </c>
      <c r="V84" s="67">
        <f t="shared" si="10"/>
        <v>2.5637786022533991E-2</v>
      </c>
      <c r="W84" s="100">
        <f t="shared" si="11"/>
        <v>1.7091857348355992E-2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0.159565227119421</v>
      </c>
      <c r="J85" s="67">
        <f t="shared" si="18"/>
        <v>1.1569784409845189E-2</v>
      </c>
      <c r="K85" s="100">
        <f t="shared" ref="K85:K99" si="20">J85*CH4_fraction*conv</f>
        <v>7.7131896065634588E-3</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0.32968022132111779</v>
      </c>
      <c r="V85" s="67">
        <f t="shared" ref="V85:V98" si="24">U84*(1-$W$10)+T85</f>
        <v>2.3904513243481796E-2</v>
      </c>
      <c r="W85" s="100">
        <f t="shared" ref="W85:W99" si="25">V85*CH4_fraction*conv</f>
        <v>1.5936342162321197E-2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0.14877763163803717</v>
      </c>
      <c r="J86" s="67">
        <f t="shared" si="18"/>
        <v>1.0787595481383843E-2</v>
      </c>
      <c r="K86" s="100">
        <f t="shared" si="20"/>
        <v>7.1917303209225614E-3</v>
      </c>
      <c r="O86" s="96">
        <f>Amnt_Deposited!B81</f>
        <v>2067</v>
      </c>
      <c r="P86" s="99">
        <f>Amnt_Deposited!D81</f>
        <v>0</v>
      </c>
      <c r="Q86" s="284">
        <f>MCF!R85</f>
        <v>1</v>
      </c>
      <c r="R86" s="67">
        <f t="shared" si="19"/>
        <v>0</v>
      </c>
      <c r="S86" s="67">
        <f t="shared" si="21"/>
        <v>0</v>
      </c>
      <c r="T86" s="67">
        <f t="shared" si="22"/>
        <v>0</v>
      </c>
      <c r="U86" s="67">
        <f t="shared" si="23"/>
        <v>0.30739180090503548</v>
      </c>
      <c r="V86" s="67">
        <f t="shared" si="24"/>
        <v>2.2288420416082321E-2</v>
      </c>
      <c r="W86" s="100">
        <f t="shared" si="25"/>
        <v>1.4858946944054881E-2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0.13871934427954954</v>
      </c>
      <c r="J87" s="67">
        <f t="shared" si="18"/>
        <v>1.0058287358487629E-2</v>
      </c>
      <c r="K87" s="100">
        <f t="shared" si="20"/>
        <v>6.705524905658419E-3</v>
      </c>
      <c r="O87" s="96">
        <f>Amnt_Deposited!B82</f>
        <v>2068</v>
      </c>
      <c r="P87" s="99">
        <f>Amnt_Deposited!D82</f>
        <v>0</v>
      </c>
      <c r="Q87" s="284">
        <f>MCF!R86</f>
        <v>1</v>
      </c>
      <c r="R87" s="67">
        <f t="shared" si="19"/>
        <v>0</v>
      </c>
      <c r="S87" s="67">
        <f t="shared" si="21"/>
        <v>0</v>
      </c>
      <c r="T87" s="67">
        <f t="shared" si="22"/>
        <v>0</v>
      </c>
      <c r="U87" s="67">
        <f t="shared" si="23"/>
        <v>0.28661021545361476</v>
      </c>
      <c r="V87" s="67">
        <f t="shared" si="24"/>
        <v>2.0781585451420722E-2</v>
      </c>
      <c r="W87" s="100">
        <f t="shared" si="25"/>
        <v>1.3854390300947147E-2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0.12934105930765755</v>
      </c>
      <c r="J88" s="67">
        <f t="shared" si="18"/>
        <v>9.3782849718919911E-3</v>
      </c>
      <c r="K88" s="100">
        <f t="shared" si="20"/>
        <v>6.2521899812613274E-3</v>
      </c>
      <c r="O88" s="96">
        <f>Amnt_Deposited!B83</f>
        <v>2069</v>
      </c>
      <c r="P88" s="99">
        <f>Amnt_Deposited!D83</f>
        <v>0</v>
      </c>
      <c r="Q88" s="284">
        <f>MCF!R87</f>
        <v>1</v>
      </c>
      <c r="R88" s="67">
        <f t="shared" si="19"/>
        <v>0</v>
      </c>
      <c r="S88" s="67">
        <f t="shared" si="21"/>
        <v>0</v>
      </c>
      <c r="T88" s="67">
        <f t="shared" si="22"/>
        <v>0</v>
      </c>
      <c r="U88" s="67">
        <f t="shared" si="23"/>
        <v>0.26723359361086269</v>
      </c>
      <c r="V88" s="67">
        <f t="shared" si="24"/>
        <v>1.9376621842752045E-2</v>
      </c>
      <c r="W88" s="100">
        <f t="shared" si="25"/>
        <v>1.291774789516803E-2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0.12059680435854862</v>
      </c>
      <c r="J89" s="67">
        <f t="shared" si="18"/>
        <v>8.7442549491089216E-3</v>
      </c>
      <c r="K89" s="100">
        <f t="shared" si="20"/>
        <v>5.8295032994059477E-3</v>
      </c>
      <c r="O89" s="96">
        <f>Amnt_Deposited!B84</f>
        <v>2070</v>
      </c>
      <c r="P89" s="99">
        <f>Amnt_Deposited!D84</f>
        <v>0</v>
      </c>
      <c r="Q89" s="284">
        <f>MCF!R88</f>
        <v>1</v>
      </c>
      <c r="R89" s="67">
        <f t="shared" si="19"/>
        <v>0</v>
      </c>
      <c r="S89" s="67">
        <f t="shared" si="21"/>
        <v>0</v>
      </c>
      <c r="T89" s="67">
        <f t="shared" si="22"/>
        <v>0</v>
      </c>
      <c r="U89" s="67">
        <f t="shared" si="23"/>
        <v>0.24916695115402607</v>
      </c>
      <c r="V89" s="67">
        <f t="shared" si="24"/>
        <v>1.8066642456836614E-2</v>
      </c>
      <c r="W89" s="100">
        <f t="shared" si="25"/>
        <v>1.2044428304557743E-2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0.11244371508431747</v>
      </c>
      <c r="J90" s="67">
        <f t="shared" si="18"/>
        <v>8.1530892742311609E-3</v>
      </c>
      <c r="K90" s="100">
        <f t="shared" si="20"/>
        <v>5.4353928494874403E-3</v>
      </c>
      <c r="O90" s="96">
        <f>Amnt_Deposited!B85</f>
        <v>2071</v>
      </c>
      <c r="P90" s="99">
        <f>Amnt_Deposited!D85</f>
        <v>0</v>
      </c>
      <c r="Q90" s="284">
        <f>MCF!R89</f>
        <v>1</v>
      </c>
      <c r="R90" s="67">
        <f t="shared" si="19"/>
        <v>0</v>
      </c>
      <c r="S90" s="67">
        <f t="shared" si="21"/>
        <v>0</v>
      </c>
      <c r="T90" s="67">
        <f t="shared" si="22"/>
        <v>0</v>
      </c>
      <c r="U90" s="67">
        <f t="shared" si="23"/>
        <v>0.23232172538082119</v>
      </c>
      <c r="V90" s="67">
        <f t="shared" si="24"/>
        <v>1.6845225773204877E-2</v>
      </c>
      <c r="W90" s="100">
        <f t="shared" si="25"/>
        <v>1.1230150515469918E-2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0.10484182503188286</v>
      </c>
      <c r="J91" s="67">
        <f t="shared" si="18"/>
        <v>7.6018900524346079E-3</v>
      </c>
      <c r="K91" s="100">
        <f t="shared" si="20"/>
        <v>5.0679267016230716E-3</v>
      </c>
      <c r="O91" s="96">
        <f>Amnt_Deposited!B86</f>
        <v>2072</v>
      </c>
      <c r="P91" s="99">
        <f>Amnt_Deposited!D86</f>
        <v>0</v>
      </c>
      <c r="Q91" s="284">
        <f>MCF!R90</f>
        <v>1</v>
      </c>
      <c r="R91" s="67">
        <f t="shared" si="19"/>
        <v>0</v>
      </c>
      <c r="S91" s="67">
        <f t="shared" si="21"/>
        <v>0</v>
      </c>
      <c r="T91" s="67">
        <f t="shared" si="22"/>
        <v>0</v>
      </c>
      <c r="U91" s="67">
        <f t="shared" si="23"/>
        <v>0.21661534097496457</v>
      </c>
      <c r="V91" s="67">
        <f t="shared" si="24"/>
        <v>1.5706384405856626E-2</v>
      </c>
      <c r="W91" s="100">
        <f t="shared" si="25"/>
        <v>1.047092293723775E-2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9.7753869727388323E-2</v>
      </c>
      <c r="J92" s="67">
        <f t="shared" si="18"/>
        <v>7.0879553044945328E-3</v>
      </c>
      <c r="K92" s="100">
        <f t="shared" si="20"/>
        <v>4.7253035363296883E-3</v>
      </c>
      <c r="O92" s="96">
        <f>Amnt_Deposited!B87</f>
        <v>2073</v>
      </c>
      <c r="P92" s="99">
        <f>Amnt_Deposited!D87</f>
        <v>0</v>
      </c>
      <c r="Q92" s="284">
        <f>MCF!R91</f>
        <v>1</v>
      </c>
      <c r="R92" s="67">
        <f t="shared" si="19"/>
        <v>0</v>
      </c>
      <c r="S92" s="67">
        <f t="shared" si="21"/>
        <v>0</v>
      </c>
      <c r="T92" s="67">
        <f t="shared" si="22"/>
        <v>0</v>
      </c>
      <c r="U92" s="67">
        <f t="shared" si="23"/>
        <v>0.20197080522187669</v>
      </c>
      <c r="V92" s="67">
        <f t="shared" si="24"/>
        <v>1.4644535753087877E-2</v>
      </c>
      <c r="W92" s="100">
        <f t="shared" si="25"/>
        <v>9.763023835391918E-3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9.1145104005708036E-2</v>
      </c>
      <c r="J93" s="67">
        <f t="shared" si="18"/>
        <v>6.6087657216802858E-3</v>
      </c>
      <c r="K93" s="100">
        <f t="shared" si="20"/>
        <v>4.4058438144535233E-3</v>
      </c>
      <c r="O93" s="96">
        <f>Amnt_Deposited!B88</f>
        <v>2074</v>
      </c>
      <c r="P93" s="99">
        <f>Amnt_Deposited!D88</f>
        <v>0</v>
      </c>
      <c r="Q93" s="284">
        <f>MCF!R92</f>
        <v>1</v>
      </c>
      <c r="R93" s="67">
        <f t="shared" si="19"/>
        <v>0</v>
      </c>
      <c r="S93" s="67">
        <f t="shared" si="21"/>
        <v>0</v>
      </c>
      <c r="T93" s="67">
        <f t="shared" si="22"/>
        <v>0</v>
      </c>
      <c r="U93" s="67">
        <f t="shared" si="23"/>
        <v>0.18831633059030584</v>
      </c>
      <c r="V93" s="67">
        <f t="shared" si="24"/>
        <v>1.3654474631570839E-2</v>
      </c>
      <c r="W93" s="100">
        <f t="shared" si="25"/>
        <v>9.102983087713892E-3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8.4983131689607069E-2</v>
      </c>
      <c r="J94" s="67">
        <f t="shared" si="18"/>
        <v>6.1619723161009726E-3</v>
      </c>
      <c r="K94" s="100">
        <f t="shared" si="20"/>
        <v>4.1079815440673148E-3</v>
      </c>
      <c r="O94" s="96">
        <f>Amnt_Deposited!B89</f>
        <v>2075</v>
      </c>
      <c r="P94" s="99">
        <f>Amnt_Deposited!D89</f>
        <v>0</v>
      </c>
      <c r="Q94" s="284">
        <f>MCF!R93</f>
        <v>1</v>
      </c>
      <c r="R94" s="67">
        <f t="shared" si="19"/>
        <v>0</v>
      </c>
      <c r="S94" s="67">
        <f t="shared" si="21"/>
        <v>0</v>
      </c>
      <c r="T94" s="67">
        <f t="shared" si="22"/>
        <v>0</v>
      </c>
      <c r="U94" s="67">
        <f t="shared" si="23"/>
        <v>0.17558498282976664</v>
      </c>
      <c r="V94" s="67">
        <f t="shared" si="24"/>
        <v>1.2731347760539198E-2</v>
      </c>
      <c r="W94" s="100">
        <f t="shared" si="25"/>
        <v>8.4875651736927987E-3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7.9237746783642982E-2</v>
      </c>
      <c r="J95" s="67">
        <f t="shared" si="18"/>
        <v>5.7453849059640903E-3</v>
      </c>
      <c r="K95" s="100">
        <f t="shared" si="20"/>
        <v>3.8302566039760599E-3</v>
      </c>
      <c r="O95" s="96">
        <f>Amnt_Deposited!B90</f>
        <v>2076</v>
      </c>
      <c r="P95" s="99">
        <f>Amnt_Deposited!D90</f>
        <v>0</v>
      </c>
      <c r="Q95" s="284">
        <f>MCF!R94</f>
        <v>1</v>
      </c>
      <c r="R95" s="67">
        <f t="shared" si="19"/>
        <v>0</v>
      </c>
      <c r="S95" s="67">
        <f t="shared" si="21"/>
        <v>0</v>
      </c>
      <c r="T95" s="67">
        <f t="shared" si="22"/>
        <v>0</v>
      </c>
      <c r="U95" s="67">
        <f t="shared" si="23"/>
        <v>0.16371435285876645</v>
      </c>
      <c r="V95" s="67">
        <f t="shared" si="24"/>
        <v>1.1870629971000184E-2</v>
      </c>
      <c r="W95" s="100">
        <f t="shared" si="25"/>
        <v>7.9137533140001218E-3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7.3880785404341148E-2</v>
      </c>
      <c r="J96" s="67">
        <f t="shared" si="18"/>
        <v>5.3569613793018351E-3</v>
      </c>
      <c r="K96" s="100">
        <f t="shared" si="20"/>
        <v>3.5713075862012231E-3</v>
      </c>
      <c r="O96" s="96">
        <f>Amnt_Deposited!B91</f>
        <v>2077</v>
      </c>
      <c r="P96" s="99">
        <f>Amnt_Deposited!D91</f>
        <v>0</v>
      </c>
      <c r="Q96" s="284">
        <f>MCF!R95</f>
        <v>1</v>
      </c>
      <c r="R96" s="67">
        <f t="shared" si="19"/>
        <v>0</v>
      </c>
      <c r="S96" s="67">
        <f t="shared" si="21"/>
        <v>0</v>
      </c>
      <c r="T96" s="67">
        <f t="shared" si="22"/>
        <v>0</v>
      </c>
      <c r="U96" s="67">
        <f t="shared" si="23"/>
        <v>0.15264625083541555</v>
      </c>
      <c r="V96" s="67">
        <f t="shared" si="24"/>
        <v>1.1068102023350897E-2</v>
      </c>
      <c r="W96" s="100">
        <f t="shared" si="25"/>
        <v>7.3787346822339313E-3</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6.8885987720805272E-2</v>
      </c>
      <c r="J97" s="67">
        <f t="shared" si="18"/>
        <v>4.9947976835358759E-3</v>
      </c>
      <c r="K97" s="100">
        <f t="shared" si="20"/>
        <v>3.3298651223572506E-3</v>
      </c>
      <c r="O97" s="96">
        <f>Amnt_Deposited!B92</f>
        <v>2078</v>
      </c>
      <c r="P97" s="99">
        <f>Amnt_Deposited!D92</f>
        <v>0</v>
      </c>
      <c r="Q97" s="284">
        <f>MCF!R96</f>
        <v>1</v>
      </c>
      <c r="R97" s="67">
        <f t="shared" si="19"/>
        <v>0</v>
      </c>
      <c r="S97" s="67">
        <f t="shared" si="21"/>
        <v>0</v>
      </c>
      <c r="T97" s="67">
        <f t="shared" si="22"/>
        <v>0</v>
      </c>
      <c r="U97" s="67">
        <f t="shared" si="23"/>
        <v>0.14232642091075465</v>
      </c>
      <c r="V97" s="67">
        <f t="shared" si="24"/>
        <v>1.0319829924660897E-2</v>
      </c>
      <c r="W97" s="100">
        <f t="shared" si="25"/>
        <v>6.8798866164405982E-3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6.4228869228995872E-2</v>
      </c>
      <c r="J98" s="67">
        <f t="shared" si="18"/>
        <v>4.657118491809397E-3</v>
      </c>
      <c r="K98" s="100">
        <f t="shared" si="20"/>
        <v>3.1047456612062646E-3</v>
      </c>
      <c r="O98" s="96">
        <f>Amnt_Deposited!B93</f>
        <v>2079</v>
      </c>
      <c r="P98" s="99">
        <f>Amnt_Deposited!D93</f>
        <v>0</v>
      </c>
      <c r="Q98" s="284">
        <f>MCF!R97</f>
        <v>1</v>
      </c>
      <c r="R98" s="67">
        <f t="shared" si="19"/>
        <v>0</v>
      </c>
      <c r="S98" s="67">
        <f t="shared" si="21"/>
        <v>0</v>
      </c>
      <c r="T98" s="67">
        <f t="shared" si="22"/>
        <v>0</v>
      </c>
      <c r="U98" s="67">
        <f t="shared" si="23"/>
        <v>0.13270427526652037</v>
      </c>
      <c r="V98" s="67">
        <f t="shared" si="24"/>
        <v>9.6221456442342878E-3</v>
      </c>
      <c r="W98" s="100">
        <f t="shared" si="25"/>
        <v>6.4147637628228582E-3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5.9886600728663079E-2</v>
      </c>
      <c r="J99" s="68">
        <f t="shared" si="18"/>
        <v>4.3422685003327924E-3</v>
      </c>
      <c r="K99" s="102">
        <f t="shared" si="20"/>
        <v>2.894845666888528E-3</v>
      </c>
      <c r="O99" s="97">
        <f>Amnt_Deposited!B94</f>
        <v>2080</v>
      </c>
      <c r="P99" s="101">
        <f>Amnt_Deposited!D94</f>
        <v>0</v>
      </c>
      <c r="Q99" s="285">
        <f>MCF!R98</f>
        <v>1</v>
      </c>
      <c r="R99" s="68">
        <f t="shared" si="19"/>
        <v>0</v>
      </c>
      <c r="S99" s="68">
        <f>R99*$W$12</f>
        <v>0</v>
      </c>
      <c r="T99" s="68">
        <f>R99*(1-$W$12)</f>
        <v>0</v>
      </c>
      <c r="U99" s="68">
        <f>S99+U98*$W$10</f>
        <v>0.12373264613360138</v>
      </c>
      <c r="V99" s="68">
        <f>U98*(1-$W$10)+T99</f>
        <v>8.9716291329189901E-3</v>
      </c>
      <c r="W99" s="102">
        <f t="shared" si="25"/>
        <v>5.9810860886126598E-3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1.002437290074</v>
      </c>
      <c r="D21" s="418">
        <f>Dry_Matter_Content!E8</f>
        <v>0.44</v>
      </c>
      <c r="E21" s="284">
        <f>MCF!R20</f>
        <v>1</v>
      </c>
      <c r="F21" s="67">
        <f t="shared" si="0"/>
        <v>0.13232172228976799</v>
      </c>
      <c r="G21" s="67">
        <f t="shared" si="1"/>
        <v>0.13232172228976799</v>
      </c>
      <c r="H21" s="67">
        <f t="shared" si="2"/>
        <v>0</v>
      </c>
      <c r="I21" s="67">
        <f t="shared" si="3"/>
        <v>0.13232172228976799</v>
      </c>
      <c r="J21" s="67">
        <f t="shared" si="4"/>
        <v>0</v>
      </c>
      <c r="K21" s="100">
        <f t="shared" ref="K21:K84" si="6">J21*CH4_fraction*conv</f>
        <v>0</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1.019625568962</v>
      </c>
      <c r="D22" s="418">
        <f>Dry_Matter_Content!E9</f>
        <v>0.44</v>
      </c>
      <c r="E22" s="284">
        <f>MCF!R21</f>
        <v>1</v>
      </c>
      <c r="F22" s="67">
        <f t="shared" si="0"/>
        <v>0.134590575102984</v>
      </c>
      <c r="G22" s="67">
        <f t="shared" si="1"/>
        <v>0.134590575102984</v>
      </c>
      <c r="H22" s="67">
        <f t="shared" si="2"/>
        <v>0</v>
      </c>
      <c r="I22" s="67">
        <f t="shared" si="3"/>
        <v>0.24622575667029872</v>
      </c>
      <c r="J22" s="67">
        <f t="shared" si="4"/>
        <v>2.068654072245326E-2</v>
      </c>
      <c r="K22" s="100">
        <f t="shared" si="6"/>
        <v>1.3791027148302173E-2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1.060532955042</v>
      </c>
      <c r="D23" s="418">
        <f>Dry_Matter_Content!E10</f>
        <v>0.44</v>
      </c>
      <c r="E23" s="284">
        <f>MCF!R22</f>
        <v>1</v>
      </c>
      <c r="F23" s="67">
        <f t="shared" si="0"/>
        <v>0.13999035006554397</v>
      </c>
      <c r="G23" s="67">
        <f t="shared" si="1"/>
        <v>0.13999035006554397</v>
      </c>
      <c r="H23" s="67">
        <f t="shared" si="2"/>
        <v>0</v>
      </c>
      <c r="I23" s="67">
        <f t="shared" si="3"/>
        <v>0.34772235790809736</v>
      </c>
      <c r="J23" s="67">
        <f t="shared" si="4"/>
        <v>3.8493748827745353E-2</v>
      </c>
      <c r="K23" s="100">
        <f t="shared" si="6"/>
        <v>2.5662499218496899E-2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1.098659356542</v>
      </c>
      <c r="D24" s="418">
        <f>Dry_Matter_Content!E11</f>
        <v>0.44</v>
      </c>
      <c r="E24" s="284">
        <f>MCF!R23</f>
        <v>1</v>
      </c>
      <c r="F24" s="67">
        <f t="shared" si="0"/>
        <v>0.145023035063544</v>
      </c>
      <c r="G24" s="67">
        <f t="shared" si="1"/>
        <v>0.145023035063544</v>
      </c>
      <c r="H24" s="67">
        <f t="shared" si="2"/>
        <v>0</v>
      </c>
      <c r="I24" s="67">
        <f t="shared" si="3"/>
        <v>0.43838415437454104</v>
      </c>
      <c r="J24" s="67">
        <f t="shared" si="4"/>
        <v>5.4361238597100306E-2</v>
      </c>
      <c r="K24" s="100">
        <f t="shared" si="6"/>
        <v>3.6240825731400202E-2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1.1106624448260001</v>
      </c>
      <c r="D25" s="418">
        <f>Dry_Matter_Content!E12</f>
        <v>0.44</v>
      </c>
      <c r="E25" s="284">
        <f>MCF!R24</f>
        <v>1</v>
      </c>
      <c r="F25" s="67">
        <f t="shared" si="0"/>
        <v>0.14660744271703199</v>
      </c>
      <c r="G25" s="67">
        <f t="shared" si="1"/>
        <v>0.14660744271703199</v>
      </c>
      <c r="H25" s="67">
        <f t="shared" si="2"/>
        <v>0</v>
      </c>
      <c r="I25" s="67">
        <f t="shared" si="3"/>
        <v>0.51645672991618996</v>
      </c>
      <c r="J25" s="67">
        <f t="shared" si="4"/>
        <v>6.853486717538311E-2</v>
      </c>
      <c r="K25" s="100">
        <f t="shared" si="6"/>
        <v>4.5689911450255402E-2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1.1223156673079999</v>
      </c>
      <c r="D26" s="418">
        <f>Dry_Matter_Content!E13</f>
        <v>0.44</v>
      </c>
      <c r="E26" s="284">
        <f>MCF!R25</f>
        <v>1</v>
      </c>
      <c r="F26" s="67">
        <f t="shared" si="0"/>
        <v>0.14814566808465598</v>
      </c>
      <c r="G26" s="67">
        <f t="shared" si="1"/>
        <v>0.14814566808465598</v>
      </c>
      <c r="H26" s="67">
        <f t="shared" si="2"/>
        <v>0</v>
      </c>
      <c r="I26" s="67">
        <f t="shared" si="3"/>
        <v>0.58386204040936651</v>
      </c>
      <c r="J26" s="67">
        <f t="shared" si="4"/>
        <v>8.0740357591479489E-2</v>
      </c>
      <c r="K26" s="100">
        <f t="shared" si="6"/>
        <v>5.3826905060986321E-2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1.1335113729720001</v>
      </c>
      <c r="D27" s="418">
        <f>Dry_Matter_Content!E14</f>
        <v>0.44</v>
      </c>
      <c r="E27" s="284">
        <f>MCF!R26</f>
        <v>1</v>
      </c>
      <c r="F27" s="67">
        <f t="shared" si="0"/>
        <v>0.149623501232304</v>
      </c>
      <c r="G27" s="67">
        <f t="shared" si="1"/>
        <v>0.149623501232304</v>
      </c>
      <c r="H27" s="67">
        <f t="shared" si="2"/>
        <v>0</v>
      </c>
      <c r="I27" s="67">
        <f t="shared" si="3"/>
        <v>0.6422073624718625</v>
      </c>
      <c r="J27" s="67">
        <f t="shared" si="4"/>
        <v>9.1278179169807946E-2</v>
      </c>
      <c r="K27" s="100">
        <f t="shared" si="6"/>
        <v>6.0852119446538629E-2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1.1440791143759999</v>
      </c>
      <c r="D28" s="418">
        <f>Dry_Matter_Content!E15</f>
        <v>0.44</v>
      </c>
      <c r="E28" s="284">
        <f>MCF!R27</f>
        <v>1</v>
      </c>
      <c r="F28" s="67">
        <f t="shared" si="0"/>
        <v>0.15101844309763199</v>
      </c>
      <c r="G28" s="67">
        <f t="shared" si="1"/>
        <v>0.15101844309763199</v>
      </c>
      <c r="H28" s="67">
        <f t="shared" si="2"/>
        <v>0</v>
      </c>
      <c r="I28" s="67">
        <f t="shared" si="3"/>
        <v>0.69282619977430315</v>
      </c>
      <c r="J28" s="67">
        <f t="shared" si="4"/>
        <v>0.10039960579519132</v>
      </c>
      <c r="K28" s="100">
        <f t="shared" si="6"/>
        <v>6.6933070530127536E-2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1.2821415423959999</v>
      </c>
      <c r="D29" s="418">
        <f>Dry_Matter_Content!E16</f>
        <v>0.44</v>
      </c>
      <c r="E29" s="284">
        <f>MCF!R28</f>
        <v>1</v>
      </c>
      <c r="F29" s="67">
        <f t="shared" si="0"/>
        <v>0.16924268359627198</v>
      </c>
      <c r="G29" s="67">
        <f t="shared" si="1"/>
        <v>0.16924268359627198</v>
      </c>
      <c r="H29" s="67">
        <f t="shared" si="2"/>
        <v>0</v>
      </c>
      <c r="I29" s="67">
        <f t="shared" si="3"/>
        <v>0.75375577236202895</v>
      </c>
      <c r="J29" s="67">
        <f t="shared" si="4"/>
        <v>0.10831311100854618</v>
      </c>
      <c r="K29" s="100">
        <f t="shared" si="6"/>
        <v>7.2208740672364116E-2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1.1905060616400001</v>
      </c>
      <c r="D30" s="418">
        <f>Dry_Matter_Content!E17</f>
        <v>0.44</v>
      </c>
      <c r="E30" s="284">
        <f>MCF!R29</f>
        <v>1</v>
      </c>
      <c r="F30" s="67">
        <f t="shared" si="0"/>
        <v>0.15714680013648002</v>
      </c>
      <c r="G30" s="67">
        <f t="shared" si="1"/>
        <v>0.15714680013648002</v>
      </c>
      <c r="H30" s="67">
        <f t="shared" si="2"/>
        <v>0</v>
      </c>
      <c r="I30" s="67">
        <f t="shared" si="3"/>
        <v>0.79306402558475675</v>
      </c>
      <c r="J30" s="67">
        <f t="shared" si="4"/>
        <v>0.11783854691375226</v>
      </c>
      <c r="K30" s="100">
        <f t="shared" si="6"/>
        <v>7.8559031275834829E-2</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1.2072735229200002</v>
      </c>
      <c r="D31" s="418">
        <f>Dry_Matter_Content!E18</f>
        <v>0.44</v>
      </c>
      <c r="E31" s="284">
        <f>MCF!R30</f>
        <v>1</v>
      </c>
      <c r="F31" s="67">
        <f t="shared" si="0"/>
        <v>0.15936010502544004</v>
      </c>
      <c r="G31" s="67">
        <f t="shared" si="1"/>
        <v>0.15936010502544004</v>
      </c>
      <c r="H31" s="67">
        <f t="shared" si="2"/>
        <v>0</v>
      </c>
      <c r="I31" s="67">
        <f t="shared" si="3"/>
        <v>0.82844032071959361</v>
      </c>
      <c r="J31" s="67">
        <f t="shared" si="4"/>
        <v>0.12398380989060319</v>
      </c>
      <c r="K31" s="100">
        <f t="shared" si="6"/>
        <v>8.2655873260402121E-2</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1.2249788529000001</v>
      </c>
      <c r="D32" s="418">
        <f>Dry_Matter_Content!E19</f>
        <v>0.44</v>
      </c>
      <c r="E32" s="284">
        <f>MCF!R31</f>
        <v>1</v>
      </c>
      <c r="F32" s="67">
        <f t="shared" si="0"/>
        <v>0.16169720858280001</v>
      </c>
      <c r="G32" s="67">
        <f t="shared" si="1"/>
        <v>0.16169720858280001</v>
      </c>
      <c r="H32" s="67">
        <f t="shared" si="2"/>
        <v>0</v>
      </c>
      <c r="I32" s="67">
        <f t="shared" si="3"/>
        <v>0.86062315982374527</v>
      </c>
      <c r="J32" s="67">
        <f t="shared" si="4"/>
        <v>0.12951436947864836</v>
      </c>
      <c r="K32" s="100">
        <f t="shared" si="6"/>
        <v>8.6342912985765574E-2</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1.2405882502200001</v>
      </c>
      <c r="D33" s="418">
        <f>Dry_Matter_Content!E20</f>
        <v>0.44</v>
      </c>
      <c r="E33" s="284">
        <f>MCF!R32</f>
        <v>1</v>
      </c>
      <c r="F33" s="67">
        <f t="shared" si="0"/>
        <v>0.16375764902904</v>
      </c>
      <c r="G33" s="67">
        <f t="shared" si="1"/>
        <v>0.16375764902904</v>
      </c>
      <c r="H33" s="67">
        <f t="shared" si="2"/>
        <v>0</v>
      </c>
      <c r="I33" s="67">
        <f t="shared" si="3"/>
        <v>0.88983512932034026</v>
      </c>
      <c r="J33" s="67">
        <f t="shared" si="4"/>
        <v>0.13454567953244501</v>
      </c>
      <c r="K33" s="100">
        <f t="shared" si="6"/>
        <v>8.9697119688296661E-2</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1.2578450343000001</v>
      </c>
      <c r="D34" s="418">
        <f>Dry_Matter_Content!E21</f>
        <v>0.44</v>
      </c>
      <c r="E34" s="284">
        <f>MCF!R33</f>
        <v>1</v>
      </c>
      <c r="F34" s="67">
        <f t="shared" si="0"/>
        <v>0.1660355445276</v>
      </c>
      <c r="G34" s="67">
        <f t="shared" si="1"/>
        <v>0.1660355445276</v>
      </c>
      <c r="H34" s="67">
        <f t="shared" si="2"/>
        <v>0</v>
      </c>
      <c r="I34" s="67">
        <f t="shared" si="3"/>
        <v>0.91675813570666431</v>
      </c>
      <c r="J34" s="67">
        <f t="shared" si="4"/>
        <v>0.13911253814127603</v>
      </c>
      <c r="K34" s="100">
        <f t="shared" si="6"/>
        <v>9.2741692094184008E-2</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1.27224743538</v>
      </c>
      <c r="D35" s="418">
        <f>Dry_Matter_Content!E22</f>
        <v>0.44</v>
      </c>
      <c r="E35" s="284">
        <f>MCF!R34</f>
        <v>1</v>
      </c>
      <c r="F35" s="67">
        <f t="shared" si="0"/>
        <v>0.16793666147016001</v>
      </c>
      <c r="G35" s="67">
        <f t="shared" si="1"/>
        <v>0.16793666147016001</v>
      </c>
      <c r="H35" s="67">
        <f t="shared" si="2"/>
        <v>0</v>
      </c>
      <c r="I35" s="67">
        <f t="shared" si="3"/>
        <v>0.94137324589436555</v>
      </c>
      <c r="J35" s="67">
        <f t="shared" si="4"/>
        <v>0.14332155128245871</v>
      </c>
      <c r="K35" s="100">
        <f t="shared" si="6"/>
        <v>9.5547700854972467E-2</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1.2722299494640561</v>
      </c>
      <c r="D36" s="418">
        <f>Dry_Matter_Content!E23</f>
        <v>0.44</v>
      </c>
      <c r="E36" s="284">
        <f>MCF!R35</f>
        <v>1</v>
      </c>
      <c r="F36" s="67">
        <f t="shared" si="0"/>
        <v>0.16793435332925541</v>
      </c>
      <c r="G36" s="67">
        <f t="shared" si="1"/>
        <v>0.16793435332925541</v>
      </c>
      <c r="H36" s="67">
        <f t="shared" si="2"/>
        <v>0</v>
      </c>
      <c r="I36" s="67">
        <f t="shared" si="3"/>
        <v>0.96213784017546777</v>
      </c>
      <c r="J36" s="67">
        <f t="shared" si="4"/>
        <v>0.14716975904815321</v>
      </c>
      <c r="K36" s="100">
        <f t="shared" si="6"/>
        <v>9.8113172698768805E-2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1.3283404286147418</v>
      </c>
      <c r="D37" s="418">
        <f>Dry_Matter_Content!E24</f>
        <v>0.44</v>
      </c>
      <c r="E37" s="284">
        <f>MCF!R36</f>
        <v>1</v>
      </c>
      <c r="F37" s="67">
        <f t="shared" si="0"/>
        <v>0.17534093657714592</v>
      </c>
      <c r="G37" s="67">
        <f t="shared" si="1"/>
        <v>0.17534093657714592</v>
      </c>
      <c r="H37" s="67">
        <f t="shared" si="2"/>
        <v>0</v>
      </c>
      <c r="I37" s="67">
        <f t="shared" si="3"/>
        <v>0.98706278104922263</v>
      </c>
      <c r="J37" s="67">
        <f t="shared" si="4"/>
        <v>0.15041599570339101</v>
      </c>
      <c r="K37" s="100">
        <f t="shared" si="6"/>
        <v>0.10027733046892734</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1.3861153049922499</v>
      </c>
      <c r="D38" s="418">
        <f>Dry_Matter_Content!E25</f>
        <v>0.44</v>
      </c>
      <c r="E38" s="284">
        <f>MCF!R37</f>
        <v>1</v>
      </c>
      <c r="F38" s="67">
        <f t="shared" si="0"/>
        <v>0.18296722025897696</v>
      </c>
      <c r="G38" s="67">
        <f t="shared" si="1"/>
        <v>0.18296722025897696</v>
      </c>
      <c r="H38" s="67">
        <f t="shared" si="2"/>
        <v>0</v>
      </c>
      <c r="I38" s="67">
        <f t="shared" si="3"/>
        <v>1.0157173604019858</v>
      </c>
      <c r="J38" s="67">
        <f t="shared" si="4"/>
        <v>0.15431264090621377</v>
      </c>
      <c r="K38" s="100">
        <f t="shared" si="6"/>
        <v>0.10287509393747585</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1.4455716651891242</v>
      </c>
      <c r="D39" s="418">
        <f>Dry_Matter_Content!E26</f>
        <v>0.44</v>
      </c>
      <c r="E39" s="284">
        <f>MCF!R38</f>
        <v>1</v>
      </c>
      <c r="F39" s="67">
        <f t="shared" si="0"/>
        <v>0.19081545980496439</v>
      </c>
      <c r="G39" s="67">
        <f t="shared" si="1"/>
        <v>0.19081545980496439</v>
      </c>
      <c r="H39" s="67">
        <f t="shared" si="2"/>
        <v>0</v>
      </c>
      <c r="I39" s="67">
        <f t="shared" si="3"/>
        <v>1.0477404603822689</v>
      </c>
      <c r="J39" s="67">
        <f t="shared" si="4"/>
        <v>0.15879235982468148</v>
      </c>
      <c r="K39" s="100">
        <f t="shared" si="6"/>
        <v>0.10586157321645431</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1.5067237849815494</v>
      </c>
      <c r="D40" s="418">
        <f>Dry_Matter_Content!E27</f>
        <v>0.44</v>
      </c>
      <c r="E40" s="284">
        <f>MCF!R39</f>
        <v>1</v>
      </c>
      <c r="F40" s="67">
        <f t="shared" si="0"/>
        <v>0.19888753961756453</v>
      </c>
      <c r="G40" s="67">
        <f t="shared" si="1"/>
        <v>0.19888753961756453</v>
      </c>
      <c r="H40" s="67">
        <f t="shared" si="2"/>
        <v>0</v>
      </c>
      <c r="I40" s="67">
        <f t="shared" si="3"/>
        <v>1.0828293029665821</v>
      </c>
      <c r="J40" s="67">
        <f t="shared" si="4"/>
        <v>0.16379869703325137</v>
      </c>
      <c r="K40" s="100">
        <f t="shared" si="6"/>
        <v>0.10919913135550091</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1.5695827621339742</v>
      </c>
      <c r="D41" s="418">
        <f>Dry_Matter_Content!E28</f>
        <v>0.44</v>
      </c>
      <c r="E41" s="284">
        <f>MCF!R40</f>
        <v>1</v>
      </c>
      <c r="F41" s="67">
        <f t="shared" si="0"/>
        <v>0.20718492460168461</v>
      </c>
      <c r="G41" s="67">
        <f t="shared" si="1"/>
        <v>0.20718492460168461</v>
      </c>
      <c r="H41" s="67">
        <f t="shared" si="2"/>
        <v>0</v>
      </c>
      <c r="I41" s="67">
        <f t="shared" si="3"/>
        <v>1.1207299098941761</v>
      </c>
      <c r="J41" s="67">
        <f t="shared" si="4"/>
        <v>0.16928431767409061</v>
      </c>
      <c r="K41" s="100">
        <f t="shared" si="6"/>
        <v>0.11285621178272706</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1.6341561151006425</v>
      </c>
      <c r="D42" s="418">
        <f>Dry_Matter_Content!E29</f>
        <v>0.44</v>
      </c>
      <c r="E42" s="284">
        <f>MCF!R41</f>
        <v>1</v>
      </c>
      <c r="F42" s="67">
        <f t="shared" si="0"/>
        <v>0.21570860719328483</v>
      </c>
      <c r="G42" s="67">
        <f t="shared" si="1"/>
        <v>0.21570860719328483</v>
      </c>
      <c r="H42" s="67">
        <f t="shared" si="2"/>
        <v>0</v>
      </c>
      <c r="I42" s="67">
        <f t="shared" si="3"/>
        <v>1.1612290010782365</v>
      </c>
      <c r="J42" s="67">
        <f t="shared" si="4"/>
        <v>0.17520951600922438</v>
      </c>
      <c r="K42" s="100">
        <f t="shared" si="6"/>
        <v>0.11680634400614959</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1.7004473447454209</v>
      </c>
      <c r="D43" s="418">
        <f>Dry_Matter_Content!E30</f>
        <v>0.44</v>
      </c>
      <c r="E43" s="284">
        <f>MCF!R42</f>
        <v>1</v>
      </c>
      <c r="F43" s="67">
        <f t="shared" si="0"/>
        <v>0.22445904950639556</v>
      </c>
      <c r="G43" s="67">
        <f t="shared" si="1"/>
        <v>0.22445904950639556</v>
      </c>
      <c r="H43" s="67">
        <f t="shared" si="2"/>
        <v>0</v>
      </c>
      <c r="I43" s="67">
        <f t="shared" si="3"/>
        <v>1.2041471017274679</v>
      </c>
      <c r="J43" s="67">
        <f t="shared" si="4"/>
        <v>0.18154094885716424</v>
      </c>
      <c r="K43" s="100">
        <f t="shared" si="6"/>
        <v>0.12102729923810948</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1.7684554559671772</v>
      </c>
      <c r="D44" s="418">
        <f>Dry_Matter_Content!E31</f>
        <v>0.44</v>
      </c>
      <c r="E44" s="284">
        <f>MCF!R43</f>
        <v>1</v>
      </c>
      <c r="F44" s="67">
        <f t="shared" si="0"/>
        <v>0.23343612018766738</v>
      </c>
      <c r="G44" s="67">
        <f t="shared" si="1"/>
        <v>0.23343612018766738</v>
      </c>
      <c r="H44" s="67">
        <f t="shared" si="2"/>
        <v>0</v>
      </c>
      <c r="I44" s="67">
        <f t="shared" si="3"/>
        <v>1.2493326639216384</v>
      </c>
      <c r="J44" s="67">
        <f t="shared" si="4"/>
        <v>0.18825055799349669</v>
      </c>
      <c r="K44" s="100">
        <f t="shared" si="6"/>
        <v>0.12550037199566444</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1.8381744358650778</v>
      </c>
      <c r="D45" s="418">
        <f>Dry_Matter_Content!E32</f>
        <v>0.44</v>
      </c>
      <c r="E45" s="284">
        <f>MCF!R44</f>
        <v>1</v>
      </c>
      <c r="F45" s="67">
        <f t="shared" si="0"/>
        <v>0.24263902553419026</v>
      </c>
      <c r="G45" s="67">
        <f t="shared" si="1"/>
        <v>0.24263902553419026</v>
      </c>
      <c r="H45" s="67">
        <f t="shared" si="2"/>
        <v>0</v>
      </c>
      <c r="I45" s="67">
        <f t="shared" si="3"/>
        <v>1.2966570383095108</v>
      </c>
      <c r="J45" s="67">
        <f t="shared" si="4"/>
        <v>0.19531465114631785</v>
      </c>
      <c r="K45" s="100">
        <f t="shared" si="6"/>
        <v>0.13020976743087856</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1.9095926848050928</v>
      </c>
      <c r="D46" s="418">
        <f>Dry_Matter_Content!E33</f>
        <v>0.44</v>
      </c>
      <c r="E46" s="284">
        <f>MCF!R45</f>
        <v>1</v>
      </c>
      <c r="F46" s="67">
        <f t="shared" si="0"/>
        <v>0.25206623439427223</v>
      </c>
      <c r="G46" s="67">
        <f t="shared" si="1"/>
        <v>0.25206623439427223</v>
      </c>
      <c r="H46" s="67">
        <f t="shared" si="2"/>
        <v>0</v>
      </c>
      <c r="I46" s="67">
        <f t="shared" si="3"/>
        <v>1.3460101568080756</v>
      </c>
      <c r="J46" s="67">
        <f t="shared" si="4"/>
        <v>0.20271311589570731</v>
      </c>
      <c r="K46" s="100">
        <f t="shared" si="6"/>
        <v>0.13514207726380487</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1.9826923964541499</v>
      </c>
      <c r="D47" s="418">
        <f>Dry_Matter_Content!E34</f>
        <v>0.44</v>
      </c>
      <c r="E47" s="284">
        <f>MCF!R46</f>
        <v>1</v>
      </c>
      <c r="F47" s="67">
        <f t="shared" si="0"/>
        <v>0.26171539633194779</v>
      </c>
      <c r="G47" s="67">
        <f t="shared" si="1"/>
        <v>0.26171539633194779</v>
      </c>
      <c r="H47" s="67">
        <f t="shared" si="2"/>
        <v>0</v>
      </c>
      <c r="I47" s="67">
        <f t="shared" si="3"/>
        <v>1.3972968084123025</v>
      </c>
      <c r="J47" s="67">
        <f t="shared" si="4"/>
        <v>0.21042874472772083</v>
      </c>
      <c r="K47" s="100">
        <f t="shared" si="6"/>
        <v>0.14028582981848053</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2.0574488825299708</v>
      </c>
      <c r="D48" s="418">
        <f>Dry_Matter_Content!E35</f>
        <v>0.44</v>
      </c>
      <c r="E48" s="284">
        <f>MCF!R47</f>
        <v>1</v>
      </c>
      <c r="F48" s="67">
        <f t="shared" si="0"/>
        <v>0.27158325249395615</v>
      </c>
      <c r="G48" s="67">
        <f t="shared" si="1"/>
        <v>0.27158325249395615</v>
      </c>
      <c r="H48" s="67">
        <f t="shared" si="2"/>
        <v>0</v>
      </c>
      <c r="I48" s="67">
        <f t="shared" si="3"/>
        <v>1.4504334080938337</v>
      </c>
      <c r="J48" s="67">
        <f t="shared" si="4"/>
        <v>0.21844665281242501</v>
      </c>
      <c r="K48" s="100">
        <f t="shared" si="6"/>
        <v>0.14563110187494999</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2.1353380320000004</v>
      </c>
      <c r="D49" s="418">
        <f>Dry_Matter_Content!E36</f>
        <v>0.44</v>
      </c>
      <c r="E49" s="284">
        <f>MCF!R48</f>
        <v>1</v>
      </c>
      <c r="F49" s="67">
        <f t="shared" si="0"/>
        <v>0.28186462022400005</v>
      </c>
      <c r="G49" s="67">
        <f t="shared" si="1"/>
        <v>0.28186462022400005</v>
      </c>
      <c r="H49" s="67">
        <f t="shared" si="2"/>
        <v>0</v>
      </c>
      <c r="I49" s="67">
        <f t="shared" si="3"/>
        <v>1.5055442554487519</v>
      </c>
      <c r="J49" s="67">
        <f t="shared" si="4"/>
        <v>0.22675377286908174</v>
      </c>
      <c r="K49" s="100">
        <f t="shared" si="6"/>
        <v>0.15116918191272116</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1.2701747181509104</v>
      </c>
      <c r="J50" s="67">
        <f t="shared" si="4"/>
        <v>0.23536953729784157</v>
      </c>
      <c r="K50" s="100">
        <f t="shared" si="6"/>
        <v>0.15691302486522771</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1.0716017206341513</v>
      </c>
      <c r="J51" s="67">
        <f t="shared" si="4"/>
        <v>0.19857299751675922</v>
      </c>
      <c r="K51" s="100">
        <f t="shared" si="6"/>
        <v>0.13238199834450615</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0.9040726691031804</v>
      </c>
      <c r="J52" s="67">
        <f t="shared" si="4"/>
        <v>0.16752905153097084</v>
      </c>
      <c r="K52" s="100">
        <f t="shared" si="6"/>
        <v>0.11168603435398056</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0.76273430256873775</v>
      </c>
      <c r="J53" s="67">
        <f t="shared" si="4"/>
        <v>0.14133836653444262</v>
      </c>
      <c r="K53" s="100">
        <f t="shared" si="6"/>
        <v>9.4225577689628415E-2</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0.64349209548842479</v>
      </c>
      <c r="J54" s="67">
        <f t="shared" si="4"/>
        <v>0.11924220708031298</v>
      </c>
      <c r="K54" s="100">
        <f t="shared" si="6"/>
        <v>7.9494804720208645E-2</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0.54289164072146456</v>
      </c>
      <c r="J55" s="67">
        <f t="shared" si="4"/>
        <v>0.10060045476696027</v>
      </c>
      <c r="K55" s="100">
        <f t="shared" si="6"/>
        <v>6.7066969844640167E-2</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0.45801857650098421</v>
      </c>
      <c r="J56" s="67">
        <f t="shared" si="4"/>
        <v>8.4873064220480327E-2</v>
      </c>
      <c r="K56" s="100">
        <f t="shared" si="6"/>
        <v>5.6582042813653546E-2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0.38641415834143961</v>
      </c>
      <c r="J57" s="67">
        <f t="shared" si="4"/>
        <v>7.1604418159544631E-2</v>
      </c>
      <c r="K57" s="100">
        <f t="shared" si="6"/>
        <v>4.7736278773029751E-2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0.3260040300273766</v>
      </c>
      <c r="J58" s="67">
        <f t="shared" si="4"/>
        <v>6.0410128314062991E-2</v>
      </c>
      <c r="K58" s="100">
        <f t="shared" si="6"/>
        <v>4.0273418876041994E-2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0.27503813020272866</v>
      </c>
      <c r="J59" s="67">
        <f t="shared" si="4"/>
        <v>5.0965899824647956E-2</v>
      </c>
      <c r="K59" s="100">
        <f t="shared" si="6"/>
        <v>3.3977266549765302E-2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0.23203999367449737</v>
      </c>
      <c r="J60" s="67">
        <f t="shared" si="4"/>
        <v>4.2998136528231284E-2</v>
      </c>
      <c r="K60" s="100">
        <f t="shared" si="6"/>
        <v>2.866542435215419E-2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0.19576397870642087</v>
      </c>
      <c r="J61" s="67">
        <f t="shared" si="4"/>
        <v>3.627601496807651E-2</v>
      </c>
      <c r="K61" s="100">
        <f t="shared" si="6"/>
        <v>2.4184009978717672E-2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0.16515918119153092</v>
      </c>
      <c r="J62" s="67">
        <f t="shared" si="4"/>
        <v>3.0604797514889943E-2</v>
      </c>
      <c r="K62" s="100">
        <f t="shared" si="6"/>
        <v>2.040319834325996E-2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0.13933899030916183</v>
      </c>
      <c r="J63" s="67">
        <f t="shared" si="4"/>
        <v>2.582019088236908E-2</v>
      </c>
      <c r="K63" s="100">
        <f t="shared" si="6"/>
        <v>1.7213460588246052E-2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0.1175554037039043</v>
      </c>
      <c r="J64" s="67">
        <f t="shared" si="4"/>
        <v>2.1783586605257529E-2</v>
      </c>
      <c r="K64" s="100">
        <f t="shared" si="6"/>
        <v>1.4522391070171685E-2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9.9177358105768262E-2</v>
      </c>
      <c r="J65" s="67">
        <f t="shared" si="4"/>
        <v>1.8378045598136033E-2</v>
      </c>
      <c r="K65" s="100">
        <f t="shared" si="6"/>
        <v>1.2252030398757354E-2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8.3672447636816846E-2</v>
      </c>
      <c r="J66" s="67">
        <f t="shared" si="4"/>
        <v>1.5504910468951413E-2</v>
      </c>
      <c r="K66" s="100">
        <f t="shared" si="6"/>
        <v>1.0336606979300941E-2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7.0591500189685602E-2</v>
      </c>
      <c r="J67" s="67">
        <f t="shared" si="4"/>
        <v>1.3080947447131243E-2</v>
      </c>
      <c r="K67" s="100">
        <f t="shared" si="6"/>
        <v>8.7206316314208283E-3</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5.9555565060794687E-2</v>
      </c>
      <c r="J68" s="67">
        <f t="shared" si="4"/>
        <v>1.1035935128890914E-2</v>
      </c>
      <c r="K68" s="100">
        <f t="shared" si="6"/>
        <v>7.3572900859272755E-3</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5.0244934874309345E-2</v>
      </c>
      <c r="J69" s="67">
        <f t="shared" si="4"/>
        <v>9.3106301864853396E-3</v>
      </c>
      <c r="K69" s="100">
        <f t="shared" si="6"/>
        <v>6.2070867909902261E-3</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4.2389883765631436E-2</v>
      </c>
      <c r="J70" s="67">
        <f t="shared" si="4"/>
        <v>7.8550511086779087E-3</v>
      </c>
      <c r="K70" s="100">
        <f t="shared" si="6"/>
        <v>5.2367007391186052E-3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3.576285351267347E-2</v>
      </c>
      <c r="J71" s="67">
        <f t="shared" si="4"/>
        <v>6.6270302529579678E-3</v>
      </c>
      <c r="K71" s="100">
        <f t="shared" si="6"/>
        <v>4.4180201686386446E-3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3.0171861249732999E-2</v>
      </c>
      <c r="J72" s="67">
        <f t="shared" si="4"/>
        <v>5.5909922629404701E-3</v>
      </c>
      <c r="K72" s="100">
        <f t="shared" si="6"/>
        <v>3.7273281752936466E-3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2.5454937787627526E-2</v>
      </c>
      <c r="J73" s="67">
        <f t="shared" si="4"/>
        <v>4.7169234621054724E-3</v>
      </c>
      <c r="K73" s="100">
        <f t="shared" si="6"/>
        <v>3.144615641403648E-3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2.1475435420071135E-2</v>
      </c>
      <c r="J74" s="67">
        <f t="shared" si="4"/>
        <v>3.9795023675563918E-3</v>
      </c>
      <c r="K74" s="100">
        <f t="shared" si="6"/>
        <v>2.6530015783709279E-3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1.8118069285001797E-2</v>
      </c>
      <c r="J75" s="67">
        <f t="shared" si="4"/>
        <v>3.3573661350693386E-3</v>
      </c>
      <c r="K75" s="100">
        <f t="shared" si="6"/>
        <v>2.2382440900462256E-3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1.5285577600411614E-2</v>
      </c>
      <c r="J76" s="67">
        <f t="shared" si="4"/>
        <v>2.8324916845901831E-3</v>
      </c>
      <c r="K76" s="100">
        <f t="shared" si="6"/>
        <v>1.8883277897267887E-3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1.2895904022821056E-2</v>
      </c>
      <c r="J77" s="67">
        <f t="shared" si="4"/>
        <v>2.3896735775905589E-3</v>
      </c>
      <c r="K77" s="100">
        <f t="shared" si="6"/>
        <v>1.5931157183937058E-3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1.0879820502257893E-2</v>
      </c>
      <c r="J78" s="67">
        <f t="shared" si="4"/>
        <v>2.016083520563163E-3</v>
      </c>
      <c r="K78" s="100">
        <f t="shared" si="6"/>
        <v>1.344055680375442E-3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9.1789217686389802E-3</v>
      </c>
      <c r="J79" s="67">
        <f t="shared" si="4"/>
        <v>1.7008987336189125E-3</v>
      </c>
      <c r="K79" s="100">
        <f t="shared" si="6"/>
        <v>1.1339324890792749E-3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7.7439333504913587E-3</v>
      </c>
      <c r="J80" s="67">
        <f t="shared" si="4"/>
        <v>1.434988418147621E-3</v>
      </c>
      <c r="K80" s="100">
        <f t="shared" si="6"/>
        <v>9.5665894543174731E-4</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6.5332841098769117E-3</v>
      </c>
      <c r="J81" s="67">
        <f t="shared" si="4"/>
        <v>1.2106492406144475E-3</v>
      </c>
      <c r="K81" s="100">
        <f t="shared" si="6"/>
        <v>8.0709949374296495E-4</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5.5119019403313723E-3</v>
      </c>
      <c r="J82" s="67">
        <f t="shared" si="4"/>
        <v>1.021382169545539E-3</v>
      </c>
      <c r="K82" s="100">
        <f t="shared" si="6"/>
        <v>6.8092144636369267E-4</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4.6501977395869186E-3</v>
      </c>
      <c r="J83" s="67">
        <f t="shared" ref="J83:J99" si="16">I82*(1-$K$10)+H83</f>
        <v>8.6170420074445364E-4</v>
      </c>
      <c r="K83" s="100">
        <f t="shared" si="6"/>
        <v>5.7446946716296909E-4</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3.9232082231055159E-3</v>
      </c>
      <c r="J84" s="67">
        <f t="shared" si="16"/>
        <v>7.2698951648140283E-4</v>
      </c>
      <c r="K84" s="100">
        <f t="shared" si="6"/>
        <v>4.8465967765426855E-4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3.3098727460157394E-3</v>
      </c>
      <c r="J85" s="67">
        <f t="shared" si="16"/>
        <v>6.1333547708977644E-4</v>
      </c>
      <c r="K85" s="100">
        <f t="shared" ref="K85:K99" si="18">J85*CH4_fraction*conv</f>
        <v>4.0889031805985094E-4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2.7924231832247375E-3</v>
      </c>
      <c r="J86" s="67">
        <f t="shared" si="16"/>
        <v>5.1744956279100175E-4</v>
      </c>
      <c r="K86" s="100">
        <f t="shared" si="18"/>
        <v>3.4496637519400113E-4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2.3558691927347882E-3</v>
      </c>
      <c r="J87" s="67">
        <f t="shared" si="16"/>
        <v>4.3655399048994934E-4</v>
      </c>
      <c r="K87" s="100">
        <f t="shared" si="18"/>
        <v>2.9103599365996619E-4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1.9875639504136657E-3</v>
      </c>
      <c r="J88" s="67">
        <f t="shared" si="16"/>
        <v>3.6830524232112256E-4</v>
      </c>
      <c r="K88" s="100">
        <f t="shared" si="18"/>
        <v>2.4553682821408171E-4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1.676837775699329E-3</v>
      </c>
      <c r="J89" s="67">
        <f t="shared" si="16"/>
        <v>3.1072617471433652E-4</v>
      </c>
      <c r="K89" s="100">
        <f t="shared" si="18"/>
        <v>2.07150783142891E-4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1.4146890344972625E-3</v>
      </c>
      <c r="J90" s="67">
        <f t="shared" si="16"/>
        <v>2.621487412020666E-4</v>
      </c>
      <c r="K90" s="100">
        <f t="shared" si="18"/>
        <v>1.747658274680444E-4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1.1935233648300481E-3</v>
      </c>
      <c r="J91" s="67">
        <f t="shared" si="16"/>
        <v>2.211656696672144E-4</v>
      </c>
      <c r="K91" s="100">
        <f t="shared" si="18"/>
        <v>1.4744377977814291E-4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1.0069336706928413E-3</v>
      </c>
      <c r="J92" s="67">
        <f t="shared" si="16"/>
        <v>1.8658969413720681E-4</v>
      </c>
      <c r="K92" s="100">
        <f t="shared" si="18"/>
        <v>1.2439312942480452E-4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8.4951451060979945E-4</v>
      </c>
      <c r="J93" s="67">
        <f t="shared" si="16"/>
        <v>1.5741916008304193E-4</v>
      </c>
      <c r="K93" s="100">
        <f t="shared" si="18"/>
        <v>1.0494610672202795E-4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7.1670550378958307E-4</v>
      </c>
      <c r="J94" s="67">
        <f t="shared" si="16"/>
        <v>1.3280900682021633E-4</v>
      </c>
      <c r="K94" s="100">
        <f t="shared" si="18"/>
        <v>8.853933788014422E-5</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6.0465921740825742E-4</v>
      </c>
      <c r="J95" s="67">
        <f t="shared" si="16"/>
        <v>1.1204628638132568E-4</v>
      </c>
      <c r="K95" s="100">
        <f t="shared" si="18"/>
        <v>7.4697524254217112E-5</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5.1012970775805042E-4</v>
      </c>
      <c r="J96" s="67">
        <f t="shared" si="16"/>
        <v>9.4529509650207022E-5</v>
      </c>
      <c r="K96" s="100">
        <f t="shared" si="18"/>
        <v>6.3019673100138006E-5</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4.3037848633606244E-4</v>
      </c>
      <c r="J97" s="67">
        <f t="shared" si="16"/>
        <v>7.9751221421987993E-5</v>
      </c>
      <c r="K97" s="100">
        <f t="shared" si="18"/>
        <v>5.3167480947991991E-5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3.6309518674174334E-4</v>
      </c>
      <c r="J98" s="67">
        <f t="shared" si="16"/>
        <v>6.7283299594319093E-5</v>
      </c>
      <c r="K98" s="100">
        <f t="shared" si="18"/>
        <v>4.4855533062879391E-5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3.063306341295026E-4</v>
      </c>
      <c r="J99" s="68">
        <f t="shared" si="16"/>
        <v>5.6764552612240751E-5</v>
      </c>
      <c r="K99" s="102">
        <f t="shared" si="18"/>
        <v>3.7843035074827167E-5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0.76931233889399997</v>
      </c>
      <c r="Q21" s="284">
        <f>MCF!R20</f>
        <v>1</v>
      </c>
      <c r="R21" s="67">
        <f t="shared" si="5"/>
        <v>0.16540215286220999</v>
      </c>
      <c r="S21" s="67">
        <f t="shared" ref="S21:S84" si="7">R21*$W$12</f>
        <v>0.16540215286220999</v>
      </c>
      <c r="T21" s="67">
        <f t="shared" ref="T21:T84" si="8">R21*(1-$W$12)</f>
        <v>0</v>
      </c>
      <c r="U21" s="67">
        <f t="shared" ref="U21:U84" si="9">S21+U20*$W$10</f>
        <v>0.16540215286220999</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0.78250334362200002</v>
      </c>
      <c r="Q22" s="284">
        <f>MCF!R21</f>
        <v>1</v>
      </c>
      <c r="R22" s="67">
        <f t="shared" si="5"/>
        <v>0.16823821887873</v>
      </c>
      <c r="S22" s="67">
        <f t="shared" si="7"/>
        <v>0.16823821887873</v>
      </c>
      <c r="T22" s="67">
        <f t="shared" si="8"/>
        <v>0</v>
      </c>
      <c r="U22" s="67">
        <f t="shared" si="9"/>
        <v>0.32795143354314193</v>
      </c>
      <c r="V22" s="67">
        <f t="shared" si="10"/>
        <v>5.6889381977980749E-3</v>
      </c>
      <c r="W22" s="100">
        <f t="shared" si="11"/>
        <v>3.7926254651987163E-3</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0.81389738410199997</v>
      </c>
      <c r="Q23" s="284">
        <f>MCF!R22</f>
        <v>1</v>
      </c>
      <c r="R23" s="67">
        <f t="shared" si="5"/>
        <v>0.17498793758192999</v>
      </c>
      <c r="S23" s="67">
        <f t="shared" si="7"/>
        <v>0.17498793758192999</v>
      </c>
      <c r="T23" s="67">
        <f t="shared" si="8"/>
        <v>0</v>
      </c>
      <c r="U23" s="67">
        <f t="shared" si="9"/>
        <v>0.4916596180806212</v>
      </c>
      <c r="V23" s="67">
        <f t="shared" si="10"/>
        <v>1.1279753044450723E-2</v>
      </c>
      <c r="W23" s="100">
        <f t="shared" si="11"/>
        <v>7.5198353629671484E-3</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0.84315718060200007</v>
      </c>
      <c r="Q24" s="284">
        <f>MCF!R23</f>
        <v>1</v>
      </c>
      <c r="R24" s="67">
        <f t="shared" si="5"/>
        <v>0.18127879382943002</v>
      </c>
      <c r="S24" s="67">
        <f t="shared" si="7"/>
        <v>0.18127879382943002</v>
      </c>
      <c r="T24" s="67">
        <f t="shared" si="8"/>
        <v>0</v>
      </c>
      <c r="U24" s="67">
        <f t="shared" si="9"/>
        <v>0.65602798400320439</v>
      </c>
      <c r="V24" s="67">
        <f t="shared" si="10"/>
        <v>1.6910427906846815E-2</v>
      </c>
      <c r="W24" s="100">
        <f t="shared" si="11"/>
        <v>1.1273618604564543E-2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0.85236885300600007</v>
      </c>
      <c r="Q25" s="284">
        <f>MCF!R24</f>
        <v>1</v>
      </c>
      <c r="R25" s="67">
        <f t="shared" si="5"/>
        <v>0.18325930339629001</v>
      </c>
      <c r="S25" s="67">
        <f t="shared" si="7"/>
        <v>0.18325930339629001</v>
      </c>
      <c r="T25" s="67">
        <f t="shared" si="8"/>
        <v>0</v>
      </c>
      <c r="U25" s="67">
        <f t="shared" si="9"/>
        <v>0.81672347796631639</v>
      </c>
      <c r="V25" s="67">
        <f t="shared" si="10"/>
        <v>2.2563809433178064E-2</v>
      </c>
      <c r="W25" s="100">
        <f t="shared" si="11"/>
        <v>1.5042539622118708E-2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0.86131202374799998</v>
      </c>
      <c r="Q26" s="284">
        <f>MCF!R25</f>
        <v>1</v>
      </c>
      <c r="R26" s="67">
        <f t="shared" si="5"/>
        <v>0.18518208510581999</v>
      </c>
      <c r="S26" s="67">
        <f t="shared" si="7"/>
        <v>0.18518208510581999</v>
      </c>
      <c r="T26" s="67">
        <f t="shared" si="8"/>
        <v>0</v>
      </c>
      <c r="U26" s="67">
        <f t="shared" si="9"/>
        <v>0.97381469901481232</v>
      </c>
      <c r="V26" s="67">
        <f t="shared" si="10"/>
        <v>2.8090864057324041E-2</v>
      </c>
      <c r="W26" s="100">
        <f t="shared" si="11"/>
        <v>1.8727242704882692E-2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0.86990407693200011</v>
      </c>
      <c r="Q27" s="284">
        <f>MCF!R26</f>
        <v>1</v>
      </c>
      <c r="R27" s="67">
        <f t="shared" si="5"/>
        <v>0.18702937654038002</v>
      </c>
      <c r="S27" s="67">
        <f t="shared" si="7"/>
        <v>0.18702937654038002</v>
      </c>
      <c r="T27" s="67">
        <f t="shared" si="8"/>
        <v>0</v>
      </c>
      <c r="U27" s="67">
        <f t="shared" si="9"/>
        <v>1.1273501243403148</v>
      </c>
      <c r="V27" s="67">
        <f t="shared" si="10"/>
        <v>3.3493951214877672E-2</v>
      </c>
      <c r="W27" s="100">
        <f t="shared" si="11"/>
        <v>2.2329300809918448E-2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0.87801420405599995</v>
      </c>
      <c r="Q28" s="284">
        <f>MCF!R27</f>
        <v>1</v>
      </c>
      <c r="R28" s="67">
        <f t="shared" si="5"/>
        <v>0.18877305387203999</v>
      </c>
      <c r="S28" s="67">
        <f t="shared" si="7"/>
        <v>0.18877305387203999</v>
      </c>
      <c r="T28" s="67">
        <f t="shared" si="8"/>
        <v>0</v>
      </c>
      <c r="U28" s="67">
        <f t="shared" si="9"/>
        <v>1.277348439953689</v>
      </c>
      <c r="V28" s="67">
        <f t="shared" si="10"/>
        <v>3.8774738258665821E-2</v>
      </c>
      <c r="W28" s="100">
        <f t="shared" si="11"/>
        <v>2.5849825505777212E-2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0.98396909067600002</v>
      </c>
      <c r="Q29" s="284">
        <f>MCF!R28</f>
        <v>1</v>
      </c>
      <c r="R29" s="67">
        <f t="shared" si="5"/>
        <v>0.21155335449533999</v>
      </c>
      <c r="S29" s="67">
        <f t="shared" si="7"/>
        <v>0.21155335449533999</v>
      </c>
      <c r="T29" s="67">
        <f t="shared" si="8"/>
        <v>0</v>
      </c>
      <c r="U29" s="67">
        <f t="shared" si="9"/>
        <v>1.4449679265627751</v>
      </c>
      <c r="V29" s="67">
        <f t="shared" si="10"/>
        <v>4.3933867886253995E-2</v>
      </c>
      <c r="W29" s="100">
        <f t="shared" si="11"/>
        <v>2.9289245257502663E-2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0.91364418684000004</v>
      </c>
      <c r="Q30" s="284">
        <f>MCF!R29</f>
        <v>1</v>
      </c>
      <c r="R30" s="67">
        <f t="shared" si="5"/>
        <v>0.19643350017060002</v>
      </c>
      <c r="S30" s="67">
        <f t="shared" si="7"/>
        <v>0.19643350017060002</v>
      </c>
      <c r="T30" s="67">
        <f t="shared" si="8"/>
        <v>0</v>
      </c>
      <c r="U30" s="67">
        <f t="shared" si="9"/>
        <v>1.591702356378081</v>
      </c>
      <c r="V30" s="67">
        <f t="shared" si="10"/>
        <v>4.9699070355293924E-2</v>
      </c>
      <c r="W30" s="100">
        <f t="shared" si="11"/>
        <v>3.3132713570195947E-2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0.9265122385200002</v>
      </c>
      <c r="Q31" s="284">
        <f>MCF!R30</f>
        <v>1</v>
      </c>
      <c r="R31" s="67">
        <f t="shared" si="5"/>
        <v>0.19920013128180003</v>
      </c>
      <c r="S31" s="67">
        <f t="shared" si="7"/>
        <v>0.19920013128180003</v>
      </c>
      <c r="T31" s="67">
        <f t="shared" si="8"/>
        <v>0</v>
      </c>
      <c r="U31" s="67">
        <f t="shared" si="9"/>
        <v>1.7361565476704062</v>
      </c>
      <c r="V31" s="67">
        <f t="shared" si="10"/>
        <v>5.4745939989474697E-2</v>
      </c>
      <c r="W31" s="100">
        <f t="shared" si="11"/>
        <v>3.649729332631646E-2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0.94010004989999996</v>
      </c>
      <c r="Q32" s="284">
        <f>MCF!R31</f>
        <v>1</v>
      </c>
      <c r="R32" s="67">
        <f t="shared" si="5"/>
        <v>0.20212151072849999</v>
      </c>
      <c r="S32" s="67">
        <f t="shared" si="7"/>
        <v>0.20212151072849999</v>
      </c>
      <c r="T32" s="67">
        <f t="shared" si="8"/>
        <v>0</v>
      </c>
      <c r="U32" s="67">
        <f t="shared" si="9"/>
        <v>1.8785636766300819</v>
      </c>
      <c r="V32" s="67">
        <f t="shared" si="10"/>
        <v>5.9714381768824092E-2</v>
      </c>
      <c r="W32" s="100">
        <f t="shared" si="11"/>
        <v>3.9809587845882725E-2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0.95207935482000017</v>
      </c>
      <c r="Q33" s="284">
        <f>MCF!R32</f>
        <v>1</v>
      </c>
      <c r="R33" s="67">
        <f t="shared" si="5"/>
        <v>0.20469706128630002</v>
      </c>
      <c r="S33" s="67">
        <f t="shared" si="7"/>
        <v>0.20469706128630002</v>
      </c>
      <c r="T33" s="67">
        <f t="shared" si="8"/>
        <v>0</v>
      </c>
      <c r="U33" s="67">
        <f t="shared" si="9"/>
        <v>2.0186483222250349</v>
      </c>
      <c r="V33" s="67">
        <f t="shared" si="10"/>
        <v>6.4612415691347194E-2</v>
      </c>
      <c r="W33" s="100">
        <f t="shared" si="11"/>
        <v>4.3074943794231463E-2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0.96532293330000019</v>
      </c>
      <c r="Q34" s="284">
        <f>MCF!R33</f>
        <v>1</v>
      </c>
      <c r="R34" s="67">
        <f t="shared" si="5"/>
        <v>0.20754443065950004</v>
      </c>
      <c r="S34" s="67">
        <f t="shared" si="7"/>
        <v>0.20754443065950004</v>
      </c>
      <c r="T34" s="67">
        <f t="shared" si="8"/>
        <v>0</v>
      </c>
      <c r="U34" s="67">
        <f t="shared" si="9"/>
        <v>2.156762184119243</v>
      </c>
      <c r="V34" s="67">
        <f t="shared" si="10"/>
        <v>6.9430568765291925E-2</v>
      </c>
      <c r="W34" s="100">
        <f t="shared" si="11"/>
        <v>4.6287045843527948E-2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0.97637593878000006</v>
      </c>
      <c r="Q35" s="284">
        <f>MCF!R34</f>
        <v>1</v>
      </c>
      <c r="R35" s="67">
        <f t="shared" si="5"/>
        <v>0.2099208268377</v>
      </c>
      <c r="S35" s="67">
        <f t="shared" si="7"/>
        <v>0.2099208268377</v>
      </c>
      <c r="T35" s="67">
        <f t="shared" si="8"/>
        <v>0</v>
      </c>
      <c r="U35" s="67">
        <f t="shared" si="9"/>
        <v>2.2925020734027397</v>
      </c>
      <c r="V35" s="67">
        <f t="shared" si="10"/>
        <v>7.4180937554203158E-2</v>
      </c>
      <c r="W35" s="100">
        <f t="shared" si="11"/>
        <v>4.9453958369468767E-2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0.97636251935613616</v>
      </c>
      <c r="Q36" s="284">
        <f>MCF!R35</f>
        <v>1</v>
      </c>
      <c r="R36" s="67">
        <f t="shared" si="5"/>
        <v>0.20991794166156927</v>
      </c>
      <c r="S36" s="67">
        <f t="shared" si="7"/>
        <v>0.20991794166156927</v>
      </c>
      <c r="T36" s="67">
        <f t="shared" si="8"/>
        <v>0</v>
      </c>
      <c r="U36" s="67">
        <f t="shared" si="9"/>
        <v>2.4235703605209555</v>
      </c>
      <c r="V36" s="67">
        <f t="shared" si="10"/>
        <v>7.8849654543353048E-2</v>
      </c>
      <c r="W36" s="100">
        <f t="shared" si="11"/>
        <v>5.2566436362235361E-2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1.0194240498671274</v>
      </c>
      <c r="Q37" s="284">
        <f>MCF!R36</f>
        <v>1</v>
      </c>
      <c r="R37" s="67">
        <f t="shared" si="5"/>
        <v>0.21917617072143239</v>
      </c>
      <c r="S37" s="67">
        <f t="shared" si="7"/>
        <v>0.21917617072143239</v>
      </c>
      <c r="T37" s="67">
        <f t="shared" si="8"/>
        <v>0</v>
      </c>
      <c r="U37" s="67">
        <f t="shared" si="9"/>
        <v>2.5593888375217704</v>
      </c>
      <c r="V37" s="67">
        <f t="shared" si="10"/>
        <v>8.335769372061784E-2</v>
      </c>
      <c r="W37" s="100">
        <f t="shared" si="11"/>
        <v>5.5571795813745224E-2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1.0637629084824243</v>
      </c>
      <c r="Q38" s="284">
        <f>MCF!R37</f>
        <v>1</v>
      </c>
      <c r="R38" s="67">
        <f t="shared" si="5"/>
        <v>0.22870902532372123</v>
      </c>
      <c r="S38" s="67">
        <f t="shared" si="7"/>
        <v>0.22870902532372123</v>
      </c>
      <c r="T38" s="67">
        <f t="shared" si="8"/>
        <v>0</v>
      </c>
      <c r="U38" s="67">
        <f t="shared" si="9"/>
        <v>2.7000687491438993</v>
      </c>
      <c r="V38" s="67">
        <f t="shared" si="10"/>
        <v>8.8029113701592152E-2</v>
      </c>
      <c r="W38" s="100">
        <f t="shared" si="11"/>
        <v>5.868607580106143E-2</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1.1093922081683976</v>
      </c>
      <c r="Q39" s="284">
        <f>MCF!R38</f>
        <v>1</v>
      </c>
      <c r="R39" s="67">
        <f t="shared" si="5"/>
        <v>0.23851932475620546</v>
      </c>
      <c r="S39" s="67">
        <f t="shared" si="7"/>
        <v>0.23851932475620546</v>
      </c>
      <c r="T39" s="67">
        <f t="shared" si="8"/>
        <v>0</v>
      </c>
      <c r="U39" s="67">
        <f t="shared" si="9"/>
        <v>2.8457203331973471</v>
      </c>
      <c r="V39" s="67">
        <f t="shared" si="10"/>
        <v>9.286774070275762E-2</v>
      </c>
      <c r="W39" s="100">
        <f t="shared" si="11"/>
        <v>6.1911827135171744E-2</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1.1563229047532821</v>
      </c>
      <c r="Q40" s="284">
        <f>MCF!R39</f>
        <v>1</v>
      </c>
      <c r="R40" s="67">
        <f t="shared" si="5"/>
        <v>0.24860942452195567</v>
      </c>
      <c r="S40" s="67">
        <f t="shared" si="7"/>
        <v>0.24860942452195567</v>
      </c>
      <c r="T40" s="67">
        <f t="shared" si="8"/>
        <v>0</v>
      </c>
      <c r="U40" s="67">
        <f t="shared" si="9"/>
        <v>2.9964523914116006</v>
      </c>
      <c r="V40" s="67">
        <f t="shared" si="10"/>
        <v>9.7877366307702024E-2</v>
      </c>
      <c r="W40" s="100">
        <f t="shared" si="11"/>
        <v>6.5251577538468011E-2</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1.2045635151260734</v>
      </c>
      <c r="Q41" s="284">
        <f>MCF!R40</f>
        <v>1</v>
      </c>
      <c r="R41" s="67">
        <f t="shared" si="5"/>
        <v>0.25898115575210578</v>
      </c>
      <c r="S41" s="67">
        <f t="shared" si="7"/>
        <v>0.25898115575210578</v>
      </c>
      <c r="T41" s="67">
        <f t="shared" si="8"/>
        <v>0</v>
      </c>
      <c r="U41" s="67">
        <f t="shared" si="9"/>
        <v>3.1523718144570849</v>
      </c>
      <c r="V41" s="67">
        <f t="shared" si="10"/>
        <v>0.10306173270662153</v>
      </c>
      <c r="W41" s="100">
        <f t="shared" si="11"/>
        <v>6.8707821804414343E-2</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1.2541198092632837</v>
      </c>
      <c r="Q42" s="284">
        <f>MCF!R41</f>
        <v>1</v>
      </c>
      <c r="R42" s="67">
        <f t="shared" si="5"/>
        <v>0.26963575899160597</v>
      </c>
      <c r="S42" s="67">
        <f t="shared" si="7"/>
        <v>0.26963575899160597</v>
      </c>
      <c r="T42" s="67">
        <f t="shared" si="8"/>
        <v>0</v>
      </c>
      <c r="U42" s="67">
        <f t="shared" si="9"/>
        <v>3.3135830570890596</v>
      </c>
      <c r="V42" s="67">
        <f t="shared" si="10"/>
        <v>0.10842451635963136</v>
      </c>
      <c r="W42" s="100">
        <f t="shared" si="11"/>
        <v>7.2283010906420905E-2</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1.3049944738743928</v>
      </c>
      <c r="Q43" s="284">
        <f>MCF!R42</f>
        <v>1</v>
      </c>
      <c r="R43" s="67">
        <f t="shared" si="5"/>
        <v>0.28057381188299446</v>
      </c>
      <c r="S43" s="67">
        <f t="shared" si="7"/>
        <v>0.28057381188299446</v>
      </c>
      <c r="T43" s="67">
        <f t="shared" si="8"/>
        <v>0</v>
      </c>
      <c r="U43" s="67">
        <f t="shared" si="9"/>
        <v>3.4801875590274958</v>
      </c>
      <c r="V43" s="67">
        <f t="shared" si="10"/>
        <v>0.11396930994455859</v>
      </c>
      <c r="W43" s="100">
        <f t="shared" si="11"/>
        <v>7.597953996303905E-2</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1.357186745277136</v>
      </c>
      <c r="Q44" s="284">
        <f>MCF!R43</f>
        <v>1</v>
      </c>
      <c r="R44" s="67">
        <f t="shared" si="5"/>
        <v>0.29179515023458424</v>
      </c>
      <c r="S44" s="67">
        <f t="shared" si="7"/>
        <v>0.29179515023458424</v>
      </c>
      <c r="T44" s="67">
        <f t="shared" si="8"/>
        <v>0</v>
      </c>
      <c r="U44" s="67">
        <f t="shared" si="9"/>
        <v>3.6522831068237336</v>
      </c>
      <c r="V44" s="67">
        <f t="shared" si="10"/>
        <v>0.11969960243834657</v>
      </c>
      <c r="W44" s="100">
        <f t="shared" si="11"/>
        <v>7.9799734958897708E-2</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1.4106920089197108</v>
      </c>
      <c r="Q45" s="284">
        <f>MCF!R44</f>
        <v>1</v>
      </c>
      <c r="R45" s="67">
        <f t="shared" si="5"/>
        <v>0.30329878191773779</v>
      </c>
      <c r="S45" s="67">
        <f t="shared" si="7"/>
        <v>0.30329878191773779</v>
      </c>
      <c r="T45" s="67">
        <f t="shared" si="8"/>
        <v>0</v>
      </c>
      <c r="U45" s="67">
        <f t="shared" si="9"/>
        <v>3.8299631315727471</v>
      </c>
      <c r="V45" s="67">
        <f t="shared" si="10"/>
        <v>0.12561875716872423</v>
      </c>
      <c r="W45" s="100">
        <f t="shared" si="11"/>
        <v>8.3745838112482818E-2</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1.4655013627573967</v>
      </c>
      <c r="Q46" s="284">
        <f>MCF!R45</f>
        <v>1</v>
      </c>
      <c r="R46" s="67">
        <f t="shared" si="5"/>
        <v>0.31508279299284031</v>
      </c>
      <c r="S46" s="67">
        <f t="shared" si="7"/>
        <v>0.31508279299284031</v>
      </c>
      <c r="T46" s="67">
        <f t="shared" si="8"/>
        <v>0</v>
      </c>
      <c r="U46" s="67">
        <f t="shared" si="9"/>
        <v>4.0133159369062756</v>
      </c>
      <c r="V46" s="67">
        <f t="shared" si="10"/>
        <v>0.13172998765931185</v>
      </c>
      <c r="W46" s="100">
        <f t="shared" si="11"/>
        <v>8.7819991772874556E-2</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1.5216011414648127</v>
      </c>
      <c r="Q47" s="284">
        <f>MCF!R46</f>
        <v>1</v>
      </c>
      <c r="R47" s="67">
        <f t="shared" si="5"/>
        <v>0.32714424541493475</v>
      </c>
      <c r="S47" s="67">
        <f t="shared" si="7"/>
        <v>0.32714424541493475</v>
      </c>
      <c r="T47" s="67">
        <f t="shared" si="8"/>
        <v>0</v>
      </c>
      <c r="U47" s="67">
        <f t="shared" si="9"/>
        <v>4.2024238512444443</v>
      </c>
      <c r="V47" s="67">
        <f t="shared" si="10"/>
        <v>0.13803633107676602</v>
      </c>
      <c r="W47" s="100">
        <f t="shared" si="11"/>
        <v>9.202422071784401E-2</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1.5789723982206754</v>
      </c>
      <c r="Q48" s="284">
        <f>MCF!R47</f>
        <v>1</v>
      </c>
      <c r="R48" s="67">
        <f t="shared" si="5"/>
        <v>0.33947906561744517</v>
      </c>
      <c r="S48" s="67">
        <f t="shared" si="7"/>
        <v>0.33947906561744517</v>
      </c>
      <c r="T48" s="67">
        <f t="shared" si="8"/>
        <v>0</v>
      </c>
      <c r="U48" s="67">
        <f t="shared" si="9"/>
        <v>4.397362297789063</v>
      </c>
      <c r="V48" s="67">
        <f t="shared" si="10"/>
        <v>0.14454061907282709</v>
      </c>
      <c r="W48" s="100">
        <f t="shared" si="11"/>
        <v>9.6360412715218058E-2</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1.6387477920000002</v>
      </c>
      <c r="Q49" s="284">
        <f>MCF!R48</f>
        <v>1</v>
      </c>
      <c r="R49" s="67">
        <f t="shared" si="5"/>
        <v>0.35233077528000006</v>
      </c>
      <c r="S49" s="67">
        <f t="shared" si="7"/>
        <v>0.35233077528000006</v>
      </c>
      <c r="T49" s="67">
        <f t="shared" si="8"/>
        <v>0</v>
      </c>
      <c r="U49" s="67">
        <f t="shared" si="9"/>
        <v>4.5984476272719377</v>
      </c>
      <c r="V49" s="67">
        <f t="shared" si="10"/>
        <v>0.1512454457971259</v>
      </c>
      <c r="W49" s="100">
        <f t="shared" si="11"/>
        <v>0.10083029719808392</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4.4402859352705386</v>
      </c>
      <c r="V50" s="67">
        <f t="shared" si="10"/>
        <v>0.15816169200139946</v>
      </c>
      <c r="W50" s="100">
        <f t="shared" si="11"/>
        <v>0.10544112800093297</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4.2875641488295262</v>
      </c>
      <c r="V51" s="67">
        <f t="shared" si="10"/>
        <v>0.15272178644101236</v>
      </c>
      <c r="W51" s="100">
        <f t="shared" si="11"/>
        <v>0.10181452429400824</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4.1400951646615534</v>
      </c>
      <c r="V52" s="67">
        <f t="shared" si="10"/>
        <v>0.14746898416797291</v>
      </c>
      <c r="W52" s="100">
        <f t="shared" si="11"/>
        <v>9.8312656111981936E-2</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3.9976983148189573</v>
      </c>
      <c r="V53" s="67">
        <f t="shared" si="10"/>
        <v>0.14239684984259596</v>
      </c>
      <c r="W53" s="100">
        <f t="shared" si="11"/>
        <v>9.4931233228397305E-2</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3.8601991453529312</v>
      </c>
      <c r="V54" s="67">
        <f t="shared" si="10"/>
        <v>0.13749916946602606</v>
      </c>
      <c r="W54" s="100">
        <f t="shared" si="11"/>
        <v>9.1666112977350694E-2</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3.7274292025856193</v>
      </c>
      <c r="V55" s="67">
        <f t="shared" si="10"/>
        <v>0.13276994276731177</v>
      </c>
      <c r="W55" s="100">
        <f t="shared" si="11"/>
        <v>8.8513295178207843E-2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3.5992258267332957</v>
      </c>
      <c r="V56" s="67">
        <f t="shared" si="10"/>
        <v>0.12820337585232336</v>
      </c>
      <c r="W56" s="100">
        <f t="shared" si="11"/>
        <v>8.546891723488223E-2</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3.4754319526277877</v>
      </c>
      <c r="V57" s="67">
        <f t="shared" si="10"/>
        <v>0.12379387410550792</v>
      </c>
      <c r="W57" s="100">
        <f t="shared" si="11"/>
        <v>8.2529249403671942E-2</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3.3558959172920018</v>
      </c>
      <c r="V58" s="67">
        <f t="shared" si="10"/>
        <v>0.11953603533578575</v>
      </c>
      <c r="W58" s="100">
        <f t="shared" si="11"/>
        <v>7.9690690223857163E-2</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3.2404712741338111</v>
      </c>
      <c r="V59" s="67">
        <f t="shared" si="10"/>
        <v>0.11542464315819057</v>
      </c>
      <c r="W59" s="100">
        <f t="shared" si="11"/>
        <v>7.6949762105460368E-2</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3.1290166135306654</v>
      </c>
      <c r="V60" s="67">
        <f t="shared" si="10"/>
        <v>0.11145466060314567</v>
      </c>
      <c r="W60" s="100">
        <f t="shared" si="11"/>
        <v>7.430310706876378E-2</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3.0213953895851193</v>
      </c>
      <c r="V61" s="67">
        <f t="shared" si="10"/>
        <v>0.10762122394554627</v>
      </c>
      <c r="W61" s="100">
        <f t="shared" si="11"/>
        <v>7.1747482630364179E-2</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2.9174757528390312</v>
      </c>
      <c r="V62" s="67">
        <f t="shared" si="10"/>
        <v>0.10391963674608799</v>
      </c>
      <c r="W62" s="100">
        <f t="shared" si="11"/>
        <v>6.9279757830725319E-2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2.8171303887414898</v>
      </c>
      <c r="V63" s="67">
        <f t="shared" si="10"/>
        <v>0.10034536409754138</v>
      </c>
      <c r="W63" s="100">
        <f t="shared" si="11"/>
        <v>6.6896909398360918E-2</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2.7202363616725664</v>
      </c>
      <c r="V64" s="67">
        <f t="shared" si="10"/>
        <v>9.6894027068923513E-2</v>
      </c>
      <c r="W64" s="100">
        <f t="shared" si="11"/>
        <v>6.4596018045949E-2</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2.6266749643318068</v>
      </c>
      <c r="V65" s="67">
        <f t="shared" si="10"/>
        <v>9.3561397340759814E-2</v>
      </c>
      <c r="W65" s="100">
        <f t="shared" si="11"/>
        <v>6.2374264893839876E-2</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2.5363315723069428</v>
      </c>
      <c r="V66" s="67">
        <f t="shared" si="10"/>
        <v>9.0343392024863953E-2</v>
      </c>
      <c r="W66" s="100">
        <f t="shared" si="11"/>
        <v>6.0228928016575964E-2</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2.4490955036446538</v>
      </c>
      <c r="V67" s="67">
        <f t="shared" si="10"/>
        <v>8.7236068662289265E-2</v>
      </c>
      <c r="W67" s="100">
        <f t="shared" si="11"/>
        <v>5.8157379108192839E-2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2.3648598832513303</v>
      </c>
      <c r="V68" s="67">
        <f t="shared" si="10"/>
        <v>8.4235620393323482E-2</v>
      </c>
      <c r="W68" s="100">
        <f t="shared" si="11"/>
        <v>5.615708026221565E-2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2.283521511957721</v>
      </c>
      <c r="V69" s="67">
        <f t="shared" si="10"/>
        <v>8.1338371293609477E-2</v>
      </c>
      <c r="W69" s="100">
        <f t="shared" si="11"/>
        <v>5.4225580862406315E-2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2.2049807400870427</v>
      </c>
      <c r="V70" s="67">
        <f t="shared" si="10"/>
        <v>7.8540771870678289E-2</v>
      </c>
      <c r="W70" s="100">
        <f t="shared" si="11"/>
        <v>5.236051458045219E-2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2.1291413453716657</v>
      </c>
      <c r="V71" s="67">
        <f t="shared" si="10"/>
        <v>7.5839394715376873E-2</v>
      </c>
      <c r="W71" s="100">
        <f t="shared" si="11"/>
        <v>5.0559596476917913E-2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2.0559104150688023</v>
      </c>
      <c r="V72" s="67">
        <f t="shared" si="10"/>
        <v>7.3230930302863359E-2</v>
      </c>
      <c r="W72" s="100">
        <f t="shared" si="11"/>
        <v>4.8820620201908901E-2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1.9851982321307771</v>
      </c>
      <c r="V73" s="67">
        <f t="shared" si="10"/>
        <v>7.0712182938025211E-2</v>
      </c>
      <c r="W73" s="100">
        <f t="shared" si="11"/>
        <v>4.7141455292016805E-2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1.9169181652904241</v>
      </c>
      <c r="V74" s="67">
        <f t="shared" si="10"/>
        <v>6.8280066840353024E-2</v>
      </c>
      <c r="W74" s="100">
        <f t="shared" si="11"/>
        <v>4.5520044560235347E-2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1.8509865629269506</v>
      </c>
      <c r="V75" s="67">
        <f t="shared" si="10"/>
        <v>6.5931602363473549E-2</v>
      </c>
      <c r="W75" s="100">
        <f t="shared" si="11"/>
        <v>4.3954401575649032E-2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1.7873226505822404</v>
      </c>
      <c r="V76" s="67">
        <f t="shared" si="10"/>
        <v>6.3663912344710222E-2</v>
      </c>
      <c r="W76" s="100">
        <f t="shared" si="11"/>
        <v>4.2442608229806812E-2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1.7258484320020413</v>
      </c>
      <c r="V77" s="67">
        <f t="shared" si="10"/>
        <v>6.1474218580199143E-2</v>
      </c>
      <c r="W77" s="100">
        <f t="shared" si="11"/>
        <v>4.0982812386799426E-2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1.6664885935807994</v>
      </c>
      <c r="V78" s="67">
        <f t="shared" si="10"/>
        <v>5.9359838421241824E-2</v>
      </c>
      <c r="W78" s="100">
        <f t="shared" si="11"/>
        <v>3.9573225614161212E-2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1.6091704120930743</v>
      </c>
      <c r="V79" s="67">
        <f t="shared" si="10"/>
        <v>5.7318181487725092E-2</v>
      </c>
      <c r="W79" s="100">
        <f t="shared" si="11"/>
        <v>3.8212120991816728E-2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1.5538236655984927</v>
      </c>
      <c r="V80" s="67">
        <f t="shared" si="10"/>
        <v>5.5346746494581531E-2</v>
      </c>
      <c r="W80" s="100">
        <f t="shared" si="11"/>
        <v>3.6897830996387687E-2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1.5003805474110903</v>
      </c>
      <c r="V81" s="67">
        <f t="shared" si="10"/>
        <v>5.3443118187402404E-2</v>
      </c>
      <c r="W81" s="100">
        <f t="shared" si="11"/>
        <v>3.5628745458268267E-2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1.4487755830276412</v>
      </c>
      <c r="V82" s="67">
        <f t="shared" si="10"/>
        <v>5.1604964383449019E-2</v>
      </c>
      <c r="W82" s="100">
        <f t="shared" si="11"/>
        <v>3.4403309588966008E-2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1.398945549913204</v>
      </c>
      <c r="V83" s="67">
        <f t="shared" si="10"/>
        <v>4.9830033114437178E-2</v>
      </c>
      <c r="W83" s="100">
        <f t="shared" si="11"/>
        <v>3.3220022076291447E-2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1.3508294000456096</v>
      </c>
      <c r="V84" s="67">
        <f t="shared" si="10"/>
        <v>4.8116149867594431E-2</v>
      </c>
      <c r="W84" s="100">
        <f t="shared" si="11"/>
        <v>3.2077433245062952E-2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1.3043681851239997</v>
      </c>
      <c r="V85" s="67">
        <f t="shared" ref="V85:V98" si="22">U84*(1-$W$10)+T85</f>
        <v>4.646121492160997E-2</v>
      </c>
      <c r="W85" s="100">
        <f t="shared" ref="W85:W99" si="23">V85*CH4_fraction*conv</f>
        <v>3.0974143281073313E-2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1.2595049843497863</v>
      </c>
      <c r="V86" s="67">
        <f t="shared" si="22"/>
        <v>4.4863200774213456E-2</v>
      </c>
      <c r="W86" s="100">
        <f t="shared" si="23"/>
        <v>2.9908800516142302E-2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1.2161848346915551</v>
      </c>
      <c r="V87" s="67">
        <f t="shared" si="22"/>
        <v>4.3320149658231166E-2</v>
      </c>
      <c r="W87" s="100">
        <f t="shared" si="23"/>
        <v>2.8880099772154111E-2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1.1743546635484787</v>
      </c>
      <c r="V88" s="67">
        <f t="shared" si="22"/>
        <v>4.1830171143076383E-2</v>
      </c>
      <c r="W88" s="100">
        <f t="shared" si="23"/>
        <v>2.7886780762050922E-2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1.1339632237297432</v>
      </c>
      <c r="V89" s="67">
        <f t="shared" si="22"/>
        <v>4.0391439818735511E-2</v>
      </c>
      <c r="W89" s="100">
        <f t="shared" si="23"/>
        <v>2.6927626545823674E-2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1.0949610306703306</v>
      </c>
      <c r="V90" s="67">
        <f t="shared" si="22"/>
        <v>3.9002193059412549E-2</v>
      </c>
      <c r="W90" s="100">
        <f t="shared" si="23"/>
        <v>2.6001462039608365E-2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1.0573003018062386</v>
      </c>
      <c r="V91" s="67">
        <f t="shared" si="22"/>
        <v>3.7660728864092025E-2</v>
      </c>
      <c r="W91" s="100">
        <f t="shared" si="23"/>
        <v>2.5107152576061349E-2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1.0209348980348636</v>
      </c>
      <c r="V92" s="67">
        <f t="shared" si="22"/>
        <v>3.6365403771374927E-2</v>
      </c>
      <c r="W92" s="100">
        <f t="shared" si="23"/>
        <v>2.4243602514249951E-2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0.98582026718883065</v>
      </c>
      <c r="V93" s="67">
        <f t="shared" si="22"/>
        <v>3.511463084603296E-2</v>
      </c>
      <c r="W93" s="100">
        <f t="shared" si="23"/>
        <v>2.3409753897355307E-2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0.95191338945401616</v>
      </c>
      <c r="V94" s="67">
        <f t="shared" si="22"/>
        <v>3.390687773481444E-2</v>
      </c>
      <c r="W94" s="100">
        <f t="shared" si="23"/>
        <v>2.2604585156542959E-2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0.9191727246648963</v>
      </c>
      <c r="V95" s="67">
        <f t="shared" si="22"/>
        <v>3.2740664789119911E-2</v>
      </c>
      <c r="W95" s="100">
        <f t="shared" si="23"/>
        <v>2.1827109859413274E-2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0.88755816141264876</v>
      </c>
      <c r="V96" s="67">
        <f t="shared" si="22"/>
        <v>3.1614563252247582E-2</v>
      </c>
      <c r="W96" s="100">
        <f t="shared" si="23"/>
        <v>2.1076375501498386E-2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0.85703096790366107</v>
      </c>
      <c r="V97" s="67">
        <f t="shared" si="22"/>
        <v>3.052719350898769E-2</v>
      </c>
      <c r="W97" s="100">
        <f t="shared" si="23"/>
        <v>2.0351462339325124E-2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0.82755374450823971</v>
      </c>
      <c r="V98" s="67">
        <f t="shared" si="22"/>
        <v>2.9477223395421338E-2</v>
      </c>
      <c r="W98" s="100">
        <f t="shared" si="23"/>
        <v>1.9651482263614226E-2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0.7990903779413866</v>
      </c>
      <c r="V99" s="68">
        <f>U98*(1-$W$10)+T99</f>
        <v>2.84633665668531E-2</v>
      </c>
      <c r="W99" s="102">
        <f t="shared" si="23"/>
        <v>1.8975577711235397E-2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0.20981245606199997</v>
      </c>
      <c r="D21" s="418">
        <f>Dry_Matter_Content!H8</f>
        <v>0.73</v>
      </c>
      <c r="E21" s="284">
        <f>MCF!R20</f>
        <v>1</v>
      </c>
      <c r="F21" s="67">
        <f t="shared" si="0"/>
        <v>2.2974463938788995E-2</v>
      </c>
      <c r="G21" s="67">
        <f t="shared" si="1"/>
        <v>2.2974463938788995E-2</v>
      </c>
      <c r="H21" s="67">
        <f t="shared" si="2"/>
        <v>0</v>
      </c>
      <c r="I21" s="67">
        <f t="shared" si="3"/>
        <v>2.2974463938788995E-2</v>
      </c>
      <c r="J21" s="67">
        <f t="shared" si="4"/>
        <v>0</v>
      </c>
      <c r="K21" s="100">
        <f t="shared" ref="K21:K84" si="6">J21*CH4_fraction*conv</f>
        <v>0</v>
      </c>
      <c r="O21" s="96">
        <f>Amnt_Deposited!B16</f>
        <v>2002</v>
      </c>
      <c r="P21" s="99">
        <f>Amnt_Deposited!H16</f>
        <v>0.20981245606199997</v>
      </c>
      <c r="Q21" s="284">
        <f>MCF!R20</f>
        <v>1</v>
      </c>
      <c r="R21" s="67">
        <f t="shared" si="5"/>
        <v>2.5177494727439995E-2</v>
      </c>
      <c r="S21" s="67">
        <f t="shared" ref="S21:S84" si="7">R21*$W$12</f>
        <v>2.5177494727439995E-2</v>
      </c>
      <c r="T21" s="67">
        <f t="shared" ref="T21:T84" si="8">R21*(1-$W$12)</f>
        <v>0</v>
      </c>
      <c r="U21" s="67">
        <f t="shared" ref="U21:U84" si="9">S21+U20*$W$10</f>
        <v>2.5177494727439995E-2</v>
      </c>
      <c r="V21" s="67">
        <f t="shared" ref="V21:V84" si="10">U20*(1-$W$10)+T21</f>
        <v>0</v>
      </c>
      <c r="W21" s="100">
        <f t="shared" ref="W21:W84" si="11">V21*CH4_fraction*conv</f>
        <v>0</v>
      </c>
    </row>
    <row r="22" spans="2:23">
      <c r="B22" s="96">
        <f>Amnt_Deposited!B17</f>
        <v>2003</v>
      </c>
      <c r="C22" s="99">
        <f>Amnt_Deposited!H17</f>
        <v>0.213410002806</v>
      </c>
      <c r="D22" s="418">
        <f>Dry_Matter_Content!H9</f>
        <v>0.73</v>
      </c>
      <c r="E22" s="284">
        <f>MCF!R21</f>
        <v>1</v>
      </c>
      <c r="F22" s="67">
        <f t="shared" si="0"/>
        <v>2.3368395307257001E-2</v>
      </c>
      <c r="G22" s="67">
        <f t="shared" si="1"/>
        <v>2.3368395307257001E-2</v>
      </c>
      <c r="H22" s="67">
        <f t="shared" si="2"/>
        <v>0</v>
      </c>
      <c r="I22" s="67">
        <f t="shared" si="3"/>
        <v>4.4789643499435927E-2</v>
      </c>
      <c r="J22" s="67">
        <f t="shared" si="4"/>
        <v>1.5532157466100658E-3</v>
      </c>
      <c r="K22" s="100">
        <f t="shared" si="6"/>
        <v>1.0354771644067104E-3</v>
      </c>
      <c r="N22" s="258"/>
      <c r="O22" s="96">
        <f>Amnt_Deposited!B17</f>
        <v>2003</v>
      </c>
      <c r="P22" s="99">
        <f>Amnt_Deposited!H17</f>
        <v>0.213410002806</v>
      </c>
      <c r="Q22" s="284">
        <f>MCF!R21</f>
        <v>1</v>
      </c>
      <c r="R22" s="67">
        <f t="shared" si="5"/>
        <v>2.5609200336720001E-2</v>
      </c>
      <c r="S22" s="67">
        <f t="shared" si="7"/>
        <v>2.5609200336720001E-2</v>
      </c>
      <c r="T22" s="67">
        <f t="shared" si="8"/>
        <v>0</v>
      </c>
      <c r="U22" s="67">
        <f t="shared" si="9"/>
        <v>4.9084540821299649E-2</v>
      </c>
      <c r="V22" s="67">
        <f t="shared" si="10"/>
        <v>1.7021542428603462E-3</v>
      </c>
      <c r="W22" s="100">
        <f t="shared" si="11"/>
        <v>1.1347694952402307E-3</v>
      </c>
    </row>
    <row r="23" spans="2:23">
      <c r="B23" s="96">
        <f>Amnt_Deposited!B18</f>
        <v>2004</v>
      </c>
      <c r="C23" s="99">
        <f>Amnt_Deposited!H18</f>
        <v>0.22197201384599999</v>
      </c>
      <c r="D23" s="418">
        <f>Dry_Matter_Content!H10</f>
        <v>0.73</v>
      </c>
      <c r="E23" s="284">
        <f>MCF!R22</f>
        <v>1</v>
      </c>
      <c r="F23" s="67">
        <f t="shared" si="0"/>
        <v>2.4305935516136998E-2</v>
      </c>
      <c r="G23" s="67">
        <f t="shared" si="1"/>
        <v>2.4305935516136998E-2</v>
      </c>
      <c r="H23" s="67">
        <f t="shared" si="2"/>
        <v>0</v>
      </c>
      <c r="I23" s="67">
        <f t="shared" si="3"/>
        <v>6.6067522310801693E-2</v>
      </c>
      <c r="J23" s="67">
        <f t="shared" si="4"/>
        <v>3.0280567047712387E-3</v>
      </c>
      <c r="K23" s="100">
        <f t="shared" si="6"/>
        <v>2.0187044698474921E-3</v>
      </c>
      <c r="N23" s="258"/>
      <c r="O23" s="96">
        <f>Amnt_Deposited!B18</f>
        <v>2004</v>
      </c>
      <c r="P23" s="99">
        <f>Amnt_Deposited!H18</f>
        <v>0.22197201384599999</v>
      </c>
      <c r="Q23" s="284">
        <f>MCF!R22</f>
        <v>1</v>
      </c>
      <c r="R23" s="67">
        <f t="shared" si="5"/>
        <v>2.6636641661519998E-2</v>
      </c>
      <c r="S23" s="67">
        <f t="shared" si="7"/>
        <v>2.6636641661519998E-2</v>
      </c>
      <c r="T23" s="67">
        <f t="shared" si="8"/>
        <v>0</v>
      </c>
      <c r="U23" s="67">
        <f t="shared" si="9"/>
        <v>7.2402764176221032E-2</v>
      </c>
      <c r="V23" s="67">
        <f t="shared" si="10"/>
        <v>3.3184183065986177E-3</v>
      </c>
      <c r="W23" s="100">
        <f t="shared" si="11"/>
        <v>2.212278871065745E-3</v>
      </c>
    </row>
    <row r="24" spans="2:23">
      <c r="B24" s="96">
        <f>Amnt_Deposited!B19</f>
        <v>2005</v>
      </c>
      <c r="C24" s="99">
        <f>Amnt_Deposited!H19</f>
        <v>0.22995195834599999</v>
      </c>
      <c r="D24" s="418">
        <f>Dry_Matter_Content!H11</f>
        <v>0.73</v>
      </c>
      <c r="E24" s="284">
        <f>MCF!R23</f>
        <v>1</v>
      </c>
      <c r="F24" s="67">
        <f t="shared" si="0"/>
        <v>2.5179739438886996E-2</v>
      </c>
      <c r="G24" s="67">
        <f t="shared" si="1"/>
        <v>2.5179739438886996E-2</v>
      </c>
      <c r="H24" s="67">
        <f t="shared" si="2"/>
        <v>0</v>
      </c>
      <c r="I24" s="67">
        <f t="shared" si="3"/>
        <v>8.6780688937976858E-2</v>
      </c>
      <c r="J24" s="67">
        <f t="shared" si="4"/>
        <v>4.4665728117118395E-3</v>
      </c>
      <c r="K24" s="100">
        <f t="shared" si="6"/>
        <v>2.977715207807893E-3</v>
      </c>
      <c r="N24" s="258"/>
      <c r="O24" s="96">
        <f>Amnt_Deposited!B19</f>
        <v>2005</v>
      </c>
      <c r="P24" s="99">
        <f>Amnt_Deposited!H19</f>
        <v>0.22995195834599999</v>
      </c>
      <c r="Q24" s="284">
        <f>MCF!R23</f>
        <v>1</v>
      </c>
      <c r="R24" s="67">
        <f t="shared" si="5"/>
        <v>2.7594235001519998E-2</v>
      </c>
      <c r="S24" s="67">
        <f t="shared" si="7"/>
        <v>2.7594235001519998E-2</v>
      </c>
      <c r="T24" s="67">
        <f t="shared" si="8"/>
        <v>0</v>
      </c>
      <c r="U24" s="67">
        <f t="shared" si="9"/>
        <v>9.510212486353628E-2</v>
      </c>
      <c r="V24" s="67">
        <f t="shared" si="10"/>
        <v>4.8948743142047555E-3</v>
      </c>
      <c r="W24" s="100">
        <f t="shared" si="11"/>
        <v>3.2632495428031702E-3</v>
      </c>
    </row>
    <row r="25" spans="2:23">
      <c r="B25" s="96">
        <f>Amnt_Deposited!B20</f>
        <v>2006</v>
      </c>
      <c r="C25" s="99">
        <f>Amnt_Deposited!H20</f>
        <v>0.23246423263800001</v>
      </c>
      <c r="D25" s="418">
        <f>Dry_Matter_Content!H12</f>
        <v>0.73</v>
      </c>
      <c r="E25" s="284">
        <f>MCF!R24</f>
        <v>1</v>
      </c>
      <c r="F25" s="67">
        <f t="shared" si="0"/>
        <v>2.5454833473860999E-2</v>
      </c>
      <c r="G25" s="67">
        <f t="shared" si="1"/>
        <v>2.5454833473860999E-2</v>
      </c>
      <c r="H25" s="67">
        <f t="shared" si="2"/>
        <v>0</v>
      </c>
      <c r="I25" s="67">
        <f t="shared" si="3"/>
        <v>0.10636861152681111</v>
      </c>
      <c r="J25" s="67">
        <f t="shared" si="4"/>
        <v>5.8669108850267458E-3</v>
      </c>
      <c r="K25" s="100">
        <f t="shared" si="6"/>
        <v>3.9112739233511636E-3</v>
      </c>
      <c r="N25" s="258"/>
      <c r="O25" s="96">
        <f>Amnt_Deposited!B20</f>
        <v>2006</v>
      </c>
      <c r="P25" s="99">
        <f>Amnt_Deposited!H20</f>
        <v>0.23246423263800001</v>
      </c>
      <c r="Q25" s="284">
        <f>MCF!R24</f>
        <v>1</v>
      </c>
      <c r="R25" s="67">
        <f t="shared" si="5"/>
        <v>2.789570791656E-2</v>
      </c>
      <c r="S25" s="67">
        <f t="shared" si="7"/>
        <v>2.789570791656E-2</v>
      </c>
      <c r="T25" s="67">
        <f t="shared" si="8"/>
        <v>0</v>
      </c>
      <c r="U25" s="67">
        <f t="shared" si="9"/>
        <v>0.11656834139924505</v>
      </c>
      <c r="V25" s="67">
        <f t="shared" si="10"/>
        <v>6.429491380851228E-3</v>
      </c>
      <c r="W25" s="100">
        <f t="shared" si="11"/>
        <v>4.2863275872341514E-3</v>
      </c>
    </row>
    <row r="26" spans="2:23">
      <c r="B26" s="96">
        <f>Amnt_Deposited!B21</f>
        <v>2007</v>
      </c>
      <c r="C26" s="99">
        <f>Amnt_Deposited!H21</f>
        <v>0.23490327920399998</v>
      </c>
      <c r="D26" s="418">
        <f>Dry_Matter_Content!H13</f>
        <v>0.73</v>
      </c>
      <c r="E26" s="284">
        <f>MCF!R25</f>
        <v>1</v>
      </c>
      <c r="F26" s="67">
        <f t="shared" si="0"/>
        <v>2.5721909072837994E-2</v>
      </c>
      <c r="G26" s="67">
        <f t="shared" si="1"/>
        <v>2.5721909072837994E-2</v>
      </c>
      <c r="H26" s="67">
        <f t="shared" si="2"/>
        <v>0</v>
      </c>
      <c r="I26" s="67">
        <f t="shared" si="3"/>
        <v>0.12489934509241329</v>
      </c>
      <c r="J26" s="67">
        <f t="shared" si="4"/>
        <v>7.1911755072358186E-3</v>
      </c>
      <c r="K26" s="100">
        <f t="shared" si="6"/>
        <v>4.7941170048238788E-3</v>
      </c>
      <c r="N26" s="258"/>
      <c r="O26" s="96">
        <f>Amnt_Deposited!B21</f>
        <v>2007</v>
      </c>
      <c r="P26" s="99">
        <f>Amnt_Deposited!H21</f>
        <v>0.23490327920399998</v>
      </c>
      <c r="Q26" s="284">
        <f>MCF!R25</f>
        <v>1</v>
      </c>
      <c r="R26" s="67">
        <f t="shared" si="5"/>
        <v>2.8188393504479995E-2</v>
      </c>
      <c r="S26" s="67">
        <f t="shared" si="7"/>
        <v>2.8188393504479995E-2</v>
      </c>
      <c r="T26" s="67">
        <f t="shared" si="8"/>
        <v>0</v>
      </c>
      <c r="U26" s="67">
        <f t="shared" si="9"/>
        <v>0.13687599462182279</v>
      </c>
      <c r="V26" s="67">
        <f t="shared" si="10"/>
        <v>7.8807402819022661E-3</v>
      </c>
      <c r="W26" s="100">
        <f t="shared" si="11"/>
        <v>5.2538268546015107E-3</v>
      </c>
    </row>
    <row r="27" spans="2:23">
      <c r="B27" s="96">
        <f>Amnt_Deposited!B22</f>
        <v>2008</v>
      </c>
      <c r="C27" s="99">
        <f>Amnt_Deposited!H22</f>
        <v>0.23724656643600001</v>
      </c>
      <c r="D27" s="418">
        <f>Dry_Matter_Content!H14</f>
        <v>0.73</v>
      </c>
      <c r="E27" s="284">
        <f>MCF!R26</f>
        <v>1</v>
      </c>
      <c r="F27" s="67">
        <f t="shared" si="0"/>
        <v>2.5978499024741999E-2</v>
      </c>
      <c r="G27" s="67">
        <f t="shared" si="1"/>
        <v>2.5978499024741999E-2</v>
      </c>
      <c r="H27" s="67">
        <f t="shared" si="2"/>
        <v>0</v>
      </c>
      <c r="I27" s="67">
        <f t="shared" si="3"/>
        <v>0.14243387649920847</v>
      </c>
      <c r="J27" s="67">
        <f t="shared" si="4"/>
        <v>8.4439676179468084E-3</v>
      </c>
      <c r="K27" s="100">
        <f t="shared" si="6"/>
        <v>5.6293117452978717E-3</v>
      </c>
      <c r="N27" s="258"/>
      <c r="O27" s="96">
        <f>Amnt_Deposited!B22</f>
        <v>2008</v>
      </c>
      <c r="P27" s="99">
        <f>Amnt_Deposited!H22</f>
        <v>0.23724656643600001</v>
      </c>
      <c r="Q27" s="284">
        <f>MCF!R26</f>
        <v>1</v>
      </c>
      <c r="R27" s="67">
        <f t="shared" si="5"/>
        <v>2.846958797232E-2</v>
      </c>
      <c r="S27" s="67">
        <f t="shared" si="7"/>
        <v>2.846958797232E-2</v>
      </c>
      <c r="T27" s="67">
        <f t="shared" si="8"/>
        <v>0</v>
      </c>
      <c r="U27" s="67">
        <f t="shared" si="9"/>
        <v>0.15609191945118736</v>
      </c>
      <c r="V27" s="67">
        <f t="shared" si="10"/>
        <v>9.2536631429554067E-3</v>
      </c>
      <c r="W27" s="100">
        <f t="shared" si="11"/>
        <v>6.1691087619702711E-3</v>
      </c>
    </row>
    <row r="28" spans="2:23">
      <c r="B28" s="96">
        <f>Amnt_Deposited!B23</f>
        <v>2009</v>
      </c>
      <c r="C28" s="99">
        <f>Amnt_Deposited!H23</f>
        <v>0.23945841928799996</v>
      </c>
      <c r="D28" s="418">
        <f>Dry_Matter_Content!H15</f>
        <v>0.73</v>
      </c>
      <c r="E28" s="284">
        <f>MCF!R27</f>
        <v>1</v>
      </c>
      <c r="F28" s="67">
        <f t="shared" si="0"/>
        <v>2.6220696912035994E-2</v>
      </c>
      <c r="G28" s="67">
        <f t="shared" si="1"/>
        <v>2.6220696912035994E-2</v>
      </c>
      <c r="H28" s="67">
        <f t="shared" si="2"/>
        <v>0</v>
      </c>
      <c r="I28" s="67">
        <f t="shared" si="3"/>
        <v>0.15902516310514506</v>
      </c>
      <c r="J28" s="67">
        <f t="shared" si="4"/>
        <v>9.6294103060994094E-3</v>
      </c>
      <c r="K28" s="100">
        <f t="shared" si="6"/>
        <v>6.4196068707329393E-3</v>
      </c>
      <c r="N28" s="258"/>
      <c r="O28" s="96">
        <f>Amnt_Deposited!B23</f>
        <v>2009</v>
      </c>
      <c r="P28" s="99">
        <f>Amnt_Deposited!H23</f>
        <v>0.23945841928799996</v>
      </c>
      <c r="Q28" s="284">
        <f>MCF!R27</f>
        <v>1</v>
      </c>
      <c r="R28" s="67">
        <f t="shared" si="5"/>
        <v>2.8735010314559994E-2</v>
      </c>
      <c r="S28" s="67">
        <f t="shared" si="7"/>
        <v>2.8735010314559994E-2</v>
      </c>
      <c r="T28" s="67">
        <f t="shared" si="8"/>
        <v>0</v>
      </c>
      <c r="U28" s="67">
        <f t="shared" si="9"/>
        <v>0.17427415134810417</v>
      </c>
      <c r="V28" s="67">
        <f t="shared" si="10"/>
        <v>1.0552778417643188E-2</v>
      </c>
      <c r="W28" s="100">
        <f t="shared" si="11"/>
        <v>7.0351856117621247E-3</v>
      </c>
    </row>
    <row r="29" spans="2:23">
      <c r="B29" s="96">
        <f>Amnt_Deposited!B24</f>
        <v>2010</v>
      </c>
      <c r="C29" s="99">
        <f>Amnt_Deposited!H24</f>
        <v>0.26835520654799999</v>
      </c>
      <c r="D29" s="418">
        <f>Dry_Matter_Content!H16</f>
        <v>0.73</v>
      </c>
      <c r="E29" s="284">
        <f>MCF!R28</f>
        <v>1</v>
      </c>
      <c r="F29" s="67">
        <f t="shared" si="0"/>
        <v>2.9384895117005996E-2</v>
      </c>
      <c r="G29" s="67">
        <f t="shared" si="1"/>
        <v>2.9384895117005996E-2</v>
      </c>
      <c r="H29" s="67">
        <f t="shared" si="2"/>
        <v>0</v>
      </c>
      <c r="I29" s="67">
        <f t="shared" si="3"/>
        <v>0.17765897440577866</v>
      </c>
      <c r="J29" s="67">
        <f t="shared" si="4"/>
        <v>1.0751083816372386E-2</v>
      </c>
      <c r="K29" s="100">
        <f t="shared" si="6"/>
        <v>7.1673892109149241E-3</v>
      </c>
      <c r="O29" s="96">
        <f>Amnt_Deposited!B24</f>
        <v>2010</v>
      </c>
      <c r="P29" s="99">
        <f>Amnt_Deposited!H24</f>
        <v>0.26835520654799999</v>
      </c>
      <c r="Q29" s="284">
        <f>MCF!R28</f>
        <v>1</v>
      </c>
      <c r="R29" s="67">
        <f t="shared" si="5"/>
        <v>3.2202624785759998E-2</v>
      </c>
      <c r="S29" s="67">
        <f t="shared" si="7"/>
        <v>3.2202624785759998E-2</v>
      </c>
      <c r="T29" s="67">
        <f t="shared" si="8"/>
        <v>0</v>
      </c>
      <c r="U29" s="67">
        <f t="shared" si="9"/>
        <v>0.19469476647208622</v>
      </c>
      <c r="V29" s="67">
        <f t="shared" si="10"/>
        <v>1.1782009661777958E-2</v>
      </c>
      <c r="W29" s="100">
        <f t="shared" si="11"/>
        <v>7.8546731078519717E-3</v>
      </c>
    </row>
    <row r="30" spans="2:23">
      <c r="B30" s="96">
        <f>Amnt_Deposited!B25</f>
        <v>2011</v>
      </c>
      <c r="C30" s="99">
        <f>Amnt_Deposited!H25</f>
        <v>0.24917568732000001</v>
      </c>
      <c r="D30" s="418">
        <f>Dry_Matter_Content!H17</f>
        <v>0.73</v>
      </c>
      <c r="E30" s="284">
        <f>MCF!R29</f>
        <v>1</v>
      </c>
      <c r="F30" s="67">
        <f t="shared" si="0"/>
        <v>2.7284737761539998E-2</v>
      </c>
      <c r="G30" s="67">
        <f t="shared" si="1"/>
        <v>2.7284737761539998E-2</v>
      </c>
      <c r="H30" s="67">
        <f t="shared" si="2"/>
        <v>0</v>
      </c>
      <c r="I30" s="67">
        <f t="shared" si="3"/>
        <v>0.19293286754831707</v>
      </c>
      <c r="J30" s="67">
        <f t="shared" si="4"/>
        <v>1.2010844619001598E-2</v>
      </c>
      <c r="K30" s="100">
        <f t="shared" si="6"/>
        <v>8.0072297460010641E-3</v>
      </c>
      <c r="O30" s="96">
        <f>Amnt_Deposited!B25</f>
        <v>2011</v>
      </c>
      <c r="P30" s="99">
        <f>Amnt_Deposited!H25</f>
        <v>0.24917568732000001</v>
      </c>
      <c r="Q30" s="284">
        <f>MCF!R29</f>
        <v>1</v>
      </c>
      <c r="R30" s="67">
        <f t="shared" si="5"/>
        <v>2.9901082478399999E-2</v>
      </c>
      <c r="S30" s="67">
        <f t="shared" si="7"/>
        <v>2.9901082478399999E-2</v>
      </c>
      <c r="T30" s="67">
        <f t="shared" si="8"/>
        <v>0</v>
      </c>
      <c r="U30" s="67">
        <f t="shared" si="9"/>
        <v>0.21143327950500504</v>
      </c>
      <c r="V30" s="67">
        <f t="shared" si="10"/>
        <v>1.3162569445481205E-2</v>
      </c>
      <c r="W30" s="100">
        <f t="shared" si="11"/>
        <v>8.7750462969874692E-3</v>
      </c>
    </row>
    <row r="31" spans="2:23">
      <c r="B31" s="96">
        <f>Amnt_Deposited!B26</f>
        <v>2012</v>
      </c>
      <c r="C31" s="99">
        <f>Amnt_Deposited!H26</f>
        <v>0.25268515596000002</v>
      </c>
      <c r="D31" s="418">
        <f>Dry_Matter_Content!H18</f>
        <v>0.73</v>
      </c>
      <c r="E31" s="284">
        <f>MCF!R30</f>
        <v>1</v>
      </c>
      <c r="F31" s="67">
        <f t="shared" si="0"/>
        <v>2.7669024577619997E-2</v>
      </c>
      <c r="G31" s="67">
        <f t="shared" si="1"/>
        <v>2.7669024577619997E-2</v>
      </c>
      <c r="H31" s="67">
        <f t="shared" si="2"/>
        <v>0</v>
      </c>
      <c r="I31" s="67">
        <f t="shared" si="3"/>
        <v>0.20755843793640372</v>
      </c>
      <c r="J31" s="67">
        <f t="shared" si="4"/>
        <v>1.3043454189533352E-2</v>
      </c>
      <c r="K31" s="100">
        <f t="shared" si="6"/>
        <v>8.695636126355568E-3</v>
      </c>
      <c r="O31" s="96">
        <f>Amnt_Deposited!B26</f>
        <v>2012</v>
      </c>
      <c r="P31" s="99">
        <f>Amnt_Deposited!H26</f>
        <v>0.25268515596000002</v>
      </c>
      <c r="Q31" s="284">
        <f>MCF!R30</f>
        <v>1</v>
      </c>
      <c r="R31" s="67">
        <f t="shared" si="5"/>
        <v>3.0322218715200001E-2</v>
      </c>
      <c r="S31" s="67">
        <f t="shared" si="7"/>
        <v>3.0322218715200001E-2</v>
      </c>
      <c r="T31" s="67">
        <f t="shared" si="8"/>
        <v>0</v>
      </c>
      <c r="U31" s="67">
        <f t="shared" si="9"/>
        <v>0.2274613018481137</v>
      </c>
      <c r="V31" s="67">
        <f t="shared" si="10"/>
        <v>1.4294196372091346E-2</v>
      </c>
      <c r="W31" s="100">
        <f t="shared" si="11"/>
        <v>9.5294642480608961E-3</v>
      </c>
    </row>
    <row r="32" spans="2:23">
      <c r="B32" s="96">
        <f>Amnt_Deposited!B27</f>
        <v>2013</v>
      </c>
      <c r="C32" s="99">
        <f>Amnt_Deposited!H27</f>
        <v>0.25639092269999997</v>
      </c>
      <c r="D32" s="418">
        <f>Dry_Matter_Content!H19</f>
        <v>0.73</v>
      </c>
      <c r="E32" s="284">
        <f>MCF!R31</f>
        <v>1</v>
      </c>
      <c r="F32" s="67">
        <f t="shared" si="0"/>
        <v>2.8074806035649994E-2</v>
      </c>
      <c r="G32" s="67">
        <f t="shared" si="1"/>
        <v>2.8074806035649994E-2</v>
      </c>
      <c r="H32" s="67">
        <f t="shared" si="2"/>
        <v>0</v>
      </c>
      <c r="I32" s="67">
        <f t="shared" si="3"/>
        <v>0.22160101083688513</v>
      </c>
      <c r="J32" s="67">
        <f t="shared" si="4"/>
        <v>1.4032233135168567E-2</v>
      </c>
      <c r="K32" s="100">
        <f t="shared" si="6"/>
        <v>9.3548220901123781E-3</v>
      </c>
      <c r="O32" s="96">
        <f>Amnt_Deposited!B27</f>
        <v>2013</v>
      </c>
      <c r="P32" s="99">
        <f>Amnt_Deposited!H27</f>
        <v>0.25639092269999997</v>
      </c>
      <c r="Q32" s="284">
        <f>MCF!R31</f>
        <v>1</v>
      </c>
      <c r="R32" s="67">
        <f t="shared" si="5"/>
        <v>3.0766910723999993E-2</v>
      </c>
      <c r="S32" s="67">
        <f t="shared" si="7"/>
        <v>3.0766910723999993E-2</v>
      </c>
      <c r="T32" s="67">
        <f t="shared" si="8"/>
        <v>0</v>
      </c>
      <c r="U32" s="67">
        <f t="shared" si="9"/>
        <v>0.24285042283494268</v>
      </c>
      <c r="V32" s="67">
        <f t="shared" si="10"/>
        <v>1.5377789737171035E-2</v>
      </c>
      <c r="W32" s="100">
        <f t="shared" si="11"/>
        <v>1.025185982478069E-2</v>
      </c>
    </row>
    <row r="33" spans="2:23">
      <c r="B33" s="96">
        <f>Amnt_Deposited!B28</f>
        <v>2014</v>
      </c>
      <c r="C33" s="99">
        <f>Amnt_Deposited!H28</f>
        <v>0.25965800586000004</v>
      </c>
      <c r="D33" s="418">
        <f>Dry_Matter_Content!H20</f>
        <v>0.73</v>
      </c>
      <c r="E33" s="284">
        <f>MCF!R32</f>
        <v>1</v>
      </c>
      <c r="F33" s="67">
        <f t="shared" si="0"/>
        <v>2.8432551641670002E-2</v>
      </c>
      <c r="G33" s="67">
        <f t="shared" si="1"/>
        <v>2.8432551641670002E-2</v>
      </c>
      <c r="H33" s="67">
        <f t="shared" si="2"/>
        <v>0</v>
      </c>
      <c r="I33" s="67">
        <f t="shared" si="3"/>
        <v>0.23505196463089276</v>
      </c>
      <c r="J33" s="67">
        <f t="shared" si="4"/>
        <v>1.4981597847662365E-2</v>
      </c>
      <c r="K33" s="100">
        <f t="shared" si="6"/>
        <v>9.987731898441576E-3</v>
      </c>
      <c r="O33" s="96">
        <f>Amnt_Deposited!B28</f>
        <v>2014</v>
      </c>
      <c r="P33" s="99">
        <f>Amnt_Deposited!H28</f>
        <v>0.25965800586000004</v>
      </c>
      <c r="Q33" s="284">
        <f>MCF!R32</f>
        <v>1</v>
      </c>
      <c r="R33" s="67">
        <f t="shared" si="5"/>
        <v>3.1158960703200005E-2</v>
      </c>
      <c r="S33" s="67">
        <f t="shared" si="7"/>
        <v>3.1158960703200005E-2</v>
      </c>
      <c r="T33" s="67">
        <f t="shared" si="8"/>
        <v>0</v>
      </c>
      <c r="U33" s="67">
        <f t="shared" si="9"/>
        <v>0.25759119411604692</v>
      </c>
      <c r="V33" s="67">
        <f t="shared" si="10"/>
        <v>1.6418189422095747E-2</v>
      </c>
      <c r="W33" s="100">
        <f t="shared" si="11"/>
        <v>1.0945459614730497E-2</v>
      </c>
    </row>
    <row r="34" spans="2:23">
      <c r="B34" s="96">
        <f>Amnt_Deposited!B29</f>
        <v>2015</v>
      </c>
      <c r="C34" s="99">
        <f>Amnt_Deposited!H29</f>
        <v>0.26326989090000003</v>
      </c>
      <c r="D34" s="418">
        <f>Dry_Matter_Content!H21</f>
        <v>0.73</v>
      </c>
      <c r="E34" s="284">
        <f>MCF!R33</f>
        <v>1</v>
      </c>
      <c r="F34" s="67">
        <f t="shared" si="0"/>
        <v>2.8828053053550004E-2</v>
      </c>
      <c r="G34" s="67">
        <f t="shared" si="1"/>
        <v>2.8828053053550004E-2</v>
      </c>
      <c r="H34" s="67">
        <f t="shared" si="2"/>
        <v>0</v>
      </c>
      <c r="I34" s="67">
        <f t="shared" si="3"/>
        <v>0.24798905223214596</v>
      </c>
      <c r="J34" s="67">
        <f t="shared" si="4"/>
        <v>1.5890965452296811E-2</v>
      </c>
      <c r="K34" s="100">
        <f t="shared" si="6"/>
        <v>1.0593976968197874E-2</v>
      </c>
      <c r="O34" s="96">
        <f>Amnt_Deposited!B29</f>
        <v>2015</v>
      </c>
      <c r="P34" s="99">
        <f>Amnt_Deposited!H29</f>
        <v>0.26326989090000003</v>
      </c>
      <c r="Q34" s="284">
        <f>MCF!R33</f>
        <v>1</v>
      </c>
      <c r="R34" s="67">
        <f t="shared" si="5"/>
        <v>3.1592386908000002E-2</v>
      </c>
      <c r="S34" s="67">
        <f t="shared" si="7"/>
        <v>3.1592386908000002E-2</v>
      </c>
      <c r="T34" s="67">
        <f t="shared" si="8"/>
        <v>0</v>
      </c>
      <c r="U34" s="67">
        <f t="shared" si="9"/>
        <v>0.27176882436399563</v>
      </c>
      <c r="V34" s="67">
        <f t="shared" si="10"/>
        <v>1.7414756660051305E-2</v>
      </c>
      <c r="W34" s="100">
        <f t="shared" si="11"/>
        <v>1.1609837773367536E-2</v>
      </c>
    </row>
    <row r="35" spans="2:23">
      <c r="B35" s="96">
        <f>Amnt_Deposited!B30</f>
        <v>2016</v>
      </c>
      <c r="C35" s="99">
        <f>Amnt_Deposited!H30</f>
        <v>0.26628434693999997</v>
      </c>
      <c r="D35" s="418">
        <f>Dry_Matter_Content!H22</f>
        <v>0.73</v>
      </c>
      <c r="E35" s="284">
        <f>MCF!R34</f>
        <v>1</v>
      </c>
      <c r="F35" s="67">
        <f t="shared" si="0"/>
        <v>2.9158135989929997E-2</v>
      </c>
      <c r="G35" s="67">
        <f t="shared" si="1"/>
        <v>2.9158135989929997E-2</v>
      </c>
      <c r="H35" s="67">
        <f t="shared" si="2"/>
        <v>0</v>
      </c>
      <c r="I35" s="67">
        <f t="shared" si="3"/>
        <v>0.26038159569551628</v>
      </c>
      <c r="J35" s="67">
        <f t="shared" si="4"/>
        <v>1.676559252655966E-2</v>
      </c>
      <c r="K35" s="100">
        <f t="shared" si="6"/>
        <v>1.1177061684373105E-2</v>
      </c>
      <c r="O35" s="96">
        <f>Amnt_Deposited!B30</f>
        <v>2016</v>
      </c>
      <c r="P35" s="99">
        <f>Amnt_Deposited!H30</f>
        <v>0.26628434693999997</v>
      </c>
      <c r="Q35" s="284">
        <f>MCF!R34</f>
        <v>1</v>
      </c>
      <c r="R35" s="67">
        <f t="shared" si="5"/>
        <v>3.1954121632799995E-2</v>
      </c>
      <c r="S35" s="67">
        <f t="shared" si="7"/>
        <v>3.1954121632799995E-2</v>
      </c>
      <c r="T35" s="67">
        <f t="shared" si="8"/>
        <v>0</v>
      </c>
      <c r="U35" s="67">
        <f t="shared" si="9"/>
        <v>0.28534969391289461</v>
      </c>
      <c r="V35" s="67">
        <f t="shared" si="10"/>
        <v>1.8373252083901E-2</v>
      </c>
      <c r="W35" s="100">
        <f t="shared" si="11"/>
        <v>1.2248834722600667E-2</v>
      </c>
    </row>
    <row r="36" spans="2:23">
      <c r="B36" s="96">
        <f>Amnt_Deposited!B31</f>
        <v>2017</v>
      </c>
      <c r="C36" s="99">
        <f>Amnt_Deposited!H31</f>
        <v>0.26628068709712804</v>
      </c>
      <c r="D36" s="418">
        <f>Dry_Matter_Content!H23</f>
        <v>0.73</v>
      </c>
      <c r="E36" s="284">
        <f>MCF!R35</f>
        <v>1</v>
      </c>
      <c r="F36" s="67">
        <f t="shared" si="0"/>
        <v>2.9157735237135517E-2</v>
      </c>
      <c r="G36" s="67">
        <f t="shared" si="1"/>
        <v>2.9157735237135517E-2</v>
      </c>
      <c r="H36" s="67">
        <f t="shared" si="2"/>
        <v>0</v>
      </c>
      <c r="I36" s="67">
        <f t="shared" si="3"/>
        <v>0.27193592588088417</v>
      </c>
      <c r="J36" s="67">
        <f t="shared" si="4"/>
        <v>1.7603405051767638E-2</v>
      </c>
      <c r="K36" s="100">
        <f t="shared" si="6"/>
        <v>1.1735603367845092E-2</v>
      </c>
      <c r="O36" s="96">
        <f>Amnt_Deposited!B31</f>
        <v>2017</v>
      </c>
      <c r="P36" s="99">
        <f>Amnt_Deposited!H31</f>
        <v>0.26628068709712804</v>
      </c>
      <c r="Q36" s="284">
        <f>MCF!R35</f>
        <v>1</v>
      </c>
      <c r="R36" s="67">
        <f t="shared" si="5"/>
        <v>3.1953682451655363E-2</v>
      </c>
      <c r="S36" s="67">
        <f t="shared" si="7"/>
        <v>3.1953682451655363E-2</v>
      </c>
      <c r="T36" s="67">
        <f t="shared" si="8"/>
        <v>0</v>
      </c>
      <c r="U36" s="67">
        <f t="shared" si="9"/>
        <v>0.29801197356809228</v>
      </c>
      <c r="V36" s="67">
        <f t="shared" si="10"/>
        <v>1.9291402796457687E-2</v>
      </c>
      <c r="W36" s="100">
        <f t="shared" si="11"/>
        <v>1.2860935197638458E-2</v>
      </c>
    </row>
    <row r="37" spans="2:23">
      <c r="B37" s="96">
        <f>Amnt_Deposited!B32</f>
        <v>2018</v>
      </c>
      <c r="C37" s="99">
        <f>Amnt_Deposited!H32</f>
        <v>0.27802474087285289</v>
      </c>
      <c r="D37" s="418">
        <f>Dry_Matter_Content!H24</f>
        <v>0.73</v>
      </c>
      <c r="E37" s="284">
        <f>MCF!R36</f>
        <v>1</v>
      </c>
      <c r="F37" s="67">
        <f t="shared" si="0"/>
        <v>3.0443709125577388E-2</v>
      </c>
      <c r="G37" s="67">
        <f t="shared" si="1"/>
        <v>3.0443709125577388E-2</v>
      </c>
      <c r="H37" s="67">
        <f t="shared" si="2"/>
        <v>0</v>
      </c>
      <c r="I37" s="67">
        <f t="shared" si="3"/>
        <v>0.28399508582731575</v>
      </c>
      <c r="J37" s="67">
        <f t="shared" si="4"/>
        <v>1.8384549179145757E-2</v>
      </c>
      <c r="K37" s="100">
        <f t="shared" si="6"/>
        <v>1.2256366119430505E-2</v>
      </c>
      <c r="O37" s="96">
        <f>Amnt_Deposited!B32</f>
        <v>2018</v>
      </c>
      <c r="P37" s="99">
        <f>Amnt_Deposited!H32</f>
        <v>0.27802474087285289</v>
      </c>
      <c r="Q37" s="284">
        <f>MCF!R36</f>
        <v>1</v>
      </c>
      <c r="R37" s="67">
        <f t="shared" si="5"/>
        <v>3.3362968904742343E-2</v>
      </c>
      <c r="S37" s="67">
        <f t="shared" si="7"/>
        <v>3.3362968904742343E-2</v>
      </c>
      <c r="T37" s="67">
        <f t="shared" si="8"/>
        <v>0</v>
      </c>
      <c r="U37" s="67">
        <f t="shared" si="9"/>
        <v>0.31122749131760641</v>
      </c>
      <c r="V37" s="67">
        <f t="shared" si="10"/>
        <v>2.014745115522823E-2</v>
      </c>
      <c r="W37" s="100">
        <f t="shared" si="11"/>
        <v>1.3431634103485485E-2</v>
      </c>
    </row>
    <row r="38" spans="2:23">
      <c r="B38" s="96">
        <f>Amnt_Deposited!B33</f>
        <v>2019</v>
      </c>
      <c r="C38" s="99">
        <f>Amnt_Deposited!H33</f>
        <v>0.29011715685884298</v>
      </c>
      <c r="D38" s="418">
        <f>Dry_Matter_Content!H25</f>
        <v>0.73</v>
      </c>
      <c r="E38" s="284">
        <f>MCF!R37</f>
        <v>1</v>
      </c>
      <c r="F38" s="67">
        <f t="shared" si="0"/>
        <v>3.1767828676043303E-2</v>
      </c>
      <c r="G38" s="67">
        <f t="shared" si="1"/>
        <v>3.1767828676043303E-2</v>
      </c>
      <c r="H38" s="67">
        <f t="shared" si="2"/>
        <v>0</v>
      </c>
      <c r="I38" s="67">
        <f t="shared" si="3"/>
        <v>0.29656309158509186</v>
      </c>
      <c r="J38" s="67">
        <f t="shared" si="4"/>
        <v>1.9199822918267186E-2</v>
      </c>
      <c r="K38" s="100">
        <f t="shared" si="6"/>
        <v>1.2799881945511456E-2</v>
      </c>
      <c r="O38" s="96">
        <f>Amnt_Deposited!B33</f>
        <v>2019</v>
      </c>
      <c r="P38" s="99">
        <f>Amnt_Deposited!H33</f>
        <v>0.29011715685884298</v>
      </c>
      <c r="Q38" s="284">
        <f>MCF!R37</f>
        <v>1</v>
      </c>
      <c r="R38" s="67">
        <f t="shared" si="5"/>
        <v>3.4814058823061156E-2</v>
      </c>
      <c r="S38" s="67">
        <f t="shared" si="7"/>
        <v>3.4814058823061156E-2</v>
      </c>
      <c r="T38" s="67">
        <f t="shared" si="8"/>
        <v>0</v>
      </c>
      <c r="U38" s="67">
        <f t="shared" si="9"/>
        <v>0.32500064831242953</v>
      </c>
      <c r="V38" s="67">
        <f t="shared" si="10"/>
        <v>2.1040901828238021E-2</v>
      </c>
      <c r="W38" s="100">
        <f t="shared" si="11"/>
        <v>1.4027267885492013E-2</v>
      </c>
    </row>
    <row r="39" spans="2:23">
      <c r="B39" s="96">
        <f>Amnt_Deposited!B34</f>
        <v>2020</v>
      </c>
      <c r="C39" s="99">
        <f>Amnt_Deposited!H34</f>
        <v>0.30256151131865389</v>
      </c>
      <c r="D39" s="418">
        <f>Dry_Matter_Content!H26</f>
        <v>0.73</v>
      </c>
      <c r="E39" s="284">
        <f>MCF!R38</f>
        <v>1</v>
      </c>
      <c r="F39" s="67">
        <f t="shared" si="0"/>
        <v>3.3130485489392597E-2</v>
      </c>
      <c r="G39" s="67">
        <f t="shared" si="1"/>
        <v>3.3130485489392597E-2</v>
      </c>
      <c r="H39" s="67">
        <f t="shared" si="2"/>
        <v>0</v>
      </c>
      <c r="I39" s="67">
        <f t="shared" si="3"/>
        <v>0.30964407929553395</v>
      </c>
      <c r="J39" s="67">
        <f t="shared" si="4"/>
        <v>2.0049497778950476E-2</v>
      </c>
      <c r="K39" s="100">
        <f t="shared" si="6"/>
        <v>1.336633185263365E-2</v>
      </c>
      <c r="O39" s="96">
        <f>Amnt_Deposited!B34</f>
        <v>2020</v>
      </c>
      <c r="P39" s="99">
        <f>Amnt_Deposited!H34</f>
        <v>0.30256151131865389</v>
      </c>
      <c r="Q39" s="284">
        <f>MCF!R38</f>
        <v>1</v>
      </c>
      <c r="R39" s="67">
        <f t="shared" si="5"/>
        <v>3.6307381358238466E-2</v>
      </c>
      <c r="S39" s="67">
        <f t="shared" si="7"/>
        <v>3.6307381358238466E-2</v>
      </c>
      <c r="T39" s="67">
        <f t="shared" si="8"/>
        <v>0</v>
      </c>
      <c r="U39" s="67">
        <f t="shared" si="9"/>
        <v>0.33933597731017434</v>
      </c>
      <c r="V39" s="67">
        <f t="shared" si="10"/>
        <v>2.1972052360493679E-2</v>
      </c>
      <c r="W39" s="100">
        <f t="shared" si="11"/>
        <v>1.4648034906995785E-2</v>
      </c>
    </row>
    <row r="40" spans="2:23">
      <c r="B40" s="96">
        <f>Amnt_Deposited!B35</f>
        <v>2021</v>
      </c>
      <c r="C40" s="99">
        <f>Amnt_Deposited!H35</f>
        <v>0.31536079220544055</v>
      </c>
      <c r="D40" s="418">
        <f>Dry_Matter_Content!H27</f>
        <v>0.73</v>
      </c>
      <c r="E40" s="284">
        <f>MCF!R39</f>
        <v>1</v>
      </c>
      <c r="F40" s="67">
        <f t="shared" si="0"/>
        <v>3.4532006746495737E-2</v>
      </c>
      <c r="G40" s="67">
        <f t="shared" si="1"/>
        <v>3.4532006746495737E-2</v>
      </c>
      <c r="H40" s="67">
        <f t="shared" si="2"/>
        <v>0</v>
      </c>
      <c r="I40" s="67">
        <f t="shared" si="3"/>
        <v>0.32324223265211899</v>
      </c>
      <c r="J40" s="67">
        <f t="shared" si="4"/>
        <v>2.0933853389910703E-2</v>
      </c>
      <c r="K40" s="100">
        <f t="shared" si="6"/>
        <v>1.3955902259940468E-2</v>
      </c>
      <c r="O40" s="96">
        <f>Amnt_Deposited!B35</f>
        <v>2021</v>
      </c>
      <c r="P40" s="99">
        <f>Amnt_Deposited!H35</f>
        <v>0.31536079220544055</v>
      </c>
      <c r="Q40" s="284">
        <f>MCF!R39</f>
        <v>1</v>
      </c>
      <c r="R40" s="67">
        <f t="shared" si="5"/>
        <v>3.7843295064652865E-2</v>
      </c>
      <c r="S40" s="67">
        <f t="shared" si="7"/>
        <v>3.7843295064652865E-2</v>
      </c>
      <c r="T40" s="67">
        <f t="shared" si="8"/>
        <v>0</v>
      </c>
      <c r="U40" s="67">
        <f t="shared" si="9"/>
        <v>0.35423806318040452</v>
      </c>
      <c r="V40" s="67">
        <f t="shared" si="10"/>
        <v>2.2941209194422697E-2</v>
      </c>
      <c r="W40" s="100">
        <f t="shared" si="11"/>
        <v>1.5294139462948464E-2</v>
      </c>
    </row>
    <row r="41" spans="2:23">
      <c r="B41" s="96">
        <f>Amnt_Deposited!B36</f>
        <v>2022</v>
      </c>
      <c r="C41" s="99">
        <f>Amnt_Deposited!H36</f>
        <v>0.32851732230711089</v>
      </c>
      <c r="D41" s="418">
        <f>Dry_Matter_Content!H28</f>
        <v>0.73</v>
      </c>
      <c r="E41" s="284">
        <f>MCF!R40</f>
        <v>1</v>
      </c>
      <c r="F41" s="67">
        <f t="shared" si="0"/>
        <v>3.597264679262864E-2</v>
      </c>
      <c r="G41" s="67">
        <f t="shared" si="1"/>
        <v>3.597264679262864E-2</v>
      </c>
      <c r="H41" s="67">
        <f t="shared" si="2"/>
        <v>0</v>
      </c>
      <c r="I41" s="67">
        <f t="shared" si="3"/>
        <v>0.33736170685006511</v>
      </c>
      <c r="J41" s="67">
        <f t="shared" si="4"/>
        <v>2.1853172594682523E-2</v>
      </c>
      <c r="K41" s="100">
        <f t="shared" si="6"/>
        <v>1.4568781729788347E-2</v>
      </c>
      <c r="O41" s="96">
        <f>Amnt_Deposited!B36</f>
        <v>2022</v>
      </c>
      <c r="P41" s="99">
        <f>Amnt_Deposited!H36</f>
        <v>0.32851732230711089</v>
      </c>
      <c r="Q41" s="284">
        <f>MCF!R40</f>
        <v>1</v>
      </c>
      <c r="R41" s="67">
        <f t="shared" si="5"/>
        <v>3.9422078676853309E-2</v>
      </c>
      <c r="S41" s="67">
        <f t="shared" si="7"/>
        <v>3.9422078676853309E-2</v>
      </c>
      <c r="T41" s="67">
        <f t="shared" si="8"/>
        <v>0</v>
      </c>
      <c r="U41" s="67">
        <f t="shared" si="9"/>
        <v>0.36971145956171536</v>
      </c>
      <c r="V41" s="67">
        <f t="shared" si="10"/>
        <v>2.3948682295542503E-2</v>
      </c>
      <c r="W41" s="100">
        <f t="shared" si="11"/>
        <v>1.5965788197028333E-2</v>
      </c>
    </row>
    <row r="42" spans="2:23">
      <c r="B42" s="96">
        <f>Amnt_Deposited!B37</f>
        <v>2023</v>
      </c>
      <c r="C42" s="99">
        <f>Amnt_Deposited!H37</f>
        <v>0.3420326752536228</v>
      </c>
      <c r="D42" s="418">
        <f>Dry_Matter_Content!H29</f>
        <v>0.73</v>
      </c>
      <c r="E42" s="284">
        <f>MCF!R41</f>
        <v>1</v>
      </c>
      <c r="F42" s="67">
        <f t="shared" si="0"/>
        <v>3.7452577940271695E-2</v>
      </c>
      <c r="G42" s="67">
        <f t="shared" si="1"/>
        <v>3.7452577940271695E-2</v>
      </c>
      <c r="H42" s="67">
        <f t="shared" si="2"/>
        <v>0</v>
      </c>
      <c r="I42" s="67">
        <f t="shared" si="3"/>
        <v>0.35200654848019458</v>
      </c>
      <c r="J42" s="67">
        <f t="shared" si="4"/>
        <v>2.2807736310142185E-2</v>
      </c>
      <c r="K42" s="100">
        <f t="shared" si="6"/>
        <v>1.5205157540094789E-2</v>
      </c>
      <c r="O42" s="96">
        <f>Amnt_Deposited!B37</f>
        <v>2023</v>
      </c>
      <c r="P42" s="99">
        <f>Amnt_Deposited!H37</f>
        <v>0.3420326752536228</v>
      </c>
      <c r="Q42" s="284">
        <f>MCF!R41</f>
        <v>1</v>
      </c>
      <c r="R42" s="67">
        <f t="shared" si="5"/>
        <v>4.1043921030434735E-2</v>
      </c>
      <c r="S42" s="67">
        <f t="shared" si="7"/>
        <v>4.1043921030434735E-2</v>
      </c>
      <c r="T42" s="67">
        <f t="shared" si="8"/>
        <v>0</v>
      </c>
      <c r="U42" s="67">
        <f t="shared" si="9"/>
        <v>0.38576060107418608</v>
      </c>
      <c r="V42" s="67">
        <f t="shared" si="10"/>
        <v>2.4994779517964052E-2</v>
      </c>
      <c r="W42" s="100">
        <f t="shared" si="11"/>
        <v>1.6663186345309368E-2</v>
      </c>
    </row>
    <row r="43" spans="2:23">
      <c r="B43" s="96">
        <f>Amnt_Deposited!B38</f>
        <v>2024</v>
      </c>
      <c r="C43" s="99">
        <f>Amnt_Deposited!H38</f>
        <v>0.35590758378392529</v>
      </c>
      <c r="D43" s="418">
        <f>Dry_Matter_Content!H30</f>
        <v>0.73</v>
      </c>
      <c r="E43" s="284">
        <f>MCF!R42</f>
        <v>1</v>
      </c>
      <c r="F43" s="67">
        <f t="shared" si="0"/>
        <v>3.8971880424339821E-2</v>
      </c>
      <c r="G43" s="67">
        <f t="shared" si="1"/>
        <v>3.8971880424339821E-2</v>
      </c>
      <c r="H43" s="67">
        <f t="shared" si="2"/>
        <v>0</v>
      </c>
      <c r="I43" s="67">
        <f t="shared" si="3"/>
        <v>0.36718061079369679</v>
      </c>
      <c r="J43" s="67">
        <f t="shared" si="4"/>
        <v>2.3797818110837584E-2</v>
      </c>
      <c r="K43" s="100">
        <f t="shared" si="6"/>
        <v>1.5865212073891723E-2</v>
      </c>
      <c r="O43" s="96">
        <f>Amnt_Deposited!B38</f>
        <v>2024</v>
      </c>
      <c r="P43" s="99">
        <f>Amnt_Deposited!H38</f>
        <v>0.35590758378392529</v>
      </c>
      <c r="Q43" s="284">
        <f>MCF!R42</f>
        <v>1</v>
      </c>
      <c r="R43" s="67">
        <f t="shared" si="5"/>
        <v>4.2708910054071035E-2</v>
      </c>
      <c r="S43" s="67">
        <f t="shared" si="7"/>
        <v>4.2708910054071035E-2</v>
      </c>
      <c r="T43" s="67">
        <f t="shared" si="8"/>
        <v>0</v>
      </c>
      <c r="U43" s="67">
        <f t="shared" si="9"/>
        <v>0.40238971045884603</v>
      </c>
      <c r="V43" s="67">
        <f t="shared" si="10"/>
        <v>2.6079800669411068E-2</v>
      </c>
      <c r="W43" s="100">
        <f t="shared" si="11"/>
        <v>1.7386533779607378E-2</v>
      </c>
    </row>
    <row r="44" spans="2:23">
      <c r="B44" s="96">
        <f>Amnt_Deposited!B39</f>
        <v>2025</v>
      </c>
      <c r="C44" s="99">
        <f>Amnt_Deposited!H39</f>
        <v>0.37014183962103708</v>
      </c>
      <c r="D44" s="418">
        <f>Dry_Matter_Content!H31</f>
        <v>0.73</v>
      </c>
      <c r="E44" s="284">
        <f>MCF!R43</f>
        <v>1</v>
      </c>
      <c r="F44" s="67">
        <f t="shared" si="0"/>
        <v>4.0530531438503561E-2</v>
      </c>
      <c r="G44" s="67">
        <f t="shared" si="1"/>
        <v>4.0530531438503561E-2</v>
      </c>
      <c r="H44" s="67">
        <f t="shared" si="2"/>
        <v>0</v>
      </c>
      <c r="I44" s="67">
        <f t="shared" si="3"/>
        <v>0.38288746373183774</v>
      </c>
      <c r="J44" s="67">
        <f t="shared" si="4"/>
        <v>2.482367850036258E-2</v>
      </c>
      <c r="K44" s="100">
        <f t="shared" si="6"/>
        <v>1.6549119000241717E-2</v>
      </c>
      <c r="O44" s="96">
        <f>Amnt_Deposited!B39</f>
        <v>2025</v>
      </c>
      <c r="P44" s="99">
        <f>Amnt_Deposited!H39</f>
        <v>0.37014183962103708</v>
      </c>
      <c r="Q44" s="284">
        <f>MCF!R43</f>
        <v>1</v>
      </c>
      <c r="R44" s="67">
        <f t="shared" si="5"/>
        <v>4.4417020754524451E-2</v>
      </c>
      <c r="S44" s="67">
        <f t="shared" si="7"/>
        <v>4.4417020754524451E-2</v>
      </c>
      <c r="T44" s="67">
        <f t="shared" si="8"/>
        <v>0</v>
      </c>
      <c r="U44" s="67">
        <f t="shared" si="9"/>
        <v>0.41960269998009642</v>
      </c>
      <c r="V44" s="67">
        <f t="shared" si="10"/>
        <v>2.7204031233274074E-2</v>
      </c>
      <c r="W44" s="100">
        <f t="shared" si="11"/>
        <v>1.8136020822182713E-2</v>
      </c>
    </row>
    <row r="45" spans="2:23">
      <c r="B45" s="96">
        <f>Amnt_Deposited!B40</f>
        <v>2026</v>
      </c>
      <c r="C45" s="99">
        <f>Amnt_Deposited!H40</f>
        <v>0.38473418425083017</v>
      </c>
      <c r="D45" s="418">
        <f>Dry_Matter_Content!H32</f>
        <v>0.73</v>
      </c>
      <c r="E45" s="284">
        <f>MCF!R44</f>
        <v>1</v>
      </c>
      <c r="F45" s="67">
        <f t="shared" si="0"/>
        <v>4.2128393175465899E-2</v>
      </c>
      <c r="G45" s="67">
        <f t="shared" si="1"/>
        <v>4.2128393175465899E-2</v>
      </c>
      <c r="H45" s="67">
        <f t="shared" si="2"/>
        <v>0</v>
      </c>
      <c r="I45" s="67">
        <f t="shared" si="3"/>
        <v>0.39913029807849432</v>
      </c>
      <c r="J45" s="67">
        <f t="shared" si="4"/>
        <v>2.5885558828809323E-2</v>
      </c>
      <c r="K45" s="100">
        <f t="shared" si="6"/>
        <v>1.7257039219206214E-2</v>
      </c>
      <c r="O45" s="96">
        <f>Amnt_Deposited!B40</f>
        <v>2026</v>
      </c>
      <c r="P45" s="99">
        <f>Amnt_Deposited!H40</f>
        <v>0.38473418425083017</v>
      </c>
      <c r="Q45" s="284">
        <f>MCF!R44</f>
        <v>1</v>
      </c>
      <c r="R45" s="67">
        <f t="shared" si="5"/>
        <v>4.6168102110099619E-2</v>
      </c>
      <c r="S45" s="67">
        <f t="shared" si="7"/>
        <v>4.6168102110099619E-2</v>
      </c>
      <c r="T45" s="67">
        <f t="shared" si="8"/>
        <v>0</v>
      </c>
      <c r="U45" s="67">
        <f t="shared" si="9"/>
        <v>0.43740306638739129</v>
      </c>
      <c r="V45" s="67">
        <f t="shared" si="10"/>
        <v>2.8367735702804753E-2</v>
      </c>
      <c r="W45" s="100">
        <f t="shared" si="11"/>
        <v>1.8911823801869836E-2</v>
      </c>
    </row>
    <row r="46" spans="2:23">
      <c r="B46" s="96">
        <f>Amnt_Deposited!B41</f>
        <v>2027</v>
      </c>
      <c r="C46" s="99">
        <f>Amnt_Deposited!H41</f>
        <v>0.39968218984292636</v>
      </c>
      <c r="D46" s="418">
        <f>Dry_Matter_Content!H33</f>
        <v>0.73</v>
      </c>
      <c r="E46" s="284">
        <f>MCF!R45</f>
        <v>1</v>
      </c>
      <c r="F46" s="67">
        <f t="shared" si="0"/>
        <v>4.3765199787800434E-2</v>
      </c>
      <c r="G46" s="67">
        <f t="shared" si="1"/>
        <v>4.3765199787800434E-2</v>
      </c>
      <c r="H46" s="67">
        <f t="shared" si="2"/>
        <v>0</v>
      </c>
      <c r="I46" s="67">
        <f t="shared" si="3"/>
        <v>0.41591182305340751</v>
      </c>
      <c r="J46" s="67">
        <f t="shared" si="4"/>
        <v>2.6983674812887236E-2</v>
      </c>
      <c r="K46" s="100">
        <f t="shared" si="6"/>
        <v>1.7989116541924824E-2</v>
      </c>
      <c r="O46" s="96">
        <f>Amnt_Deposited!B41</f>
        <v>2027</v>
      </c>
      <c r="P46" s="99">
        <f>Amnt_Deposited!H41</f>
        <v>0.39968218984292636</v>
      </c>
      <c r="Q46" s="284">
        <f>MCF!R45</f>
        <v>1</v>
      </c>
      <c r="R46" s="67">
        <f t="shared" si="5"/>
        <v>4.7961862781151159E-2</v>
      </c>
      <c r="S46" s="67">
        <f t="shared" si="7"/>
        <v>4.7961862781151159E-2</v>
      </c>
      <c r="T46" s="67">
        <f t="shared" si="8"/>
        <v>0</v>
      </c>
      <c r="U46" s="67">
        <f t="shared" si="9"/>
        <v>0.455793778688666</v>
      </c>
      <c r="V46" s="67">
        <f t="shared" si="10"/>
        <v>2.9571150479876438E-2</v>
      </c>
      <c r="W46" s="100">
        <f t="shared" si="11"/>
        <v>1.9714100319917625E-2</v>
      </c>
    </row>
    <row r="47" spans="2:23">
      <c r="B47" s="96">
        <f>Amnt_Deposited!B42</f>
        <v>2028</v>
      </c>
      <c r="C47" s="99">
        <f>Amnt_Deposited!H42</f>
        <v>0.41498212949040342</v>
      </c>
      <c r="D47" s="418">
        <f>Dry_Matter_Content!H34</f>
        <v>0.73</v>
      </c>
      <c r="E47" s="284">
        <f>MCF!R46</f>
        <v>1</v>
      </c>
      <c r="F47" s="67">
        <f t="shared" si="0"/>
        <v>4.5440543179199169E-2</v>
      </c>
      <c r="G47" s="67">
        <f t="shared" si="1"/>
        <v>4.5440543179199169E-2</v>
      </c>
      <c r="H47" s="67">
        <f t="shared" si="2"/>
        <v>0</v>
      </c>
      <c r="I47" s="67">
        <f t="shared" si="3"/>
        <v>0.43323415662001263</v>
      </c>
      <c r="J47" s="67">
        <f t="shared" si="4"/>
        <v>2.8118209612594043E-2</v>
      </c>
      <c r="K47" s="100">
        <f t="shared" si="6"/>
        <v>1.8745473075062694E-2</v>
      </c>
      <c r="O47" s="96">
        <f>Amnt_Deposited!B42</f>
        <v>2028</v>
      </c>
      <c r="P47" s="99">
        <f>Amnt_Deposited!H42</f>
        <v>0.41498212949040342</v>
      </c>
      <c r="Q47" s="284">
        <f>MCF!R46</f>
        <v>1</v>
      </c>
      <c r="R47" s="67">
        <f t="shared" si="5"/>
        <v>4.9797855538848405E-2</v>
      </c>
      <c r="S47" s="67">
        <f t="shared" si="7"/>
        <v>4.9797855538848405E-2</v>
      </c>
      <c r="T47" s="67">
        <f t="shared" si="8"/>
        <v>0</v>
      </c>
      <c r="U47" s="67">
        <f t="shared" si="9"/>
        <v>0.47477715793974012</v>
      </c>
      <c r="V47" s="67">
        <f t="shared" si="10"/>
        <v>3.0814476287774308E-2</v>
      </c>
      <c r="W47" s="100">
        <f t="shared" si="11"/>
        <v>2.0542984191849537E-2</v>
      </c>
    </row>
    <row r="48" spans="2:23">
      <c r="B48" s="96">
        <f>Amnt_Deposited!B43</f>
        <v>2029</v>
      </c>
      <c r="C48" s="99">
        <f>Amnt_Deposited!H43</f>
        <v>0.43062883587836598</v>
      </c>
      <c r="D48" s="418">
        <f>Dry_Matter_Content!H35</f>
        <v>0.73</v>
      </c>
      <c r="E48" s="284">
        <f>MCF!R47</f>
        <v>1</v>
      </c>
      <c r="F48" s="67">
        <f t="shared" si="0"/>
        <v>4.7153857528681072E-2</v>
      </c>
      <c r="G48" s="67">
        <f t="shared" si="1"/>
        <v>4.7153857528681072E-2</v>
      </c>
      <c r="H48" s="67">
        <f t="shared" si="2"/>
        <v>0</v>
      </c>
      <c r="I48" s="67">
        <f t="shared" si="3"/>
        <v>0.45109870773334654</v>
      </c>
      <c r="J48" s="67">
        <f t="shared" si="4"/>
        <v>2.9289306415347185E-2</v>
      </c>
      <c r="K48" s="100">
        <f t="shared" si="6"/>
        <v>1.9526204276898121E-2</v>
      </c>
      <c r="O48" s="96">
        <f>Amnt_Deposited!B43</f>
        <v>2029</v>
      </c>
      <c r="P48" s="99">
        <f>Amnt_Deposited!H43</f>
        <v>0.43062883587836598</v>
      </c>
      <c r="Q48" s="284">
        <f>MCF!R47</f>
        <v>1</v>
      </c>
      <c r="R48" s="67">
        <f t="shared" si="5"/>
        <v>5.1675460305403917E-2</v>
      </c>
      <c r="S48" s="67">
        <f t="shared" si="7"/>
        <v>5.1675460305403917E-2</v>
      </c>
      <c r="T48" s="67">
        <f t="shared" si="8"/>
        <v>0</v>
      </c>
      <c r="U48" s="67">
        <f t="shared" si="9"/>
        <v>0.49435474820092795</v>
      </c>
      <c r="V48" s="67">
        <f t="shared" si="10"/>
        <v>3.2097870044216111E-2</v>
      </c>
      <c r="W48" s="100">
        <f t="shared" si="11"/>
        <v>2.1398580029477407E-2</v>
      </c>
    </row>
    <row r="49" spans="2:23">
      <c r="B49" s="96">
        <f>Amnt_Deposited!B44</f>
        <v>2030</v>
      </c>
      <c r="C49" s="99">
        <f>Amnt_Deposited!H44</f>
        <v>0.44693121600000002</v>
      </c>
      <c r="D49" s="418">
        <f>Dry_Matter_Content!H36</f>
        <v>0.73</v>
      </c>
      <c r="E49" s="284">
        <f>MCF!R48</f>
        <v>1</v>
      </c>
      <c r="F49" s="67">
        <f t="shared" si="0"/>
        <v>4.8938968152000002E-2</v>
      </c>
      <c r="G49" s="67">
        <f t="shared" si="1"/>
        <v>4.8938968152000002E-2</v>
      </c>
      <c r="H49" s="67">
        <f t="shared" si="2"/>
        <v>0</v>
      </c>
      <c r="I49" s="67">
        <f t="shared" si="3"/>
        <v>0.46954061541013192</v>
      </c>
      <c r="J49" s="67">
        <f t="shared" si="4"/>
        <v>3.0497060475214631E-2</v>
      </c>
      <c r="K49" s="100">
        <f t="shared" si="6"/>
        <v>2.0331373650143085E-2</v>
      </c>
      <c r="O49" s="96">
        <f>Amnt_Deposited!B44</f>
        <v>2030</v>
      </c>
      <c r="P49" s="99">
        <f>Amnt_Deposited!H44</f>
        <v>0.44693121600000002</v>
      </c>
      <c r="Q49" s="284">
        <f>MCF!R48</f>
        <v>1</v>
      </c>
      <c r="R49" s="67">
        <f t="shared" si="5"/>
        <v>5.3631745920000001E-2</v>
      </c>
      <c r="S49" s="67">
        <f t="shared" si="7"/>
        <v>5.3631745920000001E-2</v>
      </c>
      <c r="T49" s="67">
        <f t="shared" si="8"/>
        <v>0</v>
      </c>
      <c r="U49" s="67">
        <f t="shared" si="9"/>
        <v>0.51456505798370644</v>
      </c>
      <c r="V49" s="67">
        <f t="shared" si="10"/>
        <v>3.3421436137221532E-2</v>
      </c>
      <c r="W49" s="100">
        <f t="shared" si="11"/>
        <v>2.2280957424814354E-2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0.43779676800324269</v>
      </c>
      <c r="J50" s="67">
        <f t="shared" si="4"/>
        <v>3.1743847406889257E-2</v>
      </c>
      <c r="K50" s="100">
        <f t="shared" si="6"/>
        <v>2.1162564937926169E-2</v>
      </c>
      <c r="O50" s="96">
        <f>Amnt_Deposited!B45</f>
        <v>2031</v>
      </c>
      <c r="P50" s="99">
        <f>Amnt_Deposited!H45</f>
        <v>0</v>
      </c>
      <c r="Q50" s="284">
        <f>MCF!R49</f>
        <v>1</v>
      </c>
      <c r="R50" s="67">
        <f t="shared" si="5"/>
        <v>0</v>
      </c>
      <c r="S50" s="67">
        <f t="shared" si="7"/>
        <v>0</v>
      </c>
      <c r="T50" s="67">
        <f t="shared" si="8"/>
        <v>0</v>
      </c>
      <c r="U50" s="67">
        <f t="shared" si="9"/>
        <v>0.4797772800035538</v>
      </c>
      <c r="V50" s="67">
        <f t="shared" si="10"/>
        <v>3.4787777980152625E-2</v>
      </c>
      <c r="W50" s="100">
        <f t="shared" si="11"/>
        <v>2.3191851986768416E-2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0.40819900086102168</v>
      </c>
      <c r="J51" s="67">
        <f t="shared" si="4"/>
        <v>2.9597767142221006E-2</v>
      </c>
      <c r="K51" s="100">
        <f t="shared" si="6"/>
        <v>1.9731844761480669E-2</v>
      </c>
      <c r="O51" s="96">
        <f>Amnt_Deposited!B46</f>
        <v>2032</v>
      </c>
      <c r="P51" s="99">
        <f>Amnt_Deposited!H46</f>
        <v>0</v>
      </c>
      <c r="Q51" s="284">
        <f>MCF!R50</f>
        <v>1</v>
      </c>
      <c r="R51" s="67">
        <f t="shared" ref="R51:R82" si="13">P51*$W$6*DOCF*Q51</f>
        <v>0</v>
      </c>
      <c r="S51" s="67">
        <f t="shared" si="7"/>
        <v>0</v>
      </c>
      <c r="T51" s="67">
        <f t="shared" si="8"/>
        <v>0</v>
      </c>
      <c r="U51" s="67">
        <f t="shared" si="9"/>
        <v>0.44734137080659925</v>
      </c>
      <c r="V51" s="67">
        <f t="shared" si="10"/>
        <v>3.2435909196954542E-2</v>
      </c>
      <c r="W51" s="100">
        <f t="shared" si="11"/>
        <v>2.1623939464636359E-2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0.38060222569459945</v>
      </c>
      <c r="J52" s="67">
        <f t="shared" si="4"/>
        <v>2.7596775166422206E-2</v>
      </c>
      <c r="K52" s="100">
        <f t="shared" si="6"/>
        <v>1.8397850110948136E-2</v>
      </c>
      <c r="O52" s="96">
        <f>Amnt_Deposited!B47</f>
        <v>2033</v>
      </c>
      <c r="P52" s="99">
        <f>Amnt_Deposited!H47</f>
        <v>0</v>
      </c>
      <c r="Q52" s="284">
        <f>MCF!R51</f>
        <v>1</v>
      </c>
      <c r="R52" s="67">
        <f t="shared" si="13"/>
        <v>0</v>
      </c>
      <c r="S52" s="67">
        <f t="shared" si="7"/>
        <v>0</v>
      </c>
      <c r="T52" s="67">
        <f t="shared" si="8"/>
        <v>0</v>
      </c>
      <c r="U52" s="67">
        <f t="shared" si="9"/>
        <v>0.41709832952832832</v>
      </c>
      <c r="V52" s="67">
        <f t="shared" si="10"/>
        <v>3.0243041278270922E-2</v>
      </c>
      <c r="W52" s="100">
        <f t="shared" si="11"/>
        <v>2.016202751884728E-2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0.35487116308009342</v>
      </c>
      <c r="J53" s="67">
        <f t="shared" si="4"/>
        <v>2.5731062614506011E-2</v>
      </c>
      <c r="K53" s="100">
        <f t="shared" si="6"/>
        <v>1.7154041743004007E-2</v>
      </c>
      <c r="O53" s="96">
        <f>Amnt_Deposited!B48</f>
        <v>2034</v>
      </c>
      <c r="P53" s="99">
        <f>Amnt_Deposited!H48</f>
        <v>0</v>
      </c>
      <c r="Q53" s="284">
        <f>MCF!R52</f>
        <v>1</v>
      </c>
      <c r="R53" s="67">
        <f t="shared" si="13"/>
        <v>0</v>
      </c>
      <c r="S53" s="67">
        <f t="shared" si="7"/>
        <v>0</v>
      </c>
      <c r="T53" s="67">
        <f t="shared" si="8"/>
        <v>0</v>
      </c>
      <c r="U53" s="67">
        <f t="shared" si="9"/>
        <v>0.388899904745308</v>
      </c>
      <c r="V53" s="67">
        <f t="shared" si="10"/>
        <v>2.8198424783020298E-2</v>
      </c>
      <c r="W53" s="100">
        <f t="shared" si="11"/>
        <v>1.8798949855346865E-2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0.33087967931871504</v>
      </c>
      <c r="J54" s="67">
        <f t="shared" si="4"/>
        <v>2.3991483761378395E-2</v>
      </c>
      <c r="K54" s="100">
        <f t="shared" si="6"/>
        <v>1.5994322507585597E-2</v>
      </c>
      <c r="O54" s="96">
        <f>Amnt_Deposited!B49</f>
        <v>2035</v>
      </c>
      <c r="P54" s="99">
        <f>Amnt_Deposited!H49</f>
        <v>0</v>
      </c>
      <c r="Q54" s="284">
        <f>MCF!R53</f>
        <v>1</v>
      </c>
      <c r="R54" s="67">
        <f t="shared" si="13"/>
        <v>0</v>
      </c>
      <c r="S54" s="67">
        <f t="shared" si="7"/>
        <v>0</v>
      </c>
      <c r="T54" s="67">
        <f t="shared" si="8"/>
        <v>0</v>
      </c>
      <c r="U54" s="67">
        <f t="shared" si="9"/>
        <v>0.36260786774653714</v>
      </c>
      <c r="V54" s="67">
        <f t="shared" si="10"/>
        <v>2.6292036998770855E-2</v>
      </c>
      <c r="W54" s="100">
        <f t="shared" si="11"/>
        <v>1.7528024665847235E-2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0.30851016812923193</v>
      </c>
      <c r="J55" s="67">
        <f t="shared" si="4"/>
        <v>2.2369511189483132E-2</v>
      </c>
      <c r="K55" s="100">
        <f t="shared" si="6"/>
        <v>1.491300745965542E-2</v>
      </c>
      <c r="O55" s="96">
        <f>Amnt_Deposited!B50</f>
        <v>2036</v>
      </c>
      <c r="P55" s="99">
        <f>Amnt_Deposited!H50</f>
        <v>0</v>
      </c>
      <c r="Q55" s="284">
        <f>MCF!R54</f>
        <v>1</v>
      </c>
      <c r="R55" s="67">
        <f t="shared" si="13"/>
        <v>0</v>
      </c>
      <c r="S55" s="67">
        <f t="shared" si="7"/>
        <v>0</v>
      </c>
      <c r="T55" s="67">
        <f t="shared" si="8"/>
        <v>0</v>
      </c>
      <c r="U55" s="67">
        <f t="shared" si="9"/>
        <v>0.33809333493614468</v>
      </c>
      <c r="V55" s="67">
        <f t="shared" si="10"/>
        <v>2.4514532810392481E-2</v>
      </c>
      <c r="W55" s="100">
        <f t="shared" si="11"/>
        <v>1.6343021873594987E-2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0.28765297414184088</v>
      </c>
      <c r="J56" s="67">
        <f t="shared" si="4"/>
        <v>2.085719398739103E-2</v>
      </c>
      <c r="K56" s="100">
        <f t="shared" si="6"/>
        <v>1.390479599159402E-2</v>
      </c>
      <c r="O56" s="96">
        <f>Amnt_Deposited!B51</f>
        <v>2037</v>
      </c>
      <c r="P56" s="99">
        <f>Amnt_Deposited!H51</f>
        <v>0</v>
      </c>
      <c r="Q56" s="284">
        <f>MCF!R55</f>
        <v>1</v>
      </c>
      <c r="R56" s="67">
        <f t="shared" si="13"/>
        <v>0</v>
      </c>
      <c r="S56" s="67">
        <f t="shared" si="7"/>
        <v>0</v>
      </c>
      <c r="T56" s="67">
        <f t="shared" si="8"/>
        <v>0</v>
      </c>
      <c r="U56" s="67">
        <f t="shared" si="9"/>
        <v>0.31523613604585315</v>
      </c>
      <c r="V56" s="67">
        <f t="shared" si="10"/>
        <v>2.2857198890291548E-2</v>
      </c>
      <c r="W56" s="100">
        <f t="shared" si="11"/>
        <v>1.5238132593527697E-2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0.26820585536741798</v>
      </c>
      <c r="J57" s="67">
        <f t="shared" si="4"/>
        <v>1.94471187744229E-2</v>
      </c>
      <c r="K57" s="100">
        <f t="shared" si="6"/>
        <v>1.2964745849615267E-2</v>
      </c>
      <c r="O57" s="96">
        <f>Amnt_Deposited!B52</f>
        <v>2038</v>
      </c>
      <c r="P57" s="99">
        <f>Amnt_Deposited!H52</f>
        <v>0</v>
      </c>
      <c r="Q57" s="284">
        <f>MCF!R56</f>
        <v>1</v>
      </c>
      <c r="R57" s="67">
        <f t="shared" si="13"/>
        <v>0</v>
      </c>
      <c r="S57" s="67">
        <f t="shared" si="7"/>
        <v>0</v>
      </c>
      <c r="T57" s="67">
        <f t="shared" si="8"/>
        <v>0</v>
      </c>
      <c r="U57" s="67">
        <f t="shared" si="9"/>
        <v>0.29392422506018423</v>
      </c>
      <c r="V57" s="67">
        <f t="shared" si="10"/>
        <v>2.1311910985668939E-2</v>
      </c>
      <c r="W57" s="100">
        <f t="shared" si="11"/>
        <v>1.4207940657112625E-2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0.25007348200716911</v>
      </c>
      <c r="J58" s="67">
        <f t="shared" si="4"/>
        <v>1.8132373360248848E-2</v>
      </c>
      <c r="K58" s="100">
        <f t="shared" si="6"/>
        <v>1.2088248906832565E-2</v>
      </c>
      <c r="O58" s="96">
        <f>Amnt_Deposited!B53</f>
        <v>2039</v>
      </c>
      <c r="P58" s="99">
        <f>Amnt_Deposited!H53</f>
        <v>0</v>
      </c>
      <c r="Q58" s="284">
        <f>MCF!R57</f>
        <v>1</v>
      </c>
      <c r="R58" s="67">
        <f t="shared" si="13"/>
        <v>0</v>
      </c>
      <c r="S58" s="67">
        <f t="shared" si="7"/>
        <v>0</v>
      </c>
      <c r="T58" s="67">
        <f t="shared" si="8"/>
        <v>0</v>
      </c>
      <c r="U58" s="67">
        <f t="shared" si="9"/>
        <v>0.27405313096676082</v>
      </c>
      <c r="V58" s="67">
        <f t="shared" si="10"/>
        <v>1.9871094093423407E-2</v>
      </c>
      <c r="W58" s="100">
        <f t="shared" si="11"/>
        <v>1.3247396062282271E-2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0.23316696914584584</v>
      </c>
      <c r="J59" s="67">
        <f t="shared" si="4"/>
        <v>1.6906512861323279E-2</v>
      </c>
      <c r="K59" s="100">
        <f t="shared" si="6"/>
        <v>1.1271008574215518E-2</v>
      </c>
      <c r="O59" s="96">
        <f>Amnt_Deposited!B54</f>
        <v>2040</v>
      </c>
      <c r="P59" s="99">
        <f>Amnt_Deposited!H54</f>
        <v>0</v>
      </c>
      <c r="Q59" s="284">
        <f>MCF!R58</f>
        <v>1</v>
      </c>
      <c r="R59" s="67">
        <f t="shared" si="13"/>
        <v>0</v>
      </c>
      <c r="S59" s="67">
        <f t="shared" si="7"/>
        <v>0</v>
      </c>
      <c r="T59" s="67">
        <f t="shared" si="8"/>
        <v>0</v>
      </c>
      <c r="U59" s="67">
        <f t="shared" si="9"/>
        <v>0.25552544563928326</v>
      </c>
      <c r="V59" s="67">
        <f t="shared" si="10"/>
        <v>1.8527685327477575E-2</v>
      </c>
      <c r="W59" s="100">
        <f t="shared" si="11"/>
        <v>1.2351790218318382E-2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0.21740344103778758</v>
      </c>
      <c r="J60" s="67">
        <f t="shared" si="4"/>
        <v>1.5763528108058256E-2</v>
      </c>
      <c r="K60" s="100">
        <f t="shared" si="6"/>
        <v>1.0509018738705503E-2</v>
      </c>
      <c r="O60" s="96">
        <f>Amnt_Deposited!B55</f>
        <v>2041</v>
      </c>
      <c r="P60" s="99">
        <f>Amnt_Deposited!H55</f>
        <v>0</v>
      </c>
      <c r="Q60" s="284">
        <f>MCF!R59</f>
        <v>1</v>
      </c>
      <c r="R60" s="67">
        <f t="shared" si="13"/>
        <v>0</v>
      </c>
      <c r="S60" s="67">
        <f t="shared" si="7"/>
        <v>0</v>
      </c>
      <c r="T60" s="67">
        <f t="shared" si="8"/>
        <v>0</v>
      </c>
      <c r="U60" s="67">
        <f t="shared" si="9"/>
        <v>0.23825034634278106</v>
      </c>
      <c r="V60" s="67">
        <f t="shared" si="10"/>
        <v>1.7275099296502207E-2</v>
      </c>
      <c r="W60" s="100">
        <f t="shared" si="11"/>
        <v>1.1516732864334803E-2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0.20270562484992036</v>
      </c>
      <c r="J61" s="67">
        <f t="shared" si="4"/>
        <v>1.4697816187867222E-2</v>
      </c>
      <c r="K61" s="100">
        <f t="shared" si="6"/>
        <v>9.7985441252448138E-3</v>
      </c>
      <c r="O61" s="96">
        <f>Amnt_Deposited!B56</f>
        <v>2042</v>
      </c>
      <c r="P61" s="99">
        <f>Amnt_Deposited!H56</f>
        <v>0</v>
      </c>
      <c r="Q61" s="284">
        <f>MCF!R60</f>
        <v>1</v>
      </c>
      <c r="R61" s="67">
        <f t="shared" si="13"/>
        <v>0</v>
      </c>
      <c r="S61" s="67">
        <f t="shared" si="7"/>
        <v>0</v>
      </c>
      <c r="T61" s="67">
        <f t="shared" si="8"/>
        <v>0</v>
      </c>
      <c r="U61" s="67">
        <f t="shared" si="9"/>
        <v>0.2221431505204608</v>
      </c>
      <c r="V61" s="67">
        <f t="shared" si="10"/>
        <v>1.6107195822320255E-2</v>
      </c>
      <c r="W61" s="100">
        <f t="shared" si="11"/>
        <v>1.0738130548213503E-2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0.18900147187023936</v>
      </c>
      <c r="J62" s="67">
        <f t="shared" si="4"/>
        <v>1.3704152979681002E-2</v>
      </c>
      <c r="K62" s="100">
        <f t="shared" si="6"/>
        <v>9.1361019864540007E-3</v>
      </c>
      <c r="O62" s="96">
        <f>Amnt_Deposited!B57</f>
        <v>2043</v>
      </c>
      <c r="P62" s="99">
        <f>Amnt_Deposited!H57</f>
        <v>0</v>
      </c>
      <c r="Q62" s="284">
        <f>MCF!R61</f>
        <v>1</v>
      </c>
      <c r="R62" s="67">
        <f t="shared" si="13"/>
        <v>0</v>
      </c>
      <c r="S62" s="67">
        <f t="shared" si="7"/>
        <v>0</v>
      </c>
      <c r="T62" s="67">
        <f t="shared" si="8"/>
        <v>0</v>
      </c>
      <c r="U62" s="67">
        <f t="shared" si="9"/>
        <v>0.20712490067971448</v>
      </c>
      <c r="V62" s="67">
        <f t="shared" si="10"/>
        <v>1.5018249840746314E-2</v>
      </c>
      <c r="W62" s="100">
        <f t="shared" si="11"/>
        <v>1.0012166560497542E-2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0.17622380432493912</v>
      </c>
      <c r="J63" s="67">
        <f t="shared" si="4"/>
        <v>1.2777667545300254E-2</v>
      </c>
      <c r="K63" s="100">
        <f t="shared" si="6"/>
        <v>8.5184450302001682E-3</v>
      </c>
      <c r="O63" s="96">
        <f>Amnt_Deposited!B58</f>
        <v>2044</v>
      </c>
      <c r="P63" s="99">
        <f>Amnt_Deposited!H58</f>
        <v>0</v>
      </c>
      <c r="Q63" s="284">
        <f>MCF!R62</f>
        <v>1</v>
      </c>
      <c r="R63" s="67">
        <f t="shared" si="13"/>
        <v>0</v>
      </c>
      <c r="S63" s="67">
        <f t="shared" si="7"/>
        <v>0</v>
      </c>
      <c r="T63" s="67">
        <f t="shared" si="8"/>
        <v>0</v>
      </c>
      <c r="U63" s="67">
        <f t="shared" si="9"/>
        <v>0.19312197734239914</v>
      </c>
      <c r="V63" s="67">
        <f t="shared" si="10"/>
        <v>1.4002923337315353E-2</v>
      </c>
      <c r="W63" s="100">
        <f t="shared" si="11"/>
        <v>9.3352822248769021E-3</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0.16430998607288835</v>
      </c>
      <c r="J64" s="67">
        <f t="shared" si="4"/>
        <v>1.1913818252050765E-2</v>
      </c>
      <c r="K64" s="100">
        <f t="shared" si="6"/>
        <v>7.9425455013671757E-3</v>
      </c>
      <c r="O64" s="96">
        <f>Amnt_Deposited!B59</f>
        <v>2045</v>
      </c>
      <c r="P64" s="99">
        <f>Amnt_Deposited!H59</f>
        <v>0</v>
      </c>
      <c r="Q64" s="284">
        <f>MCF!R63</f>
        <v>1</v>
      </c>
      <c r="R64" s="67">
        <f t="shared" si="13"/>
        <v>0</v>
      </c>
      <c r="S64" s="67">
        <f t="shared" si="7"/>
        <v>0</v>
      </c>
      <c r="T64" s="67">
        <f t="shared" si="8"/>
        <v>0</v>
      </c>
      <c r="U64" s="67">
        <f t="shared" si="9"/>
        <v>0.18006573816206953</v>
      </c>
      <c r="V64" s="67">
        <f t="shared" si="10"/>
        <v>1.3056239180329613E-2</v>
      </c>
      <c r="W64" s="100">
        <f t="shared" si="11"/>
        <v>8.7041594535530748E-3</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0.15320161556319353</v>
      </c>
      <c r="J65" s="67">
        <f t="shared" si="4"/>
        <v>1.110837050969482E-2</v>
      </c>
      <c r="K65" s="100">
        <f t="shared" si="6"/>
        <v>7.405580339796547E-3</v>
      </c>
      <c r="O65" s="96">
        <f>Amnt_Deposited!B60</f>
        <v>2046</v>
      </c>
      <c r="P65" s="99">
        <f>Amnt_Deposited!H60</f>
        <v>0</v>
      </c>
      <c r="Q65" s="284">
        <f>MCF!R64</f>
        <v>1</v>
      </c>
      <c r="R65" s="67">
        <f t="shared" si="13"/>
        <v>0</v>
      </c>
      <c r="S65" s="67">
        <f t="shared" si="7"/>
        <v>0</v>
      </c>
      <c r="T65" s="67">
        <f t="shared" si="8"/>
        <v>0</v>
      </c>
      <c r="U65" s="67">
        <f t="shared" si="9"/>
        <v>0.1678921814391163</v>
      </c>
      <c r="V65" s="67">
        <f t="shared" si="10"/>
        <v>1.2173556722953236E-2</v>
      </c>
      <c r="W65" s="100">
        <f t="shared" si="11"/>
        <v>8.1157044819688239E-3</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0.14284423955072859</v>
      </c>
      <c r="J66" s="67">
        <f t="shared" si="4"/>
        <v>1.035737601246494E-2</v>
      </c>
      <c r="K66" s="100">
        <f t="shared" si="6"/>
        <v>6.9049173416432935E-3</v>
      </c>
      <c r="O66" s="96">
        <f>Amnt_Deposited!B61</f>
        <v>2047</v>
      </c>
      <c r="P66" s="99">
        <f>Amnt_Deposited!H61</f>
        <v>0</v>
      </c>
      <c r="Q66" s="284">
        <f>MCF!R65</f>
        <v>1</v>
      </c>
      <c r="R66" s="67">
        <f t="shared" si="13"/>
        <v>0</v>
      </c>
      <c r="S66" s="67">
        <f t="shared" si="7"/>
        <v>0</v>
      </c>
      <c r="T66" s="67">
        <f t="shared" si="8"/>
        <v>0</v>
      </c>
      <c r="U66" s="67">
        <f t="shared" si="9"/>
        <v>0.1565416323843602</v>
      </c>
      <c r="V66" s="67">
        <f t="shared" si="10"/>
        <v>1.1350549054756106E-2</v>
      </c>
      <c r="W66" s="100">
        <f t="shared" si="11"/>
        <v>7.5670327031707365E-3</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0.13318708616626415</v>
      </c>
      <c r="J67" s="67">
        <f t="shared" si="4"/>
        <v>9.6571533844644238E-3</v>
      </c>
      <c r="K67" s="100">
        <f t="shared" si="6"/>
        <v>6.4381022563096153E-3</v>
      </c>
      <c r="O67" s="96">
        <f>Amnt_Deposited!B62</f>
        <v>2048</v>
      </c>
      <c r="P67" s="99">
        <f>Amnt_Deposited!H62</f>
        <v>0</v>
      </c>
      <c r="Q67" s="284">
        <f>MCF!R66</f>
        <v>1</v>
      </c>
      <c r="R67" s="67">
        <f t="shared" si="13"/>
        <v>0</v>
      </c>
      <c r="S67" s="67">
        <f t="shared" si="7"/>
        <v>0</v>
      </c>
      <c r="T67" s="67">
        <f t="shared" si="8"/>
        <v>0</v>
      </c>
      <c r="U67" s="67">
        <f t="shared" si="9"/>
        <v>0.14595845059316631</v>
      </c>
      <c r="V67" s="67">
        <f t="shared" si="10"/>
        <v>1.0583181791193896E-2</v>
      </c>
      <c r="W67" s="100">
        <f t="shared" si="11"/>
        <v>7.0554545274625971E-3</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0.12418281603270571</v>
      </c>
      <c r="J68" s="67">
        <f t="shared" si="4"/>
        <v>9.0042701335584403E-3</v>
      </c>
      <c r="K68" s="100">
        <f t="shared" si="6"/>
        <v>6.0028467557056266E-3</v>
      </c>
      <c r="O68" s="96">
        <f>Amnt_Deposited!B63</f>
        <v>2049</v>
      </c>
      <c r="P68" s="99">
        <f>Amnt_Deposited!H63</f>
        <v>0</v>
      </c>
      <c r="Q68" s="284">
        <f>MCF!R67</f>
        <v>1</v>
      </c>
      <c r="R68" s="67">
        <f t="shared" si="13"/>
        <v>0</v>
      </c>
      <c r="S68" s="67">
        <f t="shared" si="7"/>
        <v>0</v>
      </c>
      <c r="T68" s="67">
        <f t="shared" si="8"/>
        <v>0</v>
      </c>
      <c r="U68" s="67">
        <f t="shared" si="9"/>
        <v>0.13609075729611597</v>
      </c>
      <c r="V68" s="67">
        <f t="shared" si="10"/>
        <v>9.8676932970503534E-3</v>
      </c>
      <c r="W68" s="100">
        <f t="shared" si="11"/>
        <v>6.5784621980335689E-3</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0.11578729020741212</v>
      </c>
      <c r="J69" s="67">
        <f t="shared" si="4"/>
        <v>8.3955258252935965E-3</v>
      </c>
      <c r="K69" s="100">
        <f t="shared" si="6"/>
        <v>5.5970172168623971E-3</v>
      </c>
      <c r="O69" s="96">
        <f>Amnt_Deposited!B64</f>
        <v>2050</v>
      </c>
      <c r="P69" s="99">
        <f>Amnt_Deposited!H64</f>
        <v>0</v>
      </c>
      <c r="Q69" s="284">
        <f>MCF!R68</f>
        <v>1</v>
      </c>
      <c r="R69" s="67">
        <f t="shared" si="13"/>
        <v>0</v>
      </c>
      <c r="S69" s="67">
        <f t="shared" si="7"/>
        <v>0</v>
      </c>
      <c r="T69" s="67">
        <f t="shared" si="8"/>
        <v>0</v>
      </c>
      <c r="U69" s="67">
        <f t="shared" si="9"/>
        <v>0.12689018104921887</v>
      </c>
      <c r="V69" s="67">
        <f t="shared" si="10"/>
        <v>9.2005762468971002E-3</v>
      </c>
      <c r="W69" s="100">
        <f t="shared" si="11"/>
        <v>6.1337174979313996E-3</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0.10795935381304758</v>
      </c>
      <c r="J70" s="67">
        <f t="shared" si="4"/>
        <v>7.8279363943645347E-3</v>
      </c>
      <c r="K70" s="100">
        <f t="shared" si="6"/>
        <v>5.2186242629096895E-3</v>
      </c>
      <c r="O70" s="96">
        <f>Amnt_Deposited!B65</f>
        <v>2051</v>
      </c>
      <c r="P70" s="99">
        <f>Amnt_Deposited!H65</f>
        <v>0</v>
      </c>
      <c r="Q70" s="284">
        <f>MCF!R69</f>
        <v>1</v>
      </c>
      <c r="R70" s="67">
        <f t="shared" si="13"/>
        <v>0</v>
      </c>
      <c r="S70" s="67">
        <f t="shared" si="7"/>
        <v>0</v>
      </c>
      <c r="T70" s="67">
        <f t="shared" si="8"/>
        <v>0</v>
      </c>
      <c r="U70" s="67">
        <f t="shared" si="9"/>
        <v>0.11831162061703855</v>
      </c>
      <c r="V70" s="67">
        <f t="shared" si="10"/>
        <v>8.57856043218032E-3</v>
      </c>
      <c r="W70" s="100">
        <f t="shared" si="11"/>
        <v>5.7190402881202133E-3</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0.10066063429632524</v>
      </c>
      <c r="J71" s="67">
        <f t="shared" si="4"/>
        <v>7.298719516722345E-3</v>
      </c>
      <c r="K71" s="100">
        <f t="shared" si="6"/>
        <v>4.86581301114823E-3</v>
      </c>
      <c r="O71" s="96">
        <f>Amnt_Deposited!B66</f>
        <v>2052</v>
      </c>
      <c r="P71" s="99">
        <f>Amnt_Deposited!H66</f>
        <v>0</v>
      </c>
      <c r="Q71" s="284">
        <f>MCF!R70</f>
        <v>1</v>
      </c>
      <c r="R71" s="67">
        <f t="shared" si="13"/>
        <v>0</v>
      </c>
      <c r="S71" s="67">
        <f t="shared" si="7"/>
        <v>0</v>
      </c>
      <c r="T71" s="67">
        <f t="shared" si="8"/>
        <v>0</v>
      </c>
      <c r="U71" s="67">
        <f t="shared" si="9"/>
        <v>0.11031302388638392</v>
      </c>
      <c r="V71" s="67">
        <f t="shared" si="10"/>
        <v>7.9985967306546307E-3</v>
      </c>
      <c r="W71" s="100">
        <f t="shared" si="11"/>
        <v>5.3323978204364202E-3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9.3855353325706395E-2</v>
      </c>
      <c r="J72" s="67">
        <f t="shared" si="4"/>
        <v>6.8052809706188443E-3</v>
      </c>
      <c r="K72" s="100">
        <f t="shared" si="6"/>
        <v>4.5368539804125623E-3</v>
      </c>
      <c r="O72" s="96">
        <f>Amnt_Deposited!B67</f>
        <v>2053</v>
      </c>
      <c r="P72" s="99">
        <f>Amnt_Deposited!H67</f>
        <v>0</v>
      </c>
      <c r="Q72" s="284">
        <f>MCF!R71</f>
        <v>1</v>
      </c>
      <c r="R72" s="67">
        <f t="shared" si="13"/>
        <v>0</v>
      </c>
      <c r="S72" s="67">
        <f t="shared" si="7"/>
        <v>0</v>
      </c>
      <c r="T72" s="67">
        <f t="shared" si="8"/>
        <v>0</v>
      </c>
      <c r="U72" s="67">
        <f t="shared" si="9"/>
        <v>0.10285518172680162</v>
      </c>
      <c r="V72" s="67">
        <f t="shared" si="10"/>
        <v>7.4578421595823015E-3</v>
      </c>
      <c r="W72" s="100">
        <f t="shared" si="11"/>
        <v>4.9718947730548677E-3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8.7510151405977829E-2</v>
      </c>
      <c r="J73" s="67">
        <f t="shared" si="4"/>
        <v>6.3452019197285632E-3</v>
      </c>
      <c r="K73" s="100">
        <f t="shared" si="6"/>
        <v>4.2301346131523752E-3</v>
      </c>
      <c r="O73" s="96">
        <f>Amnt_Deposited!B68</f>
        <v>2054</v>
      </c>
      <c r="P73" s="99">
        <f>Amnt_Deposited!H68</f>
        <v>0</v>
      </c>
      <c r="Q73" s="284">
        <f>MCF!R72</f>
        <v>1</v>
      </c>
      <c r="R73" s="67">
        <f t="shared" si="13"/>
        <v>0</v>
      </c>
      <c r="S73" s="67">
        <f t="shared" si="7"/>
        <v>0</v>
      </c>
      <c r="T73" s="67">
        <f t="shared" si="8"/>
        <v>0</v>
      </c>
      <c r="U73" s="67">
        <f t="shared" si="9"/>
        <v>9.5901535787373052E-2</v>
      </c>
      <c r="V73" s="67">
        <f t="shared" si="10"/>
        <v>6.9536459394285684E-3</v>
      </c>
      <c r="W73" s="100">
        <f t="shared" si="11"/>
        <v>4.635763959619045E-3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8.1593924349967553E-2</v>
      </c>
      <c r="J74" s="67">
        <f t="shared" si="4"/>
        <v>5.9162270560102707E-3</v>
      </c>
      <c r="K74" s="100">
        <f t="shared" si="6"/>
        <v>3.9441513706735135E-3</v>
      </c>
      <c r="O74" s="96">
        <f>Amnt_Deposited!B69</f>
        <v>2055</v>
      </c>
      <c r="P74" s="99">
        <f>Amnt_Deposited!H69</f>
        <v>0</v>
      </c>
      <c r="Q74" s="284">
        <f>MCF!R73</f>
        <v>1</v>
      </c>
      <c r="R74" s="67">
        <f t="shared" si="13"/>
        <v>0</v>
      </c>
      <c r="S74" s="67">
        <f t="shared" si="7"/>
        <v>0</v>
      </c>
      <c r="T74" s="67">
        <f t="shared" si="8"/>
        <v>0</v>
      </c>
      <c r="U74" s="67">
        <f t="shared" si="9"/>
        <v>8.941799928763576E-2</v>
      </c>
      <c r="V74" s="67">
        <f t="shared" si="10"/>
        <v>6.4835364997372896E-3</v>
      </c>
      <c r="W74" s="100">
        <f t="shared" si="11"/>
        <v>4.3223576664915258E-3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7.6077670805783218E-2</v>
      </c>
      <c r="J75" s="67">
        <f t="shared" si="4"/>
        <v>5.5162535441843387E-3</v>
      </c>
      <c r="K75" s="100">
        <f t="shared" si="6"/>
        <v>3.6775023627895588E-3</v>
      </c>
      <c r="O75" s="96">
        <f>Amnt_Deposited!B70</f>
        <v>2056</v>
      </c>
      <c r="P75" s="99">
        <f>Amnt_Deposited!H70</f>
        <v>0</v>
      </c>
      <c r="Q75" s="284">
        <f>MCF!R74</f>
        <v>1</v>
      </c>
      <c r="R75" s="67">
        <f t="shared" si="13"/>
        <v>0</v>
      </c>
      <c r="S75" s="67">
        <f t="shared" si="7"/>
        <v>0</v>
      </c>
      <c r="T75" s="67">
        <f t="shared" si="8"/>
        <v>0</v>
      </c>
      <c r="U75" s="67">
        <f t="shared" si="9"/>
        <v>8.3372789924146068E-2</v>
      </c>
      <c r="V75" s="67">
        <f t="shared" si="10"/>
        <v>6.0452093634896925E-3</v>
      </c>
      <c r="W75" s="100">
        <f t="shared" si="11"/>
        <v>4.0301395756597944E-3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7.093435009215146E-2</v>
      </c>
      <c r="J76" s="67">
        <f t="shared" si="4"/>
        <v>5.1433207136317612E-3</v>
      </c>
      <c r="K76" s="100">
        <f t="shared" si="6"/>
        <v>3.4288804757545074E-3</v>
      </c>
      <c r="O76" s="96">
        <f>Amnt_Deposited!B71</f>
        <v>2057</v>
      </c>
      <c r="P76" s="99">
        <f>Amnt_Deposited!H71</f>
        <v>0</v>
      </c>
      <c r="Q76" s="284">
        <f>MCF!R75</f>
        <v>1</v>
      </c>
      <c r="R76" s="67">
        <f t="shared" si="13"/>
        <v>0</v>
      </c>
      <c r="S76" s="67">
        <f t="shared" si="7"/>
        <v>0</v>
      </c>
      <c r="T76" s="67">
        <f t="shared" si="8"/>
        <v>0</v>
      </c>
      <c r="U76" s="67">
        <f t="shared" si="9"/>
        <v>7.7736274073590711E-2</v>
      </c>
      <c r="V76" s="67">
        <f t="shared" si="10"/>
        <v>5.6365158505553604E-3</v>
      </c>
      <c r="W76" s="100">
        <f t="shared" si="11"/>
        <v>3.7576772337035735E-3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6.6138749644966952E-2</v>
      </c>
      <c r="J77" s="67">
        <f t="shared" si="4"/>
        <v>4.7956004471845061E-3</v>
      </c>
      <c r="K77" s="100">
        <f t="shared" si="6"/>
        <v>3.1970669647896706E-3</v>
      </c>
      <c r="O77" s="96">
        <f>Amnt_Deposited!B72</f>
        <v>2058</v>
      </c>
      <c r="P77" s="99">
        <f>Amnt_Deposited!H72</f>
        <v>0</v>
      </c>
      <c r="Q77" s="284">
        <f>MCF!R76</f>
        <v>1</v>
      </c>
      <c r="R77" s="67">
        <f t="shared" si="13"/>
        <v>0</v>
      </c>
      <c r="S77" s="67">
        <f t="shared" si="7"/>
        <v>0</v>
      </c>
      <c r="T77" s="67">
        <f t="shared" si="8"/>
        <v>0</v>
      </c>
      <c r="U77" s="67">
        <f t="shared" si="9"/>
        <v>7.2480821528730976E-2</v>
      </c>
      <c r="V77" s="67">
        <f t="shared" si="10"/>
        <v>5.2554525448597379E-3</v>
      </c>
      <c r="W77" s="100">
        <f t="shared" si="11"/>
        <v>3.5036350299064919E-3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6.1667361425273917E-2</v>
      </c>
      <c r="J78" s="67">
        <f t="shared" si="4"/>
        <v>4.4713882196930352E-3</v>
      </c>
      <c r="K78" s="100">
        <f t="shared" si="6"/>
        <v>2.9809254797953568E-3</v>
      </c>
      <c r="O78" s="96">
        <f>Amnt_Deposited!B73</f>
        <v>2059</v>
      </c>
      <c r="P78" s="99">
        <f>Amnt_Deposited!H73</f>
        <v>0</v>
      </c>
      <c r="Q78" s="284">
        <f>MCF!R77</f>
        <v>1</v>
      </c>
      <c r="R78" s="67">
        <f t="shared" si="13"/>
        <v>0</v>
      </c>
      <c r="S78" s="67">
        <f t="shared" si="7"/>
        <v>0</v>
      </c>
      <c r="T78" s="67">
        <f t="shared" si="8"/>
        <v>0</v>
      </c>
      <c r="U78" s="67">
        <f t="shared" si="9"/>
        <v>6.7580670055094771E-2</v>
      </c>
      <c r="V78" s="67">
        <f t="shared" si="10"/>
        <v>4.9001514736362077E-3</v>
      </c>
      <c r="W78" s="100">
        <f t="shared" si="11"/>
        <v>3.2667676490908048E-3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5.7498266682831874E-2</v>
      </c>
      <c r="J79" s="67">
        <f t="shared" si="4"/>
        <v>4.169094742442047E-3</v>
      </c>
      <c r="K79" s="100">
        <f t="shared" si="6"/>
        <v>2.7793964949613644E-3</v>
      </c>
      <c r="O79" s="96">
        <f>Amnt_Deposited!B74</f>
        <v>2060</v>
      </c>
      <c r="P79" s="99">
        <f>Amnt_Deposited!H74</f>
        <v>0</v>
      </c>
      <c r="Q79" s="284">
        <f>MCF!R78</f>
        <v>1</v>
      </c>
      <c r="R79" s="67">
        <f t="shared" si="13"/>
        <v>0</v>
      </c>
      <c r="S79" s="67">
        <f t="shared" si="7"/>
        <v>0</v>
      </c>
      <c r="T79" s="67">
        <f t="shared" si="8"/>
        <v>0</v>
      </c>
      <c r="U79" s="67">
        <f t="shared" si="9"/>
        <v>6.301179910447334E-2</v>
      </c>
      <c r="V79" s="67">
        <f t="shared" si="10"/>
        <v>4.5688709506214254E-3</v>
      </c>
      <c r="W79" s="100">
        <f t="shared" si="11"/>
        <v>3.04591396708095E-3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5.3611028510376531E-2</v>
      </c>
      <c r="J80" s="67">
        <f t="shared" si="4"/>
        <v>3.8872381724553459E-3</v>
      </c>
      <c r="K80" s="100">
        <f t="shared" si="6"/>
        <v>2.5914921149702303E-3</v>
      </c>
      <c r="O80" s="96">
        <f>Amnt_Deposited!B75</f>
        <v>2061</v>
      </c>
      <c r="P80" s="99">
        <f>Amnt_Deposited!H75</f>
        <v>0</v>
      </c>
      <c r="Q80" s="284">
        <f>MCF!R79</f>
        <v>1</v>
      </c>
      <c r="R80" s="67">
        <f t="shared" si="13"/>
        <v>0</v>
      </c>
      <c r="S80" s="67">
        <f t="shared" si="7"/>
        <v>0</v>
      </c>
      <c r="T80" s="67">
        <f t="shared" si="8"/>
        <v>0</v>
      </c>
      <c r="U80" s="67">
        <f t="shared" si="9"/>
        <v>5.8751812066166108E-2</v>
      </c>
      <c r="V80" s="67">
        <f t="shared" si="10"/>
        <v>4.2599870383072322E-3</v>
      </c>
      <c r="W80" s="100">
        <f t="shared" si="11"/>
        <v>2.8399913588714881E-3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4.9986591661876675E-2</v>
      </c>
      <c r="J81" s="67">
        <f t="shared" si="4"/>
        <v>3.6244368484998576E-3</v>
      </c>
      <c r="K81" s="100">
        <f t="shared" si="6"/>
        <v>2.4162912323332383E-3</v>
      </c>
      <c r="O81" s="96">
        <f>Amnt_Deposited!B76</f>
        <v>2062</v>
      </c>
      <c r="P81" s="99">
        <f>Amnt_Deposited!H76</f>
        <v>0</v>
      </c>
      <c r="Q81" s="284">
        <f>MCF!R80</f>
        <v>1</v>
      </c>
      <c r="R81" s="67">
        <f t="shared" si="13"/>
        <v>0</v>
      </c>
      <c r="S81" s="67">
        <f t="shared" si="7"/>
        <v>0</v>
      </c>
      <c r="T81" s="67">
        <f t="shared" si="8"/>
        <v>0</v>
      </c>
      <c r="U81" s="67">
        <f t="shared" si="9"/>
        <v>5.4779826478769E-2</v>
      </c>
      <c r="V81" s="67">
        <f t="shared" si="10"/>
        <v>3.9719855873971074E-3</v>
      </c>
      <c r="W81" s="100">
        <f t="shared" si="11"/>
        <v>2.6479903915980715E-3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4.6607189143696014E-2</v>
      </c>
      <c r="J82" s="67">
        <f t="shared" si="4"/>
        <v>3.3794025181806591E-3</v>
      </c>
      <c r="K82" s="100">
        <f t="shared" si="6"/>
        <v>2.2529350121204394E-3</v>
      </c>
      <c r="O82" s="96">
        <f>Amnt_Deposited!B77</f>
        <v>2063</v>
      </c>
      <c r="P82" s="99">
        <f>Amnt_Deposited!H77</f>
        <v>0</v>
      </c>
      <c r="Q82" s="284">
        <f>MCF!R81</f>
        <v>1</v>
      </c>
      <c r="R82" s="67">
        <f t="shared" si="13"/>
        <v>0</v>
      </c>
      <c r="S82" s="67">
        <f t="shared" si="7"/>
        <v>0</v>
      </c>
      <c r="T82" s="67">
        <f t="shared" si="8"/>
        <v>0</v>
      </c>
      <c r="U82" s="67">
        <f t="shared" si="9"/>
        <v>5.1076371664324438E-2</v>
      </c>
      <c r="V82" s="67">
        <f t="shared" si="10"/>
        <v>3.7034548144445605E-3</v>
      </c>
      <c r="W82" s="100">
        <f t="shared" si="11"/>
        <v>2.4689698762963737E-3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4.3456255120769768E-2</v>
      </c>
      <c r="J83" s="67">
        <f t="shared" ref="J83:J99" si="18">I82*(1-$K$10)+H83</f>
        <v>3.1509340229262453E-3</v>
      </c>
      <c r="K83" s="100">
        <f t="shared" si="6"/>
        <v>2.1006226819508299E-3</v>
      </c>
      <c r="O83" s="96">
        <f>Amnt_Deposited!B78</f>
        <v>2064</v>
      </c>
      <c r="P83" s="99">
        <f>Amnt_Deposited!H78</f>
        <v>0</v>
      </c>
      <c r="Q83" s="284">
        <f>MCF!R82</f>
        <v>1</v>
      </c>
      <c r="R83" s="67">
        <f t="shared" ref="R83:R99" si="19">P83*$W$6*DOCF*Q83</f>
        <v>0</v>
      </c>
      <c r="S83" s="67">
        <f t="shared" si="7"/>
        <v>0</v>
      </c>
      <c r="T83" s="67">
        <f t="shared" si="8"/>
        <v>0</v>
      </c>
      <c r="U83" s="67">
        <f t="shared" si="9"/>
        <v>4.7623293283035398E-2</v>
      </c>
      <c r="V83" s="67">
        <f t="shared" si="10"/>
        <v>3.4530783812890386E-3</v>
      </c>
      <c r="W83" s="100">
        <f t="shared" si="11"/>
        <v>2.3020522541926922E-3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4.0518343710861951E-2</v>
      </c>
      <c r="J84" s="67">
        <f t="shared" si="18"/>
        <v>2.9379114099078187E-3</v>
      </c>
      <c r="K84" s="100">
        <f t="shared" si="6"/>
        <v>1.9586076066052125E-3</v>
      </c>
      <c r="O84" s="96">
        <f>Amnt_Deposited!B79</f>
        <v>2065</v>
      </c>
      <c r="P84" s="99">
        <f>Amnt_Deposited!H79</f>
        <v>0</v>
      </c>
      <c r="Q84" s="284">
        <f>MCF!R83</f>
        <v>1</v>
      </c>
      <c r="R84" s="67">
        <f t="shared" si="19"/>
        <v>0</v>
      </c>
      <c r="S84" s="67">
        <f t="shared" si="7"/>
        <v>0</v>
      </c>
      <c r="T84" s="67">
        <f t="shared" si="8"/>
        <v>0</v>
      </c>
      <c r="U84" s="67">
        <f t="shared" si="9"/>
        <v>4.4403664340670661E-2</v>
      </c>
      <c r="V84" s="67">
        <f t="shared" si="10"/>
        <v>3.2196289423647348E-3</v>
      </c>
      <c r="W84" s="100">
        <f t="shared" si="11"/>
        <v>2.1464192949098232E-3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3.7779053268832727E-2</v>
      </c>
      <c r="J85" s="67">
        <f t="shared" si="18"/>
        <v>2.7392904420292211E-3</v>
      </c>
      <c r="K85" s="100">
        <f t="shared" ref="K85:K99" si="20">J85*CH4_fraction*conv</f>
        <v>1.8261936280194806E-3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4.1401702212419456E-2</v>
      </c>
      <c r="V85" s="67">
        <f t="shared" ref="V85:V98" si="24">U84*(1-$W$10)+T85</f>
        <v>3.0019621282512034E-3</v>
      </c>
      <c r="W85" s="100">
        <f t="shared" ref="W85:W99" si="25">V85*CH4_fraction*conv</f>
        <v>2.001308085500802E-3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3.5224955789757248E-2</v>
      </c>
      <c r="J86" s="67">
        <f t="shared" si="18"/>
        <v>2.5540974790754789E-3</v>
      </c>
      <c r="K86" s="100">
        <f t="shared" si="20"/>
        <v>1.7027316527169858E-3</v>
      </c>
      <c r="O86" s="96">
        <f>Amnt_Deposited!B81</f>
        <v>2067</v>
      </c>
      <c r="P86" s="99">
        <f>Amnt_Deposited!H81</f>
        <v>0</v>
      </c>
      <c r="Q86" s="284">
        <f>MCF!R85</f>
        <v>1</v>
      </c>
      <c r="R86" s="67">
        <f t="shared" si="19"/>
        <v>0</v>
      </c>
      <c r="S86" s="67">
        <f t="shared" si="21"/>
        <v>0</v>
      </c>
      <c r="T86" s="67">
        <f t="shared" si="22"/>
        <v>0</v>
      </c>
      <c r="U86" s="67">
        <f t="shared" si="23"/>
        <v>3.8602691276446326E-2</v>
      </c>
      <c r="V86" s="67">
        <f t="shared" si="24"/>
        <v>2.7990109359731295E-3</v>
      </c>
      <c r="W86" s="100">
        <f t="shared" si="25"/>
        <v>1.8660072906487529E-3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3.2843531084829909E-2</v>
      </c>
      <c r="J87" s="67">
        <f t="shared" si="18"/>
        <v>2.3814247049273388E-3</v>
      </c>
      <c r="K87" s="100">
        <f t="shared" si="20"/>
        <v>1.587616469951559E-3</v>
      </c>
      <c r="O87" s="96">
        <f>Amnt_Deposited!B82</f>
        <v>2068</v>
      </c>
      <c r="P87" s="99">
        <f>Amnt_Deposited!H82</f>
        <v>0</v>
      </c>
      <c r="Q87" s="284">
        <f>MCF!R86</f>
        <v>1</v>
      </c>
      <c r="R87" s="67">
        <f t="shared" si="19"/>
        <v>0</v>
      </c>
      <c r="S87" s="67">
        <f t="shared" si="21"/>
        <v>0</v>
      </c>
      <c r="T87" s="67">
        <f t="shared" si="22"/>
        <v>0</v>
      </c>
      <c r="U87" s="67">
        <f t="shared" si="23"/>
        <v>3.5992910777895813E-2</v>
      </c>
      <c r="V87" s="67">
        <f t="shared" si="24"/>
        <v>2.6097804985505098E-3</v>
      </c>
      <c r="W87" s="100">
        <f t="shared" si="25"/>
        <v>1.7398536657003399E-3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3.0623105407384311E-2</v>
      </c>
      <c r="J88" s="67">
        <f t="shared" si="18"/>
        <v>2.2204256774455968E-3</v>
      </c>
      <c r="K88" s="100">
        <f t="shared" si="20"/>
        <v>1.4802837849637312E-3</v>
      </c>
      <c r="O88" s="96">
        <f>Amnt_Deposited!B83</f>
        <v>2069</v>
      </c>
      <c r="P88" s="99">
        <f>Amnt_Deposited!H83</f>
        <v>0</v>
      </c>
      <c r="Q88" s="284">
        <f>MCF!R87</f>
        <v>1</v>
      </c>
      <c r="R88" s="67">
        <f t="shared" si="19"/>
        <v>0</v>
      </c>
      <c r="S88" s="67">
        <f t="shared" si="21"/>
        <v>0</v>
      </c>
      <c r="T88" s="67">
        <f t="shared" si="22"/>
        <v>0</v>
      </c>
      <c r="U88" s="67">
        <f t="shared" si="23"/>
        <v>3.3559567569736257E-2</v>
      </c>
      <c r="V88" s="67">
        <f t="shared" si="24"/>
        <v>2.4333432081595596E-3</v>
      </c>
      <c r="W88" s="100">
        <f t="shared" si="25"/>
        <v>1.6222288054397063E-3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2.8552794228173559E-2</v>
      </c>
      <c r="J89" s="67">
        <f t="shared" si="18"/>
        <v>2.070311179210753E-3</v>
      </c>
      <c r="K89" s="100">
        <f t="shared" si="20"/>
        <v>1.3802074528071685E-3</v>
      </c>
      <c r="O89" s="96">
        <f>Amnt_Deposited!B84</f>
        <v>2070</v>
      </c>
      <c r="P89" s="99">
        <f>Amnt_Deposited!H84</f>
        <v>0</v>
      </c>
      <c r="Q89" s="284">
        <f>MCF!R88</f>
        <v>1</v>
      </c>
      <c r="R89" s="67">
        <f t="shared" si="19"/>
        <v>0</v>
      </c>
      <c r="S89" s="67">
        <f t="shared" si="21"/>
        <v>0</v>
      </c>
      <c r="T89" s="67">
        <f t="shared" si="22"/>
        <v>0</v>
      </c>
      <c r="U89" s="67">
        <f t="shared" si="23"/>
        <v>3.1290733400738166E-2</v>
      </c>
      <c r="V89" s="67">
        <f t="shared" si="24"/>
        <v>2.2688341689980872E-3</v>
      </c>
      <c r="W89" s="100">
        <f t="shared" si="25"/>
        <v>1.5125561126653913E-3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2.6622448879395258E-2</v>
      </c>
      <c r="J90" s="67">
        <f t="shared" si="18"/>
        <v>1.9303453487783022E-3</v>
      </c>
      <c r="K90" s="100">
        <f t="shared" si="20"/>
        <v>1.2868968991855347E-3</v>
      </c>
      <c r="O90" s="96">
        <f>Amnt_Deposited!B85</f>
        <v>2071</v>
      </c>
      <c r="P90" s="99">
        <f>Amnt_Deposited!H85</f>
        <v>0</v>
      </c>
      <c r="Q90" s="284">
        <f>MCF!R89</f>
        <v>1</v>
      </c>
      <c r="R90" s="67">
        <f t="shared" si="19"/>
        <v>0</v>
      </c>
      <c r="S90" s="67">
        <f t="shared" si="21"/>
        <v>0</v>
      </c>
      <c r="T90" s="67">
        <f t="shared" si="22"/>
        <v>0</v>
      </c>
      <c r="U90" s="67">
        <f t="shared" si="23"/>
        <v>2.9175286443172903E-2</v>
      </c>
      <c r="V90" s="67">
        <f t="shared" si="24"/>
        <v>2.1154469575652641E-3</v>
      </c>
      <c r="W90" s="100">
        <f t="shared" si="25"/>
        <v>1.4102979717101759E-3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2.4822606805910176E-2</v>
      </c>
      <c r="J91" s="67">
        <f t="shared" si="18"/>
        <v>1.7998420734850814E-3</v>
      </c>
      <c r="K91" s="100">
        <f t="shared" si="20"/>
        <v>1.1998947156567209E-3</v>
      </c>
      <c r="O91" s="96">
        <f>Amnt_Deposited!B86</f>
        <v>2072</v>
      </c>
      <c r="P91" s="99">
        <f>Amnt_Deposited!H86</f>
        <v>0</v>
      </c>
      <c r="Q91" s="284">
        <f>MCF!R90</f>
        <v>1</v>
      </c>
      <c r="R91" s="67">
        <f t="shared" si="19"/>
        <v>0</v>
      </c>
      <c r="S91" s="67">
        <f t="shared" si="21"/>
        <v>0</v>
      </c>
      <c r="T91" s="67">
        <f t="shared" si="22"/>
        <v>0</v>
      </c>
      <c r="U91" s="67">
        <f t="shared" si="23"/>
        <v>2.7202856773600209E-2</v>
      </c>
      <c r="V91" s="67">
        <f t="shared" si="24"/>
        <v>1.9724296695726932E-3</v>
      </c>
      <c r="W91" s="100">
        <f t="shared" si="25"/>
        <v>1.3149531130484621E-3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2.3144445179785977E-2</v>
      </c>
      <c r="J92" s="67">
        <f t="shared" si="18"/>
        <v>1.6781616261241975E-3</v>
      </c>
      <c r="K92" s="100">
        <f t="shared" si="20"/>
        <v>1.1187744174161315E-3</v>
      </c>
      <c r="O92" s="96">
        <f>Amnt_Deposited!B87</f>
        <v>2073</v>
      </c>
      <c r="P92" s="99">
        <f>Amnt_Deposited!H87</f>
        <v>0</v>
      </c>
      <c r="Q92" s="284">
        <f>MCF!R91</f>
        <v>1</v>
      </c>
      <c r="R92" s="67">
        <f t="shared" si="19"/>
        <v>0</v>
      </c>
      <c r="S92" s="67">
        <f t="shared" si="21"/>
        <v>0</v>
      </c>
      <c r="T92" s="67">
        <f t="shared" si="22"/>
        <v>0</v>
      </c>
      <c r="U92" s="67">
        <f t="shared" si="23"/>
        <v>2.5363775539491498E-2</v>
      </c>
      <c r="V92" s="67">
        <f t="shared" si="24"/>
        <v>1.8390812341087107E-3</v>
      </c>
      <c r="W92" s="100">
        <f t="shared" si="25"/>
        <v>1.2260541560724738E-3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2.1579737650784459E-2</v>
      </c>
      <c r="J93" s="67">
        <f t="shared" si="18"/>
        <v>1.5647075290015182E-3</v>
      </c>
      <c r="K93" s="100">
        <f t="shared" si="20"/>
        <v>1.0431383526676788E-3</v>
      </c>
      <c r="O93" s="96">
        <f>Amnt_Deposited!B88</f>
        <v>2074</v>
      </c>
      <c r="P93" s="99">
        <f>Amnt_Deposited!H88</f>
        <v>0</v>
      </c>
      <c r="Q93" s="284">
        <f>MCF!R92</f>
        <v>1</v>
      </c>
      <c r="R93" s="67">
        <f t="shared" si="19"/>
        <v>0</v>
      </c>
      <c r="S93" s="67">
        <f t="shared" si="21"/>
        <v>0</v>
      </c>
      <c r="T93" s="67">
        <f t="shared" si="22"/>
        <v>0</v>
      </c>
      <c r="U93" s="67">
        <f t="shared" si="23"/>
        <v>2.3649027562503533E-2</v>
      </c>
      <c r="V93" s="67">
        <f t="shared" si="24"/>
        <v>1.7147479769879662E-3</v>
      </c>
      <c r="W93" s="100">
        <f t="shared" si="25"/>
        <v>1.1431653179919774E-3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2.0120814020783136E-2</v>
      </c>
      <c r="J94" s="67">
        <f t="shared" si="18"/>
        <v>1.4589236300013228E-3</v>
      </c>
      <c r="K94" s="100">
        <f t="shared" si="20"/>
        <v>9.7261575333421513E-4</v>
      </c>
      <c r="O94" s="96">
        <f>Amnt_Deposited!B89</f>
        <v>2075</v>
      </c>
      <c r="P94" s="99">
        <f>Amnt_Deposited!H89</f>
        <v>0</v>
      </c>
      <c r="Q94" s="284">
        <f>MCF!R93</f>
        <v>1</v>
      </c>
      <c r="R94" s="67">
        <f t="shared" si="19"/>
        <v>0</v>
      </c>
      <c r="S94" s="67">
        <f t="shared" si="21"/>
        <v>0</v>
      </c>
      <c r="T94" s="67">
        <f t="shared" si="22"/>
        <v>0</v>
      </c>
      <c r="U94" s="67">
        <f t="shared" si="23"/>
        <v>2.2050207146063726E-2</v>
      </c>
      <c r="V94" s="67">
        <f t="shared" si="24"/>
        <v>1.598820416439807E-3</v>
      </c>
      <c r="W94" s="100">
        <f t="shared" si="25"/>
        <v>1.065880277626538E-3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1.8760522644455151E-2</v>
      </c>
      <c r="J95" s="67">
        <f t="shared" si="18"/>
        <v>1.3602913763279857E-3</v>
      </c>
      <c r="K95" s="100">
        <f t="shared" si="20"/>
        <v>9.0686091755199044E-4</v>
      </c>
      <c r="O95" s="96">
        <f>Amnt_Deposited!B90</f>
        <v>2076</v>
      </c>
      <c r="P95" s="99">
        <f>Amnt_Deposited!H90</f>
        <v>0</v>
      </c>
      <c r="Q95" s="284">
        <f>MCF!R94</f>
        <v>1</v>
      </c>
      <c r="R95" s="67">
        <f t="shared" si="19"/>
        <v>0</v>
      </c>
      <c r="S95" s="67">
        <f t="shared" si="21"/>
        <v>0</v>
      </c>
      <c r="T95" s="67">
        <f t="shared" si="22"/>
        <v>0</v>
      </c>
      <c r="U95" s="67">
        <f t="shared" si="23"/>
        <v>2.0559476870635796E-2</v>
      </c>
      <c r="V95" s="67">
        <f t="shared" si="24"/>
        <v>1.4907302754279307E-3</v>
      </c>
      <c r="W95" s="100">
        <f t="shared" si="25"/>
        <v>9.9382018361862039E-4</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1.7492195371895579E-2</v>
      </c>
      <c r="J96" s="67">
        <f t="shared" si="18"/>
        <v>1.2683272725595705E-3</v>
      </c>
      <c r="K96" s="100">
        <f t="shared" si="20"/>
        <v>8.4555151503971362E-4</v>
      </c>
      <c r="O96" s="96">
        <f>Amnt_Deposited!B91</f>
        <v>2077</v>
      </c>
      <c r="P96" s="99">
        <f>Amnt_Deposited!H91</f>
        <v>0</v>
      </c>
      <c r="Q96" s="284">
        <f>MCF!R95</f>
        <v>1</v>
      </c>
      <c r="R96" s="67">
        <f t="shared" si="19"/>
        <v>0</v>
      </c>
      <c r="S96" s="67">
        <f t="shared" si="21"/>
        <v>0</v>
      </c>
      <c r="T96" s="67">
        <f t="shared" si="22"/>
        <v>0</v>
      </c>
      <c r="U96" s="67">
        <f t="shared" si="23"/>
        <v>1.9169529174680101E-2</v>
      </c>
      <c r="V96" s="67">
        <f t="shared" si="24"/>
        <v>1.3899476959556947E-3</v>
      </c>
      <c r="W96" s="100">
        <f t="shared" si="25"/>
        <v>9.2663179730379636E-4</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1.6309614861342869E-2</v>
      </c>
      <c r="J97" s="67">
        <f t="shared" si="18"/>
        <v>1.1825805105527107E-3</v>
      </c>
      <c r="K97" s="100">
        <f t="shared" si="20"/>
        <v>7.8838700703514047E-4</v>
      </c>
      <c r="O97" s="96">
        <f>Amnt_Deposited!B92</f>
        <v>2078</v>
      </c>
      <c r="P97" s="99">
        <f>Amnt_Deposited!H92</f>
        <v>0</v>
      </c>
      <c r="Q97" s="284">
        <f>MCF!R96</f>
        <v>1</v>
      </c>
      <c r="R97" s="67">
        <f t="shared" si="19"/>
        <v>0</v>
      </c>
      <c r="S97" s="67">
        <f t="shared" si="21"/>
        <v>0</v>
      </c>
      <c r="T97" s="67">
        <f t="shared" si="22"/>
        <v>0</v>
      </c>
      <c r="U97" s="67">
        <f t="shared" si="23"/>
        <v>1.78735505329785E-2</v>
      </c>
      <c r="V97" s="67">
        <f t="shared" si="24"/>
        <v>1.2959786417016017E-3</v>
      </c>
      <c r="W97" s="100">
        <f t="shared" si="25"/>
        <v>8.6398576113440111E-4</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1.52069841017623E-2</v>
      </c>
      <c r="J98" s="67">
        <f t="shared" si="18"/>
        <v>1.1026307595805684E-3</v>
      </c>
      <c r="K98" s="100">
        <f t="shared" si="20"/>
        <v>7.3508717305371225E-4</v>
      </c>
      <c r="O98" s="96">
        <f>Amnt_Deposited!B93</f>
        <v>2079</v>
      </c>
      <c r="P98" s="99">
        <f>Amnt_Deposited!H93</f>
        <v>0</v>
      </c>
      <c r="Q98" s="284">
        <f>MCF!R97</f>
        <v>1</v>
      </c>
      <c r="R98" s="67">
        <f t="shared" si="19"/>
        <v>0</v>
      </c>
      <c r="S98" s="67">
        <f t="shared" si="21"/>
        <v>0</v>
      </c>
      <c r="T98" s="67">
        <f t="shared" si="22"/>
        <v>0</v>
      </c>
      <c r="U98" s="67">
        <f t="shared" si="23"/>
        <v>1.6665188056725823E-2</v>
      </c>
      <c r="V98" s="67">
        <f t="shared" si="24"/>
        <v>1.2083624762526787E-3</v>
      </c>
      <c r="W98" s="100">
        <f t="shared" si="25"/>
        <v>8.0557498416845244E-4</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1.4178897995891176E-2</v>
      </c>
      <c r="J99" s="68">
        <f t="shared" si="18"/>
        <v>1.0280861058711234E-3</v>
      </c>
      <c r="K99" s="102">
        <f t="shared" si="20"/>
        <v>6.8539073724741559E-4</v>
      </c>
      <c r="O99" s="97">
        <f>Amnt_Deposited!B94</f>
        <v>2080</v>
      </c>
      <c r="P99" s="101">
        <f>Amnt_Deposited!H94</f>
        <v>0</v>
      </c>
      <c r="Q99" s="285">
        <f>MCF!R98</f>
        <v>1</v>
      </c>
      <c r="R99" s="68">
        <f t="shared" si="19"/>
        <v>0</v>
      </c>
      <c r="S99" s="68">
        <f>R99*$W$12</f>
        <v>0</v>
      </c>
      <c r="T99" s="68">
        <f>R99*(1-$W$12)</f>
        <v>0</v>
      </c>
      <c r="U99" s="68">
        <f>S99+U98*$W$10</f>
        <v>1.5538518351661578E-2</v>
      </c>
      <c r="V99" s="68">
        <f>U98*(1-$W$10)+T99</f>
        <v>1.126669705064246E-3</v>
      </c>
      <c r="W99" s="102">
        <f t="shared" si="25"/>
        <v>7.5111313670949732E-4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00" t="s">
        <v>338</v>
      </c>
      <c r="E2" s="801"/>
      <c r="F2" s="802"/>
    </row>
    <row r="3" spans="1:18" ht="16.5" thickBot="1">
      <c r="B3" s="12"/>
      <c r="C3" s="5" t="s">
        <v>276</v>
      </c>
      <c r="D3" s="800" t="s">
        <v>337</v>
      </c>
      <c r="E3" s="801"/>
      <c r="F3" s="802"/>
    </row>
    <row r="4" spans="1:18" ht="16.5" thickBot="1">
      <c r="B4" s="12"/>
      <c r="C4" s="5" t="s">
        <v>30</v>
      </c>
      <c r="D4" s="800" t="s">
        <v>266</v>
      </c>
      <c r="E4" s="801"/>
      <c r="F4" s="802"/>
    </row>
    <row r="5" spans="1:18" ht="16.5" thickBot="1">
      <c r="B5" s="12"/>
      <c r="C5" s="5" t="s">
        <v>117</v>
      </c>
      <c r="D5" s="803"/>
      <c r="E5" s="804"/>
      <c r="F5" s="805"/>
    </row>
    <row r="6" spans="1:18">
      <c r="B6" s="13" t="s">
        <v>201</v>
      </c>
    </row>
    <row r="7" spans="1:18">
      <c r="B7" s="20" t="s">
        <v>31</v>
      </c>
    </row>
    <row r="8" spans="1:18" ht="13.5" thickBot="1">
      <c r="B8" s="20"/>
    </row>
    <row r="9" spans="1:18" ht="12.75" customHeight="1">
      <c r="A9" s="1"/>
      <c r="C9" s="806" t="s">
        <v>18</v>
      </c>
      <c r="D9" s="807"/>
      <c r="E9" s="813" t="s">
        <v>100</v>
      </c>
      <c r="F9" s="814"/>
      <c r="H9" s="806" t="s">
        <v>18</v>
      </c>
      <c r="I9" s="807"/>
      <c r="J9" s="813" t="s">
        <v>100</v>
      </c>
      <c r="K9" s="81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11" t="s">
        <v>250</v>
      </c>
      <c r="D12" s="812"/>
      <c r="E12" s="811" t="s">
        <v>250</v>
      </c>
      <c r="F12" s="812"/>
      <c r="H12" s="811" t="s">
        <v>251</v>
      </c>
      <c r="I12" s="812"/>
      <c r="J12" s="811" t="s">
        <v>251</v>
      </c>
      <c r="K12" s="81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808" t="s">
        <v>250</v>
      </c>
      <c r="E61" s="809"/>
      <c r="F61" s="810"/>
      <c r="H61" s="38"/>
      <c r="I61" s="808" t="s">
        <v>251</v>
      </c>
      <c r="J61" s="809"/>
      <c r="K61" s="81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5" t="s">
        <v>317</v>
      </c>
      <c r="C71" s="795"/>
      <c r="D71" s="796" t="s">
        <v>318</v>
      </c>
      <c r="E71" s="796"/>
      <c r="F71" s="796"/>
      <c r="G71" s="796"/>
      <c r="H71" s="796"/>
    </row>
    <row r="72" spans="2:8">
      <c r="B72" s="795" t="s">
        <v>319</v>
      </c>
      <c r="C72" s="795"/>
      <c r="D72" s="796" t="s">
        <v>320</v>
      </c>
      <c r="E72" s="796"/>
      <c r="F72" s="796"/>
      <c r="G72" s="796"/>
      <c r="H72" s="796"/>
    </row>
    <row r="73" spans="2:8">
      <c r="B73" s="795" t="s">
        <v>321</v>
      </c>
      <c r="C73" s="795"/>
      <c r="D73" s="796" t="s">
        <v>322</v>
      </c>
      <c r="E73" s="796"/>
      <c r="F73" s="796"/>
      <c r="G73" s="796"/>
      <c r="H73" s="796"/>
    </row>
    <row r="74" spans="2:8">
      <c r="B74" s="795" t="s">
        <v>323</v>
      </c>
      <c r="C74" s="795"/>
      <c r="D74" s="796" t="s">
        <v>324</v>
      </c>
      <c r="E74" s="796"/>
      <c r="F74" s="796"/>
      <c r="G74" s="796"/>
      <c r="H74" s="796"/>
    </row>
    <row r="75" spans="2:8">
      <c r="B75" s="560"/>
      <c r="C75" s="561"/>
      <c r="D75" s="561"/>
      <c r="E75" s="561"/>
      <c r="F75" s="561"/>
      <c r="G75" s="561"/>
      <c r="H75" s="561"/>
    </row>
    <row r="76" spans="2:8">
      <c r="B76" s="563"/>
      <c r="C76" s="564" t="s">
        <v>325</v>
      </c>
      <c r="D76" s="565" t="s">
        <v>87</v>
      </c>
      <c r="E76" s="565" t="s">
        <v>88</v>
      </c>
    </row>
    <row r="77" spans="2:8">
      <c r="B77" s="797" t="s">
        <v>133</v>
      </c>
      <c r="C77" s="566" t="s">
        <v>326</v>
      </c>
      <c r="D77" s="567" t="s">
        <v>327</v>
      </c>
      <c r="E77" s="567" t="s">
        <v>9</v>
      </c>
      <c r="F77" s="488"/>
      <c r="G77" s="547"/>
      <c r="H77" s="6"/>
    </row>
    <row r="78" spans="2:8">
      <c r="B78" s="798"/>
      <c r="C78" s="568"/>
      <c r="D78" s="569"/>
      <c r="E78" s="570"/>
      <c r="F78" s="6"/>
      <c r="G78" s="488"/>
      <c r="H78" s="6"/>
    </row>
    <row r="79" spans="2:8">
      <c r="B79" s="798"/>
      <c r="C79" s="568"/>
      <c r="D79" s="569"/>
      <c r="E79" s="570"/>
      <c r="F79" s="6"/>
      <c r="G79" s="488"/>
      <c r="H79" s="6"/>
    </row>
    <row r="80" spans="2:8">
      <c r="B80" s="798"/>
      <c r="C80" s="568"/>
      <c r="D80" s="569"/>
      <c r="E80" s="570"/>
      <c r="F80" s="6"/>
      <c r="G80" s="488"/>
      <c r="H80" s="6"/>
    </row>
    <row r="81" spans="2:8">
      <c r="B81" s="798"/>
      <c r="C81" s="568"/>
      <c r="D81" s="569"/>
      <c r="E81" s="570"/>
      <c r="F81" s="6"/>
      <c r="G81" s="488"/>
      <c r="H81" s="6"/>
    </row>
    <row r="82" spans="2:8">
      <c r="B82" s="798"/>
      <c r="C82" s="568"/>
      <c r="D82" s="569" t="s">
        <v>328</v>
      </c>
      <c r="E82" s="570"/>
      <c r="F82" s="6"/>
      <c r="G82" s="488"/>
      <c r="H82" s="6"/>
    </row>
    <row r="83" spans="2:8" ht="13.5" thickBot="1">
      <c r="B83" s="799"/>
      <c r="C83" s="571"/>
      <c r="D83" s="571"/>
      <c r="E83" s="572" t="s">
        <v>329</v>
      </c>
      <c r="F83" s="6"/>
      <c r="G83" s="6"/>
      <c r="H83" s="6"/>
    </row>
    <row r="84" spans="2:8" ht="13.5" thickTop="1">
      <c r="B84" s="563"/>
      <c r="C84" s="570"/>
      <c r="D84" s="563"/>
      <c r="E84" s="573"/>
      <c r="F84" s="6"/>
      <c r="G84" s="6"/>
      <c r="H84" s="6"/>
    </row>
    <row r="85" spans="2:8">
      <c r="B85" s="791" t="s">
        <v>330</v>
      </c>
      <c r="C85" s="792"/>
      <c r="D85" s="792"/>
      <c r="E85" s="793"/>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4" t="s">
        <v>333</v>
      </c>
      <c r="C95" s="794"/>
      <c r="D95" s="794"/>
      <c r="E95" s="577">
        <f>SUM(E86:E94)</f>
        <v>0.13702</v>
      </c>
    </row>
    <row r="96" spans="2:8">
      <c r="B96" s="791" t="s">
        <v>334</v>
      </c>
      <c r="C96" s="792"/>
      <c r="D96" s="792"/>
      <c r="E96" s="793"/>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4" t="s">
        <v>333</v>
      </c>
      <c r="C106" s="794"/>
      <c r="D106" s="794"/>
      <c r="E106" s="577">
        <f>SUM(E97:E105)</f>
        <v>0.15982100000000002</v>
      </c>
    </row>
    <row r="107" spans="2:5">
      <c r="B107" s="791" t="s">
        <v>335</v>
      </c>
      <c r="C107" s="792"/>
      <c r="D107" s="792"/>
      <c r="E107" s="793"/>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4" t="s">
        <v>333</v>
      </c>
      <c r="C117" s="794"/>
      <c r="D117" s="794"/>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7.7708317059999992</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7.7708317059999992</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7.9040741780000001</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7.9040741780000001</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8.2211856979999993</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8.2211856979999993</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8.5167391979999998</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8.5167391979999998</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8.6097863940000003</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8.6097863940000003</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8.7001214519999994</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8.7001214519999994</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8.7869098680000004</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8.7869098680000004</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8.8688303439999991</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8.8688303439999991</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9.9390817239999993</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9.9390817239999993</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9.2287291600000003</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9.2287291600000003</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9.3587094800000017</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9.3587094800000017</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9.4959600999999996</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9.4959600999999996</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9.6169631800000008</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9.6169631800000008</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9.7507367000000009</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9.7507367000000009</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9.8623832199999999</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9.8623832199999999</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9.8622476702640007</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9.8622476702640007</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10.297212624920478</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10.297212624920478</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10.745079883660852</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10.745079883660852</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11.205981900690885</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11.205981900690885</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11.680029340942243</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11.680029340942243</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12.1673082335967</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12.1673082335967</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12.66787686124529</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12.66787686124529</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13.181762362367603</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13.181762362367603</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13.708957023001373</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13.708957023001373</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14.24941423151223</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14.24941423151223</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14.803044068256533</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14.803044068256533</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15.369708499644572</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15.369708499644572</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15.949216143643184</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15.949216143643184</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16.553008000000002</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16.553008000000002</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6" sqref="H16:H17"/>
    </sheetView>
  </sheetViews>
  <sheetFormatPr defaultColWidth="11.42578125" defaultRowHeight="12.75"/>
  <cols>
    <col min="1" max="1" width="3.42578125" style="712" customWidth="1"/>
    <col min="2" max="2" width="15.28515625" style="712" customWidth="1"/>
    <col min="3" max="4" width="10.140625" style="712" bestFit="1" customWidth="1"/>
    <col min="5" max="5" width="9.42578125" style="712" customWidth="1"/>
    <col min="6" max="6" width="11.28515625" style="712" customWidth="1"/>
    <col min="7" max="7" width="9.42578125" style="712" customWidth="1"/>
    <col min="8" max="8" width="8.42578125" style="712" customWidth="1"/>
    <col min="9" max="10" width="10.85546875" style="712" customWidth="1"/>
    <col min="11" max="11" width="9.42578125" style="712" bestFit="1" customWidth="1"/>
    <col min="12" max="12" width="10.28515625" style="712" customWidth="1"/>
    <col min="13" max="13" width="10.140625" style="712" customWidth="1"/>
    <col min="14" max="14" width="8.42578125" style="712" customWidth="1"/>
    <col min="15" max="15" width="23.7109375" style="712" customWidth="1"/>
    <col min="16" max="16" width="9.28515625" style="712" customWidth="1"/>
    <col min="17" max="17" width="3.85546875" style="712" customWidth="1"/>
    <col min="18" max="19" width="13" style="712" customWidth="1"/>
    <col min="20" max="20" width="9.42578125" style="712" customWidth="1"/>
    <col min="21" max="16384" width="11.42578125" style="712"/>
  </cols>
  <sheetData>
    <row r="2" spans="2:20" ht="15.75">
      <c r="C2" s="713" t="s">
        <v>106</v>
      </c>
      <c r="Q2" s="818" t="s">
        <v>107</v>
      </c>
      <c r="R2" s="818"/>
      <c r="S2" s="818"/>
      <c r="T2" s="818"/>
    </row>
    <row r="4" spans="2:20">
      <c r="C4" s="712" t="s">
        <v>26</v>
      </c>
    </row>
    <row r="5" spans="2:20">
      <c r="C5" s="712" t="s">
        <v>281</v>
      </c>
    </row>
    <row r="6" spans="2:20">
      <c r="C6" s="712" t="s">
        <v>29</v>
      </c>
    </row>
    <row r="7" spans="2:20">
      <c r="C7" s="712" t="s">
        <v>109</v>
      </c>
    </row>
    <row r="8" spans="2:20" ht="13.5" thickBot="1"/>
    <row r="9" spans="2:20" ht="13.5" thickBot="1">
      <c r="C9" s="819" t="s">
        <v>95</v>
      </c>
      <c r="D9" s="820"/>
      <c r="E9" s="820"/>
      <c r="F9" s="820"/>
      <c r="G9" s="820"/>
      <c r="H9" s="821"/>
      <c r="I9" s="827" t="s">
        <v>308</v>
      </c>
      <c r="J9" s="828"/>
      <c r="K9" s="828"/>
      <c r="L9" s="828"/>
      <c r="M9" s="828"/>
      <c r="N9" s="829"/>
      <c r="R9" s="714" t="s">
        <v>95</v>
      </c>
      <c r="S9" s="711" t="s">
        <v>308</v>
      </c>
    </row>
    <row r="10" spans="2:20" s="721" customFormat="1" ht="38.25" customHeight="1">
      <c r="B10" s="715"/>
      <c r="C10" s="715" t="s">
        <v>104</v>
      </c>
      <c r="D10" s="716" t="s">
        <v>105</v>
      </c>
      <c r="E10" s="716" t="s">
        <v>0</v>
      </c>
      <c r="F10" s="716" t="s">
        <v>206</v>
      </c>
      <c r="G10" s="716" t="s">
        <v>103</v>
      </c>
      <c r="H10" s="717" t="s">
        <v>161</v>
      </c>
      <c r="I10" s="718" t="s">
        <v>104</v>
      </c>
      <c r="J10" s="719" t="s">
        <v>105</v>
      </c>
      <c r="K10" s="719" t="s">
        <v>0</v>
      </c>
      <c r="L10" s="719" t="s">
        <v>206</v>
      </c>
      <c r="M10" s="719" t="s">
        <v>103</v>
      </c>
      <c r="N10" s="720" t="s">
        <v>161</v>
      </c>
      <c r="O10" s="710" t="s">
        <v>28</v>
      </c>
      <c r="R10" s="822" t="s">
        <v>147</v>
      </c>
      <c r="S10" s="822"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823"/>
      <c r="S11" s="823"/>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823"/>
      <c r="S12" s="823"/>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823"/>
      <c r="S13" s="823"/>
    </row>
    <row r="14" spans="2:20" s="726" customFormat="1" ht="13.5" thickBot="1">
      <c r="B14" s="736"/>
      <c r="C14" s="736"/>
      <c r="D14" s="737"/>
      <c r="E14" s="737"/>
      <c r="F14" s="737"/>
      <c r="G14" s="737"/>
      <c r="H14" s="738"/>
      <c r="I14" s="736"/>
      <c r="J14" s="737"/>
      <c r="K14" s="737"/>
      <c r="L14" s="737"/>
      <c r="M14" s="737"/>
      <c r="N14" s="738"/>
      <c r="O14" s="739"/>
      <c r="R14" s="823"/>
      <c r="S14" s="823"/>
    </row>
    <row r="15" spans="2:20" s="726" customFormat="1" ht="12.75" customHeight="1" thickBot="1">
      <c r="B15" s="740"/>
      <c r="C15" s="815" t="s">
        <v>158</v>
      </c>
      <c r="D15" s="816"/>
      <c r="E15" s="816"/>
      <c r="F15" s="816"/>
      <c r="G15" s="816"/>
      <c r="H15" s="817"/>
      <c r="I15" s="815" t="s">
        <v>158</v>
      </c>
      <c r="J15" s="816"/>
      <c r="K15" s="816"/>
      <c r="L15" s="816"/>
      <c r="M15" s="816"/>
      <c r="N15" s="817"/>
      <c r="O15" s="741"/>
      <c r="R15" s="823"/>
      <c r="S15" s="823"/>
    </row>
    <row r="16" spans="2:20" s="726" customFormat="1" ht="26.25" thickBot="1">
      <c r="B16" s="727" t="s">
        <v>160</v>
      </c>
      <c r="C16" s="773">
        <v>0</v>
      </c>
      <c r="D16" s="774">
        <v>0</v>
      </c>
      <c r="E16" s="774">
        <v>1</v>
      </c>
      <c r="F16" s="774">
        <v>0</v>
      </c>
      <c r="G16" s="774">
        <v>0</v>
      </c>
      <c r="H16" s="825" t="s">
        <v>36</v>
      </c>
      <c r="I16" s="742">
        <v>0.2</v>
      </c>
      <c r="J16" s="743">
        <v>0.3</v>
      </c>
      <c r="K16" s="743">
        <v>0.25</v>
      </c>
      <c r="L16" s="743">
        <v>0.05</v>
      </c>
      <c r="M16" s="743">
        <v>0.2</v>
      </c>
      <c r="N16" s="825" t="s">
        <v>36</v>
      </c>
      <c r="O16" s="744"/>
      <c r="R16" s="824"/>
      <c r="S16" s="824"/>
    </row>
    <row r="17" spans="2:19" s="726" customFormat="1" ht="13.5" thickBot="1">
      <c r="B17" s="745" t="s">
        <v>1</v>
      </c>
      <c r="C17" s="745" t="s">
        <v>24</v>
      </c>
      <c r="D17" s="746" t="s">
        <v>24</v>
      </c>
      <c r="E17" s="746" t="s">
        <v>24</v>
      </c>
      <c r="F17" s="746" t="s">
        <v>24</v>
      </c>
      <c r="G17" s="746" t="s">
        <v>24</v>
      </c>
      <c r="H17" s="826"/>
      <c r="I17" s="745" t="s">
        <v>24</v>
      </c>
      <c r="J17" s="746" t="s">
        <v>24</v>
      </c>
      <c r="K17" s="746" t="s">
        <v>24</v>
      </c>
      <c r="L17" s="746" t="s">
        <v>24</v>
      </c>
      <c r="M17" s="746" t="s">
        <v>24</v>
      </c>
      <c r="N17" s="826"/>
      <c r="O17" s="725"/>
      <c r="R17" s="727" t="s">
        <v>157</v>
      </c>
      <c r="S17" s="747" t="s">
        <v>157</v>
      </c>
    </row>
    <row r="18" spans="2:19">
      <c r="B18" s="748">
        <f>year</f>
        <v>2000</v>
      </c>
      <c r="C18" s="749">
        <f>C$16</f>
        <v>0</v>
      </c>
      <c r="D18" s="750">
        <f t="shared" ref="D18:G33" si="0">D$16</f>
        <v>0</v>
      </c>
      <c r="E18" s="750">
        <f t="shared" si="0"/>
        <v>1</v>
      </c>
      <c r="F18" s="750">
        <f t="shared" si="0"/>
        <v>0</v>
      </c>
      <c r="G18" s="750">
        <f t="shared" si="0"/>
        <v>0</v>
      </c>
      <c r="H18" s="751">
        <f>SUM(C18:G18)</f>
        <v>1</v>
      </c>
      <c r="I18" s="749">
        <f>I$16</f>
        <v>0.2</v>
      </c>
      <c r="J18" s="750">
        <f t="shared" ref="J18:M33" si="1">J$16</f>
        <v>0.3</v>
      </c>
      <c r="K18" s="750">
        <f t="shared" si="1"/>
        <v>0.25</v>
      </c>
      <c r="L18" s="750">
        <f t="shared" si="1"/>
        <v>0.05</v>
      </c>
      <c r="M18" s="750">
        <f t="shared" si="1"/>
        <v>0.2</v>
      </c>
      <c r="N18" s="751">
        <f>SUM(I18:M18)</f>
        <v>1</v>
      </c>
      <c r="O18" s="752"/>
      <c r="R18" s="753">
        <f>C18*C$13+D18*D$13+E18*E$13+F18*F$13+G18*G$13</f>
        <v>1</v>
      </c>
      <c r="S18" s="754">
        <f>I18*I$13+J18*J$13+K18*K$13+L18*L$13+M18*M$13</f>
        <v>0.71500000000000008</v>
      </c>
    </row>
    <row r="19" spans="2:19">
      <c r="B19" s="755">
        <f t="shared" ref="B19:B50" si="2">B18+1</f>
        <v>2001</v>
      </c>
      <c r="C19" s="756">
        <f t="shared" ref="C19:G50" si="3">C$16</f>
        <v>0</v>
      </c>
      <c r="D19" s="757">
        <f t="shared" si="0"/>
        <v>0</v>
      </c>
      <c r="E19" s="757">
        <f t="shared" si="0"/>
        <v>1</v>
      </c>
      <c r="F19" s="757">
        <f t="shared" si="0"/>
        <v>0</v>
      </c>
      <c r="G19" s="757">
        <f t="shared" si="0"/>
        <v>0</v>
      </c>
      <c r="H19" s="758">
        <f t="shared" ref="H19:H82" si="4">SUM(C19:G19)</f>
        <v>1</v>
      </c>
      <c r="I19" s="756">
        <f t="shared" ref="I19:M50" si="5">I$16</f>
        <v>0.2</v>
      </c>
      <c r="J19" s="757">
        <f t="shared" si="1"/>
        <v>0.3</v>
      </c>
      <c r="K19" s="757">
        <f t="shared" si="1"/>
        <v>0.25</v>
      </c>
      <c r="L19" s="757">
        <f t="shared" si="1"/>
        <v>0.05</v>
      </c>
      <c r="M19" s="757">
        <f t="shared" si="1"/>
        <v>0.2</v>
      </c>
      <c r="N19" s="758">
        <f t="shared" ref="N19:N82" si="6">SUM(I19:M19)</f>
        <v>1</v>
      </c>
      <c r="O19" s="759"/>
      <c r="R19" s="753">
        <f t="shared" ref="R19:R82" si="7">C19*C$13+D19*D$13+E19*E$13+F19*F$13+G19*G$13</f>
        <v>1</v>
      </c>
      <c r="S19" s="754">
        <f t="shared" ref="S19:S82" si="8">I19*I$13+J19*J$13+K19*K$13+L19*L$13+M19*M$13</f>
        <v>0.71500000000000008</v>
      </c>
    </row>
    <row r="20" spans="2:19">
      <c r="B20" s="755">
        <f t="shared" si="2"/>
        <v>2002</v>
      </c>
      <c r="C20" s="756">
        <f t="shared" si="3"/>
        <v>0</v>
      </c>
      <c r="D20" s="757">
        <f t="shared" si="0"/>
        <v>0</v>
      </c>
      <c r="E20" s="757">
        <f t="shared" si="0"/>
        <v>1</v>
      </c>
      <c r="F20" s="757">
        <f t="shared" si="0"/>
        <v>0</v>
      </c>
      <c r="G20" s="757">
        <f t="shared" si="0"/>
        <v>0</v>
      </c>
      <c r="H20" s="758">
        <f t="shared" si="4"/>
        <v>1</v>
      </c>
      <c r="I20" s="756">
        <f t="shared" si="5"/>
        <v>0.2</v>
      </c>
      <c r="J20" s="757">
        <f t="shared" si="1"/>
        <v>0.3</v>
      </c>
      <c r="K20" s="757">
        <f t="shared" si="1"/>
        <v>0.25</v>
      </c>
      <c r="L20" s="757">
        <f t="shared" si="1"/>
        <v>0.05</v>
      </c>
      <c r="M20" s="757">
        <f t="shared" si="1"/>
        <v>0.2</v>
      </c>
      <c r="N20" s="758">
        <f t="shared" si="6"/>
        <v>1</v>
      </c>
      <c r="O20" s="759"/>
      <c r="R20" s="753">
        <f t="shared" si="7"/>
        <v>1</v>
      </c>
      <c r="S20" s="754">
        <f t="shared" si="8"/>
        <v>0.71500000000000008</v>
      </c>
    </row>
    <row r="21" spans="2:19">
      <c r="B21" s="755">
        <f t="shared" si="2"/>
        <v>2003</v>
      </c>
      <c r="C21" s="756">
        <f t="shared" si="3"/>
        <v>0</v>
      </c>
      <c r="D21" s="757">
        <f t="shared" si="0"/>
        <v>0</v>
      </c>
      <c r="E21" s="757">
        <f t="shared" si="0"/>
        <v>1</v>
      </c>
      <c r="F21" s="757">
        <f t="shared" si="0"/>
        <v>0</v>
      </c>
      <c r="G21" s="757">
        <f t="shared" si="0"/>
        <v>0</v>
      </c>
      <c r="H21" s="758">
        <f t="shared" si="4"/>
        <v>1</v>
      </c>
      <c r="I21" s="756">
        <f t="shared" si="5"/>
        <v>0.2</v>
      </c>
      <c r="J21" s="757">
        <f t="shared" si="1"/>
        <v>0.3</v>
      </c>
      <c r="K21" s="757">
        <f t="shared" si="1"/>
        <v>0.25</v>
      </c>
      <c r="L21" s="757">
        <f t="shared" si="1"/>
        <v>0.05</v>
      </c>
      <c r="M21" s="757">
        <f t="shared" si="1"/>
        <v>0.2</v>
      </c>
      <c r="N21" s="758">
        <f t="shared" si="6"/>
        <v>1</v>
      </c>
      <c r="O21" s="759"/>
      <c r="R21" s="753">
        <f t="shared" si="7"/>
        <v>1</v>
      </c>
      <c r="S21" s="754">
        <f t="shared" si="8"/>
        <v>0.71500000000000008</v>
      </c>
    </row>
    <row r="22" spans="2:19">
      <c r="B22" s="755">
        <f t="shared" si="2"/>
        <v>2004</v>
      </c>
      <c r="C22" s="756">
        <f t="shared" si="3"/>
        <v>0</v>
      </c>
      <c r="D22" s="757">
        <f t="shared" si="0"/>
        <v>0</v>
      </c>
      <c r="E22" s="757">
        <f t="shared" si="0"/>
        <v>1</v>
      </c>
      <c r="F22" s="757">
        <f t="shared" si="0"/>
        <v>0</v>
      </c>
      <c r="G22" s="757">
        <f t="shared" si="0"/>
        <v>0</v>
      </c>
      <c r="H22" s="758">
        <f t="shared" si="4"/>
        <v>1</v>
      </c>
      <c r="I22" s="756">
        <f t="shared" si="5"/>
        <v>0.2</v>
      </c>
      <c r="J22" s="757">
        <f t="shared" si="1"/>
        <v>0.3</v>
      </c>
      <c r="K22" s="757">
        <f t="shared" si="1"/>
        <v>0.25</v>
      </c>
      <c r="L22" s="757">
        <f t="shared" si="1"/>
        <v>0.05</v>
      </c>
      <c r="M22" s="757">
        <f t="shared" si="1"/>
        <v>0.2</v>
      </c>
      <c r="N22" s="758">
        <f t="shared" si="6"/>
        <v>1</v>
      </c>
      <c r="O22" s="759"/>
      <c r="R22" s="753">
        <f t="shared" si="7"/>
        <v>1</v>
      </c>
      <c r="S22" s="754">
        <f t="shared" si="8"/>
        <v>0.71500000000000008</v>
      </c>
    </row>
    <row r="23" spans="2:19">
      <c r="B23" s="755">
        <f t="shared" si="2"/>
        <v>2005</v>
      </c>
      <c r="C23" s="756">
        <f t="shared" si="3"/>
        <v>0</v>
      </c>
      <c r="D23" s="757">
        <f t="shared" si="0"/>
        <v>0</v>
      </c>
      <c r="E23" s="757">
        <f t="shared" si="0"/>
        <v>1</v>
      </c>
      <c r="F23" s="757">
        <f t="shared" si="0"/>
        <v>0</v>
      </c>
      <c r="G23" s="757">
        <f t="shared" si="0"/>
        <v>0</v>
      </c>
      <c r="H23" s="758">
        <f t="shared" si="4"/>
        <v>1</v>
      </c>
      <c r="I23" s="756">
        <f t="shared" si="5"/>
        <v>0.2</v>
      </c>
      <c r="J23" s="757">
        <f t="shared" si="1"/>
        <v>0.3</v>
      </c>
      <c r="K23" s="757">
        <f t="shared" si="1"/>
        <v>0.25</v>
      </c>
      <c r="L23" s="757">
        <f t="shared" si="1"/>
        <v>0.05</v>
      </c>
      <c r="M23" s="757">
        <f t="shared" si="1"/>
        <v>0.2</v>
      </c>
      <c r="N23" s="758">
        <f t="shared" si="6"/>
        <v>1</v>
      </c>
      <c r="O23" s="759"/>
      <c r="R23" s="753">
        <f t="shared" si="7"/>
        <v>1</v>
      </c>
      <c r="S23" s="754">
        <f t="shared" si="8"/>
        <v>0.71500000000000008</v>
      </c>
    </row>
    <row r="24" spans="2:19">
      <c r="B24" s="755">
        <f t="shared" si="2"/>
        <v>2006</v>
      </c>
      <c r="C24" s="756">
        <f t="shared" si="3"/>
        <v>0</v>
      </c>
      <c r="D24" s="757">
        <f t="shared" si="0"/>
        <v>0</v>
      </c>
      <c r="E24" s="757">
        <f t="shared" si="0"/>
        <v>1</v>
      </c>
      <c r="F24" s="757">
        <f t="shared" si="0"/>
        <v>0</v>
      </c>
      <c r="G24" s="757">
        <f t="shared" si="0"/>
        <v>0</v>
      </c>
      <c r="H24" s="758">
        <f t="shared" si="4"/>
        <v>1</v>
      </c>
      <c r="I24" s="756">
        <f t="shared" si="5"/>
        <v>0.2</v>
      </c>
      <c r="J24" s="757">
        <f t="shared" si="1"/>
        <v>0.3</v>
      </c>
      <c r="K24" s="757">
        <f t="shared" si="1"/>
        <v>0.25</v>
      </c>
      <c r="L24" s="757">
        <f t="shared" si="1"/>
        <v>0.05</v>
      </c>
      <c r="M24" s="757">
        <f t="shared" si="1"/>
        <v>0.2</v>
      </c>
      <c r="N24" s="758">
        <f t="shared" si="6"/>
        <v>1</v>
      </c>
      <c r="O24" s="759"/>
      <c r="R24" s="753">
        <f t="shared" si="7"/>
        <v>1</v>
      </c>
      <c r="S24" s="754">
        <f t="shared" si="8"/>
        <v>0.71500000000000008</v>
      </c>
    </row>
    <row r="25" spans="2:19">
      <c r="B25" s="755">
        <f t="shared" si="2"/>
        <v>2007</v>
      </c>
      <c r="C25" s="756">
        <f t="shared" si="3"/>
        <v>0</v>
      </c>
      <c r="D25" s="757">
        <f t="shared" si="0"/>
        <v>0</v>
      </c>
      <c r="E25" s="757">
        <f t="shared" si="0"/>
        <v>1</v>
      </c>
      <c r="F25" s="757">
        <f t="shared" si="0"/>
        <v>0</v>
      </c>
      <c r="G25" s="757">
        <f t="shared" si="0"/>
        <v>0</v>
      </c>
      <c r="H25" s="758">
        <f t="shared" si="4"/>
        <v>1</v>
      </c>
      <c r="I25" s="756">
        <f t="shared" si="5"/>
        <v>0.2</v>
      </c>
      <c r="J25" s="757">
        <f t="shared" si="1"/>
        <v>0.3</v>
      </c>
      <c r="K25" s="757">
        <f t="shared" si="1"/>
        <v>0.25</v>
      </c>
      <c r="L25" s="757">
        <f t="shared" si="1"/>
        <v>0.05</v>
      </c>
      <c r="M25" s="757">
        <f t="shared" si="1"/>
        <v>0.2</v>
      </c>
      <c r="N25" s="758">
        <f t="shared" si="6"/>
        <v>1</v>
      </c>
      <c r="O25" s="759"/>
      <c r="R25" s="753">
        <f t="shared" si="7"/>
        <v>1</v>
      </c>
      <c r="S25" s="754">
        <f t="shared" si="8"/>
        <v>0.71500000000000008</v>
      </c>
    </row>
    <row r="26" spans="2:19">
      <c r="B26" s="755">
        <f t="shared" si="2"/>
        <v>2008</v>
      </c>
      <c r="C26" s="756">
        <f t="shared" si="3"/>
        <v>0</v>
      </c>
      <c r="D26" s="757">
        <f t="shared" si="0"/>
        <v>0</v>
      </c>
      <c r="E26" s="757">
        <f t="shared" si="0"/>
        <v>1</v>
      </c>
      <c r="F26" s="757">
        <f t="shared" si="0"/>
        <v>0</v>
      </c>
      <c r="G26" s="757">
        <f t="shared" si="0"/>
        <v>0</v>
      </c>
      <c r="H26" s="758">
        <f t="shared" si="4"/>
        <v>1</v>
      </c>
      <c r="I26" s="756">
        <f t="shared" si="5"/>
        <v>0.2</v>
      </c>
      <c r="J26" s="757">
        <f t="shared" si="1"/>
        <v>0.3</v>
      </c>
      <c r="K26" s="757">
        <f t="shared" si="1"/>
        <v>0.25</v>
      </c>
      <c r="L26" s="757">
        <f t="shared" si="1"/>
        <v>0.05</v>
      </c>
      <c r="M26" s="757">
        <f t="shared" si="1"/>
        <v>0.2</v>
      </c>
      <c r="N26" s="758">
        <f t="shared" si="6"/>
        <v>1</v>
      </c>
      <c r="O26" s="759"/>
      <c r="R26" s="753">
        <f t="shared" si="7"/>
        <v>1</v>
      </c>
      <c r="S26" s="754">
        <f t="shared" si="8"/>
        <v>0.71500000000000008</v>
      </c>
    </row>
    <row r="27" spans="2:19">
      <c r="B27" s="755">
        <f t="shared" si="2"/>
        <v>2009</v>
      </c>
      <c r="C27" s="756">
        <f t="shared" si="3"/>
        <v>0</v>
      </c>
      <c r="D27" s="757">
        <f t="shared" si="0"/>
        <v>0</v>
      </c>
      <c r="E27" s="757">
        <f t="shared" si="0"/>
        <v>1</v>
      </c>
      <c r="F27" s="757">
        <f t="shared" si="0"/>
        <v>0</v>
      </c>
      <c r="G27" s="757">
        <f t="shared" si="0"/>
        <v>0</v>
      </c>
      <c r="H27" s="758">
        <f t="shared" si="4"/>
        <v>1</v>
      </c>
      <c r="I27" s="756">
        <f t="shared" si="5"/>
        <v>0.2</v>
      </c>
      <c r="J27" s="757">
        <f t="shared" si="1"/>
        <v>0.3</v>
      </c>
      <c r="K27" s="757">
        <f t="shared" si="1"/>
        <v>0.25</v>
      </c>
      <c r="L27" s="757">
        <f t="shared" si="1"/>
        <v>0.05</v>
      </c>
      <c r="M27" s="757">
        <f t="shared" si="1"/>
        <v>0.2</v>
      </c>
      <c r="N27" s="758">
        <f t="shared" si="6"/>
        <v>1</v>
      </c>
      <c r="O27" s="759"/>
      <c r="R27" s="753">
        <f t="shared" si="7"/>
        <v>1</v>
      </c>
      <c r="S27" s="754">
        <f t="shared" si="8"/>
        <v>0.71500000000000008</v>
      </c>
    </row>
    <row r="28" spans="2:19">
      <c r="B28" s="755">
        <f t="shared" si="2"/>
        <v>2010</v>
      </c>
      <c r="C28" s="756">
        <f t="shared" si="3"/>
        <v>0</v>
      </c>
      <c r="D28" s="757">
        <f t="shared" si="0"/>
        <v>0</v>
      </c>
      <c r="E28" s="757">
        <f t="shared" si="0"/>
        <v>1</v>
      </c>
      <c r="F28" s="757">
        <f t="shared" si="0"/>
        <v>0</v>
      </c>
      <c r="G28" s="757">
        <f t="shared" si="0"/>
        <v>0</v>
      </c>
      <c r="H28" s="758">
        <f t="shared" si="4"/>
        <v>1</v>
      </c>
      <c r="I28" s="756">
        <f t="shared" si="5"/>
        <v>0.2</v>
      </c>
      <c r="J28" s="757">
        <f t="shared" si="1"/>
        <v>0.3</v>
      </c>
      <c r="K28" s="757">
        <f t="shared" si="1"/>
        <v>0.25</v>
      </c>
      <c r="L28" s="757">
        <f t="shared" si="1"/>
        <v>0.05</v>
      </c>
      <c r="M28" s="757">
        <f t="shared" si="1"/>
        <v>0.2</v>
      </c>
      <c r="N28" s="758">
        <f t="shared" si="6"/>
        <v>1</v>
      </c>
      <c r="O28" s="759"/>
      <c r="R28" s="753">
        <f t="shared" si="7"/>
        <v>1</v>
      </c>
      <c r="S28" s="754">
        <f t="shared" si="8"/>
        <v>0.71500000000000008</v>
      </c>
    </row>
    <row r="29" spans="2:19">
      <c r="B29" s="755">
        <f t="shared" si="2"/>
        <v>2011</v>
      </c>
      <c r="C29" s="756">
        <f t="shared" si="3"/>
        <v>0</v>
      </c>
      <c r="D29" s="757">
        <f t="shared" si="0"/>
        <v>0</v>
      </c>
      <c r="E29" s="757">
        <f t="shared" si="0"/>
        <v>1</v>
      </c>
      <c r="F29" s="757">
        <f t="shared" si="0"/>
        <v>0</v>
      </c>
      <c r="G29" s="757">
        <f t="shared" si="0"/>
        <v>0</v>
      </c>
      <c r="H29" s="758">
        <f t="shared" si="4"/>
        <v>1</v>
      </c>
      <c r="I29" s="756">
        <f t="shared" si="5"/>
        <v>0.2</v>
      </c>
      <c r="J29" s="757">
        <f t="shared" si="1"/>
        <v>0.3</v>
      </c>
      <c r="K29" s="757">
        <f t="shared" si="1"/>
        <v>0.25</v>
      </c>
      <c r="L29" s="757">
        <f t="shared" si="1"/>
        <v>0.05</v>
      </c>
      <c r="M29" s="757">
        <f t="shared" si="1"/>
        <v>0.2</v>
      </c>
      <c r="N29" s="758">
        <f t="shared" si="6"/>
        <v>1</v>
      </c>
      <c r="O29" s="759"/>
      <c r="R29" s="753">
        <f t="shared" si="7"/>
        <v>1</v>
      </c>
      <c r="S29" s="754">
        <f t="shared" si="8"/>
        <v>0.71500000000000008</v>
      </c>
    </row>
    <row r="30" spans="2:19">
      <c r="B30" s="755">
        <f t="shared" si="2"/>
        <v>2012</v>
      </c>
      <c r="C30" s="756">
        <f t="shared" si="3"/>
        <v>0</v>
      </c>
      <c r="D30" s="757">
        <f t="shared" si="0"/>
        <v>0</v>
      </c>
      <c r="E30" s="757">
        <f t="shared" si="0"/>
        <v>1</v>
      </c>
      <c r="F30" s="757">
        <f t="shared" si="0"/>
        <v>0</v>
      </c>
      <c r="G30" s="757">
        <f t="shared" si="0"/>
        <v>0</v>
      </c>
      <c r="H30" s="758">
        <f t="shared" si="4"/>
        <v>1</v>
      </c>
      <c r="I30" s="756">
        <f t="shared" si="5"/>
        <v>0.2</v>
      </c>
      <c r="J30" s="757">
        <f t="shared" si="1"/>
        <v>0.3</v>
      </c>
      <c r="K30" s="757">
        <f t="shared" si="1"/>
        <v>0.25</v>
      </c>
      <c r="L30" s="757">
        <f t="shared" si="1"/>
        <v>0.05</v>
      </c>
      <c r="M30" s="757">
        <f t="shared" si="1"/>
        <v>0.2</v>
      </c>
      <c r="N30" s="758">
        <f t="shared" si="6"/>
        <v>1</v>
      </c>
      <c r="O30" s="759"/>
      <c r="R30" s="753">
        <f t="shared" si="7"/>
        <v>1</v>
      </c>
      <c r="S30" s="754">
        <f t="shared" si="8"/>
        <v>0.71500000000000008</v>
      </c>
    </row>
    <row r="31" spans="2:19">
      <c r="B31" s="755">
        <f t="shared" si="2"/>
        <v>2013</v>
      </c>
      <c r="C31" s="756">
        <f t="shared" si="3"/>
        <v>0</v>
      </c>
      <c r="D31" s="757">
        <f t="shared" si="0"/>
        <v>0</v>
      </c>
      <c r="E31" s="757">
        <f t="shared" si="0"/>
        <v>1</v>
      </c>
      <c r="F31" s="757">
        <f t="shared" si="0"/>
        <v>0</v>
      </c>
      <c r="G31" s="757">
        <f t="shared" si="0"/>
        <v>0</v>
      </c>
      <c r="H31" s="758">
        <f t="shared" si="4"/>
        <v>1</v>
      </c>
      <c r="I31" s="756">
        <f t="shared" si="5"/>
        <v>0.2</v>
      </c>
      <c r="J31" s="757">
        <f t="shared" si="1"/>
        <v>0.3</v>
      </c>
      <c r="K31" s="757">
        <f t="shared" si="1"/>
        <v>0.25</v>
      </c>
      <c r="L31" s="757">
        <f t="shared" si="1"/>
        <v>0.05</v>
      </c>
      <c r="M31" s="757">
        <f t="shared" si="1"/>
        <v>0.2</v>
      </c>
      <c r="N31" s="758">
        <f t="shared" si="6"/>
        <v>1</v>
      </c>
      <c r="O31" s="759"/>
      <c r="R31" s="753">
        <f t="shared" si="7"/>
        <v>1</v>
      </c>
      <c r="S31" s="754">
        <f t="shared" si="8"/>
        <v>0.71500000000000008</v>
      </c>
    </row>
    <row r="32" spans="2:19">
      <c r="B32" s="755">
        <f t="shared" si="2"/>
        <v>2014</v>
      </c>
      <c r="C32" s="756">
        <f t="shared" si="3"/>
        <v>0</v>
      </c>
      <c r="D32" s="757">
        <f t="shared" si="0"/>
        <v>0</v>
      </c>
      <c r="E32" s="757">
        <f t="shared" si="0"/>
        <v>1</v>
      </c>
      <c r="F32" s="757">
        <f t="shared" si="0"/>
        <v>0</v>
      </c>
      <c r="G32" s="757">
        <f t="shared" si="0"/>
        <v>0</v>
      </c>
      <c r="H32" s="758">
        <f t="shared" si="4"/>
        <v>1</v>
      </c>
      <c r="I32" s="756">
        <f t="shared" si="5"/>
        <v>0.2</v>
      </c>
      <c r="J32" s="757">
        <f t="shared" si="1"/>
        <v>0.3</v>
      </c>
      <c r="K32" s="757">
        <f t="shared" si="1"/>
        <v>0.25</v>
      </c>
      <c r="L32" s="757">
        <f t="shared" si="1"/>
        <v>0.05</v>
      </c>
      <c r="M32" s="757">
        <f t="shared" si="1"/>
        <v>0.2</v>
      </c>
      <c r="N32" s="758">
        <f t="shared" si="6"/>
        <v>1</v>
      </c>
      <c r="O32" s="759"/>
      <c r="R32" s="753">
        <f t="shared" si="7"/>
        <v>1</v>
      </c>
      <c r="S32" s="754">
        <f t="shared" si="8"/>
        <v>0.71500000000000008</v>
      </c>
    </row>
    <row r="33" spans="2:19">
      <c r="B33" s="755">
        <f t="shared" si="2"/>
        <v>2015</v>
      </c>
      <c r="C33" s="756">
        <f t="shared" si="3"/>
        <v>0</v>
      </c>
      <c r="D33" s="757">
        <f t="shared" si="0"/>
        <v>0</v>
      </c>
      <c r="E33" s="757">
        <f t="shared" si="0"/>
        <v>1</v>
      </c>
      <c r="F33" s="757">
        <f t="shared" si="0"/>
        <v>0</v>
      </c>
      <c r="G33" s="757">
        <f t="shared" si="0"/>
        <v>0</v>
      </c>
      <c r="H33" s="758">
        <f t="shared" si="4"/>
        <v>1</v>
      </c>
      <c r="I33" s="756">
        <f t="shared" si="5"/>
        <v>0.2</v>
      </c>
      <c r="J33" s="757">
        <f t="shared" si="1"/>
        <v>0.3</v>
      </c>
      <c r="K33" s="757">
        <f t="shared" si="1"/>
        <v>0.25</v>
      </c>
      <c r="L33" s="757">
        <f t="shared" si="1"/>
        <v>0.05</v>
      </c>
      <c r="M33" s="757">
        <f t="shared" si="1"/>
        <v>0.2</v>
      </c>
      <c r="N33" s="758">
        <f t="shared" si="6"/>
        <v>1</v>
      </c>
      <c r="O33" s="759"/>
      <c r="R33" s="753">
        <f t="shared" si="7"/>
        <v>1</v>
      </c>
      <c r="S33" s="754">
        <f t="shared" si="8"/>
        <v>0.71500000000000008</v>
      </c>
    </row>
    <row r="34" spans="2:19">
      <c r="B34" s="755">
        <f t="shared" si="2"/>
        <v>2016</v>
      </c>
      <c r="C34" s="756">
        <f t="shared" si="3"/>
        <v>0</v>
      </c>
      <c r="D34" s="757">
        <f t="shared" si="3"/>
        <v>0</v>
      </c>
      <c r="E34" s="757">
        <f t="shared" si="3"/>
        <v>1</v>
      </c>
      <c r="F34" s="757">
        <f t="shared" si="3"/>
        <v>0</v>
      </c>
      <c r="G34" s="757">
        <f t="shared" si="3"/>
        <v>0</v>
      </c>
      <c r="H34" s="758">
        <f t="shared" si="4"/>
        <v>1</v>
      </c>
      <c r="I34" s="756">
        <f t="shared" si="5"/>
        <v>0.2</v>
      </c>
      <c r="J34" s="757">
        <f t="shared" si="5"/>
        <v>0.3</v>
      </c>
      <c r="K34" s="757">
        <f t="shared" si="5"/>
        <v>0.25</v>
      </c>
      <c r="L34" s="757">
        <f t="shared" si="5"/>
        <v>0.05</v>
      </c>
      <c r="M34" s="757">
        <f t="shared" si="5"/>
        <v>0.2</v>
      </c>
      <c r="N34" s="758">
        <f t="shared" si="6"/>
        <v>1</v>
      </c>
      <c r="O34" s="759"/>
      <c r="R34" s="753">
        <f t="shared" si="7"/>
        <v>1</v>
      </c>
      <c r="S34" s="754">
        <f t="shared" si="8"/>
        <v>0.71500000000000008</v>
      </c>
    </row>
    <row r="35" spans="2:19">
      <c r="B35" s="755">
        <f t="shared" si="2"/>
        <v>2017</v>
      </c>
      <c r="C35" s="756">
        <f t="shared" si="3"/>
        <v>0</v>
      </c>
      <c r="D35" s="757">
        <f t="shared" si="3"/>
        <v>0</v>
      </c>
      <c r="E35" s="757">
        <f t="shared" si="3"/>
        <v>1</v>
      </c>
      <c r="F35" s="757">
        <f t="shared" si="3"/>
        <v>0</v>
      </c>
      <c r="G35" s="757">
        <f t="shared" si="3"/>
        <v>0</v>
      </c>
      <c r="H35" s="758">
        <f t="shared" si="4"/>
        <v>1</v>
      </c>
      <c r="I35" s="756">
        <f t="shared" si="5"/>
        <v>0.2</v>
      </c>
      <c r="J35" s="757">
        <f t="shared" si="5"/>
        <v>0.3</v>
      </c>
      <c r="K35" s="757">
        <f t="shared" si="5"/>
        <v>0.25</v>
      </c>
      <c r="L35" s="757">
        <f t="shared" si="5"/>
        <v>0.05</v>
      </c>
      <c r="M35" s="757">
        <f t="shared" si="5"/>
        <v>0.2</v>
      </c>
      <c r="N35" s="758">
        <f t="shared" si="6"/>
        <v>1</v>
      </c>
      <c r="O35" s="759"/>
      <c r="R35" s="753">
        <f t="shared" si="7"/>
        <v>1</v>
      </c>
      <c r="S35" s="754">
        <f t="shared" si="8"/>
        <v>0.71500000000000008</v>
      </c>
    </row>
    <row r="36" spans="2:19">
      <c r="B36" s="755">
        <f t="shared" si="2"/>
        <v>2018</v>
      </c>
      <c r="C36" s="756">
        <f t="shared" si="3"/>
        <v>0</v>
      </c>
      <c r="D36" s="757">
        <f t="shared" si="3"/>
        <v>0</v>
      </c>
      <c r="E36" s="757">
        <f t="shared" si="3"/>
        <v>1</v>
      </c>
      <c r="F36" s="757">
        <f t="shared" si="3"/>
        <v>0</v>
      </c>
      <c r="G36" s="757">
        <f t="shared" si="3"/>
        <v>0</v>
      </c>
      <c r="H36" s="758">
        <f t="shared" si="4"/>
        <v>1</v>
      </c>
      <c r="I36" s="756">
        <f t="shared" si="5"/>
        <v>0.2</v>
      </c>
      <c r="J36" s="757">
        <f t="shared" si="5"/>
        <v>0.3</v>
      </c>
      <c r="K36" s="757">
        <f t="shared" si="5"/>
        <v>0.25</v>
      </c>
      <c r="L36" s="757">
        <f t="shared" si="5"/>
        <v>0.05</v>
      </c>
      <c r="M36" s="757">
        <f t="shared" si="5"/>
        <v>0.2</v>
      </c>
      <c r="N36" s="758">
        <f t="shared" si="6"/>
        <v>1</v>
      </c>
      <c r="O36" s="759"/>
      <c r="R36" s="753">
        <f t="shared" si="7"/>
        <v>1</v>
      </c>
      <c r="S36" s="754">
        <f t="shared" si="8"/>
        <v>0.71500000000000008</v>
      </c>
    </row>
    <row r="37" spans="2:19">
      <c r="B37" s="755">
        <f t="shared" si="2"/>
        <v>2019</v>
      </c>
      <c r="C37" s="756">
        <f t="shared" si="3"/>
        <v>0</v>
      </c>
      <c r="D37" s="757">
        <f t="shared" si="3"/>
        <v>0</v>
      </c>
      <c r="E37" s="757">
        <f t="shared" si="3"/>
        <v>1</v>
      </c>
      <c r="F37" s="757">
        <f t="shared" si="3"/>
        <v>0</v>
      </c>
      <c r="G37" s="757">
        <f t="shared" si="3"/>
        <v>0</v>
      </c>
      <c r="H37" s="758">
        <f t="shared" si="4"/>
        <v>1</v>
      </c>
      <c r="I37" s="756">
        <f t="shared" si="5"/>
        <v>0.2</v>
      </c>
      <c r="J37" s="757">
        <f t="shared" si="5"/>
        <v>0.3</v>
      </c>
      <c r="K37" s="757">
        <f t="shared" si="5"/>
        <v>0.25</v>
      </c>
      <c r="L37" s="757">
        <f t="shared" si="5"/>
        <v>0.05</v>
      </c>
      <c r="M37" s="757">
        <f t="shared" si="5"/>
        <v>0.2</v>
      </c>
      <c r="N37" s="758">
        <f t="shared" si="6"/>
        <v>1</v>
      </c>
      <c r="O37" s="759"/>
      <c r="R37" s="753">
        <f t="shared" si="7"/>
        <v>1</v>
      </c>
      <c r="S37" s="754">
        <f t="shared" si="8"/>
        <v>0.71500000000000008</v>
      </c>
    </row>
    <row r="38" spans="2:19">
      <c r="B38" s="755">
        <f t="shared" si="2"/>
        <v>2020</v>
      </c>
      <c r="C38" s="756">
        <f t="shared" si="3"/>
        <v>0</v>
      </c>
      <c r="D38" s="757">
        <f t="shared" si="3"/>
        <v>0</v>
      </c>
      <c r="E38" s="757">
        <f t="shared" si="3"/>
        <v>1</v>
      </c>
      <c r="F38" s="757">
        <f t="shared" si="3"/>
        <v>0</v>
      </c>
      <c r="G38" s="757">
        <f t="shared" si="3"/>
        <v>0</v>
      </c>
      <c r="H38" s="758">
        <f t="shared" si="4"/>
        <v>1</v>
      </c>
      <c r="I38" s="756">
        <f t="shared" si="5"/>
        <v>0.2</v>
      </c>
      <c r="J38" s="757">
        <f t="shared" si="5"/>
        <v>0.3</v>
      </c>
      <c r="K38" s="757">
        <f t="shared" si="5"/>
        <v>0.25</v>
      </c>
      <c r="L38" s="757">
        <f t="shared" si="5"/>
        <v>0.05</v>
      </c>
      <c r="M38" s="757">
        <f t="shared" si="5"/>
        <v>0.2</v>
      </c>
      <c r="N38" s="758">
        <f t="shared" si="6"/>
        <v>1</v>
      </c>
      <c r="O38" s="759"/>
      <c r="R38" s="753">
        <f t="shared" si="7"/>
        <v>1</v>
      </c>
      <c r="S38" s="754">
        <f t="shared" si="8"/>
        <v>0.71500000000000008</v>
      </c>
    </row>
    <row r="39" spans="2:19">
      <c r="B39" s="755">
        <f t="shared" si="2"/>
        <v>2021</v>
      </c>
      <c r="C39" s="756">
        <f t="shared" si="3"/>
        <v>0</v>
      </c>
      <c r="D39" s="757">
        <f t="shared" si="3"/>
        <v>0</v>
      </c>
      <c r="E39" s="757">
        <f t="shared" si="3"/>
        <v>1</v>
      </c>
      <c r="F39" s="757">
        <f t="shared" si="3"/>
        <v>0</v>
      </c>
      <c r="G39" s="757">
        <f t="shared" si="3"/>
        <v>0</v>
      </c>
      <c r="H39" s="758">
        <f t="shared" si="4"/>
        <v>1</v>
      </c>
      <c r="I39" s="756">
        <f t="shared" si="5"/>
        <v>0.2</v>
      </c>
      <c r="J39" s="757">
        <f t="shared" si="5"/>
        <v>0.3</v>
      </c>
      <c r="K39" s="757">
        <f t="shared" si="5"/>
        <v>0.25</v>
      </c>
      <c r="L39" s="757">
        <f t="shared" si="5"/>
        <v>0.05</v>
      </c>
      <c r="M39" s="757">
        <f t="shared" si="5"/>
        <v>0.2</v>
      </c>
      <c r="N39" s="758">
        <f t="shared" si="6"/>
        <v>1</v>
      </c>
      <c r="O39" s="759"/>
      <c r="R39" s="753">
        <f t="shared" si="7"/>
        <v>1</v>
      </c>
      <c r="S39" s="754">
        <f t="shared" si="8"/>
        <v>0.71500000000000008</v>
      </c>
    </row>
    <row r="40" spans="2:19">
      <c r="B40" s="755">
        <f t="shared" si="2"/>
        <v>2022</v>
      </c>
      <c r="C40" s="756">
        <f t="shared" si="3"/>
        <v>0</v>
      </c>
      <c r="D40" s="757">
        <f t="shared" si="3"/>
        <v>0</v>
      </c>
      <c r="E40" s="757">
        <f t="shared" si="3"/>
        <v>1</v>
      </c>
      <c r="F40" s="757">
        <f t="shared" si="3"/>
        <v>0</v>
      </c>
      <c r="G40" s="757">
        <f t="shared" si="3"/>
        <v>0</v>
      </c>
      <c r="H40" s="758">
        <f t="shared" si="4"/>
        <v>1</v>
      </c>
      <c r="I40" s="756">
        <f t="shared" si="5"/>
        <v>0.2</v>
      </c>
      <c r="J40" s="757">
        <f t="shared" si="5"/>
        <v>0.3</v>
      </c>
      <c r="K40" s="757">
        <f t="shared" si="5"/>
        <v>0.25</v>
      </c>
      <c r="L40" s="757">
        <f t="shared" si="5"/>
        <v>0.05</v>
      </c>
      <c r="M40" s="757">
        <f t="shared" si="5"/>
        <v>0.2</v>
      </c>
      <c r="N40" s="758">
        <f t="shared" si="6"/>
        <v>1</v>
      </c>
      <c r="O40" s="759"/>
      <c r="R40" s="753">
        <f t="shared" si="7"/>
        <v>1</v>
      </c>
      <c r="S40" s="754">
        <f t="shared" si="8"/>
        <v>0.71500000000000008</v>
      </c>
    </row>
    <row r="41" spans="2:19">
      <c r="B41" s="755">
        <f t="shared" si="2"/>
        <v>2023</v>
      </c>
      <c r="C41" s="756">
        <f t="shared" si="3"/>
        <v>0</v>
      </c>
      <c r="D41" s="757">
        <f t="shared" si="3"/>
        <v>0</v>
      </c>
      <c r="E41" s="757">
        <f t="shared" si="3"/>
        <v>1</v>
      </c>
      <c r="F41" s="757">
        <f t="shared" si="3"/>
        <v>0</v>
      </c>
      <c r="G41" s="757">
        <f t="shared" si="3"/>
        <v>0</v>
      </c>
      <c r="H41" s="758">
        <f t="shared" si="4"/>
        <v>1</v>
      </c>
      <c r="I41" s="756">
        <f t="shared" si="5"/>
        <v>0.2</v>
      </c>
      <c r="J41" s="757">
        <f t="shared" si="5"/>
        <v>0.3</v>
      </c>
      <c r="K41" s="757">
        <f t="shared" si="5"/>
        <v>0.25</v>
      </c>
      <c r="L41" s="757">
        <f t="shared" si="5"/>
        <v>0.05</v>
      </c>
      <c r="M41" s="757">
        <f t="shared" si="5"/>
        <v>0.2</v>
      </c>
      <c r="N41" s="758">
        <f t="shared" si="6"/>
        <v>1</v>
      </c>
      <c r="O41" s="759"/>
      <c r="R41" s="753">
        <f t="shared" si="7"/>
        <v>1</v>
      </c>
      <c r="S41" s="754">
        <f t="shared" si="8"/>
        <v>0.71500000000000008</v>
      </c>
    </row>
    <row r="42" spans="2:19">
      <c r="B42" s="755">
        <f t="shared" si="2"/>
        <v>2024</v>
      </c>
      <c r="C42" s="756">
        <f t="shared" si="3"/>
        <v>0</v>
      </c>
      <c r="D42" s="757">
        <f t="shared" si="3"/>
        <v>0</v>
      </c>
      <c r="E42" s="757">
        <f t="shared" si="3"/>
        <v>1</v>
      </c>
      <c r="F42" s="757">
        <f t="shared" si="3"/>
        <v>0</v>
      </c>
      <c r="G42" s="757">
        <f t="shared" si="3"/>
        <v>0</v>
      </c>
      <c r="H42" s="758">
        <f t="shared" si="4"/>
        <v>1</v>
      </c>
      <c r="I42" s="756">
        <f t="shared" si="5"/>
        <v>0.2</v>
      </c>
      <c r="J42" s="757">
        <f t="shared" si="5"/>
        <v>0.3</v>
      </c>
      <c r="K42" s="757">
        <f t="shared" si="5"/>
        <v>0.25</v>
      </c>
      <c r="L42" s="757">
        <f t="shared" si="5"/>
        <v>0.05</v>
      </c>
      <c r="M42" s="757">
        <f t="shared" si="5"/>
        <v>0.2</v>
      </c>
      <c r="N42" s="758">
        <f t="shared" si="6"/>
        <v>1</v>
      </c>
      <c r="O42" s="759"/>
      <c r="R42" s="753">
        <f t="shared" si="7"/>
        <v>1</v>
      </c>
      <c r="S42" s="754">
        <f t="shared" si="8"/>
        <v>0.71500000000000008</v>
      </c>
    </row>
    <row r="43" spans="2:19">
      <c r="B43" s="755">
        <f t="shared" si="2"/>
        <v>2025</v>
      </c>
      <c r="C43" s="756">
        <f t="shared" si="3"/>
        <v>0</v>
      </c>
      <c r="D43" s="757">
        <f t="shared" si="3"/>
        <v>0</v>
      </c>
      <c r="E43" s="757">
        <f t="shared" si="3"/>
        <v>1</v>
      </c>
      <c r="F43" s="757">
        <f t="shared" si="3"/>
        <v>0</v>
      </c>
      <c r="G43" s="757">
        <f t="shared" si="3"/>
        <v>0</v>
      </c>
      <c r="H43" s="758">
        <f t="shared" si="4"/>
        <v>1</v>
      </c>
      <c r="I43" s="756">
        <f t="shared" si="5"/>
        <v>0.2</v>
      </c>
      <c r="J43" s="757">
        <f t="shared" si="5"/>
        <v>0.3</v>
      </c>
      <c r="K43" s="757">
        <f t="shared" si="5"/>
        <v>0.25</v>
      </c>
      <c r="L43" s="757">
        <f t="shared" si="5"/>
        <v>0.05</v>
      </c>
      <c r="M43" s="757">
        <f t="shared" si="5"/>
        <v>0.2</v>
      </c>
      <c r="N43" s="758">
        <f t="shared" si="6"/>
        <v>1</v>
      </c>
      <c r="O43" s="759"/>
      <c r="R43" s="753">
        <f t="shared" si="7"/>
        <v>1</v>
      </c>
      <c r="S43" s="754">
        <f t="shared" si="8"/>
        <v>0.71500000000000008</v>
      </c>
    </row>
    <row r="44" spans="2:19">
      <c r="B44" s="755">
        <f t="shared" si="2"/>
        <v>2026</v>
      </c>
      <c r="C44" s="756">
        <f t="shared" si="3"/>
        <v>0</v>
      </c>
      <c r="D44" s="757">
        <f t="shared" si="3"/>
        <v>0</v>
      </c>
      <c r="E44" s="757">
        <f t="shared" si="3"/>
        <v>1</v>
      </c>
      <c r="F44" s="757">
        <f t="shared" si="3"/>
        <v>0</v>
      </c>
      <c r="G44" s="757">
        <f t="shared" si="3"/>
        <v>0</v>
      </c>
      <c r="H44" s="758">
        <f t="shared" si="4"/>
        <v>1</v>
      </c>
      <c r="I44" s="756">
        <f t="shared" si="5"/>
        <v>0.2</v>
      </c>
      <c r="J44" s="757">
        <f t="shared" si="5"/>
        <v>0.3</v>
      </c>
      <c r="K44" s="757">
        <f t="shared" si="5"/>
        <v>0.25</v>
      </c>
      <c r="L44" s="757">
        <f t="shared" si="5"/>
        <v>0.05</v>
      </c>
      <c r="M44" s="757">
        <f t="shared" si="5"/>
        <v>0.2</v>
      </c>
      <c r="N44" s="758">
        <f t="shared" si="6"/>
        <v>1</v>
      </c>
      <c r="O44" s="759"/>
      <c r="R44" s="753">
        <f t="shared" si="7"/>
        <v>1</v>
      </c>
      <c r="S44" s="754">
        <f t="shared" si="8"/>
        <v>0.71500000000000008</v>
      </c>
    </row>
    <row r="45" spans="2:19">
      <c r="B45" s="755">
        <f t="shared" si="2"/>
        <v>2027</v>
      </c>
      <c r="C45" s="756">
        <f t="shared" si="3"/>
        <v>0</v>
      </c>
      <c r="D45" s="757">
        <f t="shared" si="3"/>
        <v>0</v>
      </c>
      <c r="E45" s="757">
        <f t="shared" si="3"/>
        <v>1</v>
      </c>
      <c r="F45" s="757">
        <f t="shared" si="3"/>
        <v>0</v>
      </c>
      <c r="G45" s="757">
        <f t="shared" si="3"/>
        <v>0</v>
      </c>
      <c r="H45" s="758">
        <f t="shared" si="4"/>
        <v>1</v>
      </c>
      <c r="I45" s="756">
        <f t="shared" si="5"/>
        <v>0.2</v>
      </c>
      <c r="J45" s="757">
        <f t="shared" si="5"/>
        <v>0.3</v>
      </c>
      <c r="K45" s="757">
        <f t="shared" si="5"/>
        <v>0.25</v>
      </c>
      <c r="L45" s="757">
        <f t="shared" si="5"/>
        <v>0.05</v>
      </c>
      <c r="M45" s="757">
        <f t="shared" si="5"/>
        <v>0.2</v>
      </c>
      <c r="N45" s="758">
        <f t="shared" si="6"/>
        <v>1</v>
      </c>
      <c r="O45" s="759"/>
      <c r="R45" s="753">
        <f t="shared" si="7"/>
        <v>1</v>
      </c>
      <c r="S45" s="754">
        <f t="shared" si="8"/>
        <v>0.71500000000000008</v>
      </c>
    </row>
    <row r="46" spans="2:19">
      <c r="B46" s="755">
        <f t="shared" si="2"/>
        <v>2028</v>
      </c>
      <c r="C46" s="756">
        <f t="shared" si="3"/>
        <v>0</v>
      </c>
      <c r="D46" s="757">
        <f t="shared" si="3"/>
        <v>0</v>
      </c>
      <c r="E46" s="757">
        <f t="shared" si="3"/>
        <v>1</v>
      </c>
      <c r="F46" s="757">
        <f t="shared" si="3"/>
        <v>0</v>
      </c>
      <c r="G46" s="757">
        <f t="shared" si="3"/>
        <v>0</v>
      </c>
      <c r="H46" s="758">
        <f t="shared" si="4"/>
        <v>1</v>
      </c>
      <c r="I46" s="756">
        <f t="shared" si="5"/>
        <v>0.2</v>
      </c>
      <c r="J46" s="757">
        <f t="shared" si="5"/>
        <v>0.3</v>
      </c>
      <c r="K46" s="757">
        <f t="shared" si="5"/>
        <v>0.25</v>
      </c>
      <c r="L46" s="757">
        <f t="shared" si="5"/>
        <v>0.05</v>
      </c>
      <c r="M46" s="757">
        <f t="shared" si="5"/>
        <v>0.2</v>
      </c>
      <c r="N46" s="758">
        <f t="shared" si="6"/>
        <v>1</v>
      </c>
      <c r="O46" s="759"/>
      <c r="R46" s="753">
        <f t="shared" si="7"/>
        <v>1</v>
      </c>
      <c r="S46" s="754">
        <f t="shared" si="8"/>
        <v>0.71500000000000008</v>
      </c>
    </row>
    <row r="47" spans="2:19">
      <c r="B47" s="755">
        <f t="shared" si="2"/>
        <v>2029</v>
      </c>
      <c r="C47" s="756">
        <f t="shared" si="3"/>
        <v>0</v>
      </c>
      <c r="D47" s="757">
        <f t="shared" si="3"/>
        <v>0</v>
      </c>
      <c r="E47" s="757">
        <f t="shared" si="3"/>
        <v>1</v>
      </c>
      <c r="F47" s="757">
        <f t="shared" si="3"/>
        <v>0</v>
      </c>
      <c r="G47" s="757">
        <f t="shared" si="3"/>
        <v>0</v>
      </c>
      <c r="H47" s="758">
        <f t="shared" si="4"/>
        <v>1</v>
      </c>
      <c r="I47" s="756">
        <f t="shared" si="5"/>
        <v>0.2</v>
      </c>
      <c r="J47" s="757">
        <f t="shared" si="5"/>
        <v>0.3</v>
      </c>
      <c r="K47" s="757">
        <f t="shared" si="5"/>
        <v>0.25</v>
      </c>
      <c r="L47" s="757">
        <f t="shared" si="5"/>
        <v>0.05</v>
      </c>
      <c r="M47" s="757">
        <f t="shared" si="5"/>
        <v>0.2</v>
      </c>
      <c r="N47" s="758">
        <f t="shared" si="6"/>
        <v>1</v>
      </c>
      <c r="O47" s="759"/>
      <c r="R47" s="753">
        <f t="shared" si="7"/>
        <v>1</v>
      </c>
      <c r="S47" s="754">
        <f t="shared" si="8"/>
        <v>0.71500000000000008</v>
      </c>
    </row>
    <row r="48" spans="2:19">
      <c r="B48" s="755">
        <f t="shared" si="2"/>
        <v>2030</v>
      </c>
      <c r="C48" s="756">
        <f t="shared" si="3"/>
        <v>0</v>
      </c>
      <c r="D48" s="757">
        <f t="shared" si="3"/>
        <v>0</v>
      </c>
      <c r="E48" s="757">
        <f t="shared" si="3"/>
        <v>1</v>
      </c>
      <c r="F48" s="757">
        <f t="shared" si="3"/>
        <v>0</v>
      </c>
      <c r="G48" s="757">
        <f t="shared" si="3"/>
        <v>0</v>
      </c>
      <c r="H48" s="758">
        <f t="shared" si="4"/>
        <v>1</v>
      </c>
      <c r="I48" s="756">
        <f t="shared" si="5"/>
        <v>0.2</v>
      </c>
      <c r="J48" s="757">
        <f t="shared" si="5"/>
        <v>0.3</v>
      </c>
      <c r="K48" s="757">
        <f t="shared" si="5"/>
        <v>0.25</v>
      </c>
      <c r="L48" s="757">
        <f t="shared" si="5"/>
        <v>0.05</v>
      </c>
      <c r="M48" s="757">
        <f t="shared" si="5"/>
        <v>0.2</v>
      </c>
      <c r="N48" s="758">
        <f t="shared" si="6"/>
        <v>1</v>
      </c>
      <c r="O48" s="759"/>
      <c r="R48" s="753">
        <f t="shared" si="7"/>
        <v>1</v>
      </c>
      <c r="S48" s="754">
        <f t="shared" si="8"/>
        <v>0.71500000000000008</v>
      </c>
    </row>
    <row r="49" spans="2:19">
      <c r="B49" s="755">
        <f t="shared" si="2"/>
        <v>2031</v>
      </c>
      <c r="C49" s="756">
        <f t="shared" si="3"/>
        <v>0</v>
      </c>
      <c r="D49" s="757">
        <f t="shared" si="3"/>
        <v>0</v>
      </c>
      <c r="E49" s="757">
        <f t="shared" si="3"/>
        <v>1</v>
      </c>
      <c r="F49" s="757">
        <f t="shared" si="3"/>
        <v>0</v>
      </c>
      <c r="G49" s="757">
        <f t="shared" si="3"/>
        <v>0</v>
      </c>
      <c r="H49" s="758">
        <f t="shared" si="4"/>
        <v>1</v>
      </c>
      <c r="I49" s="756">
        <f t="shared" si="5"/>
        <v>0.2</v>
      </c>
      <c r="J49" s="757">
        <f t="shared" si="5"/>
        <v>0.3</v>
      </c>
      <c r="K49" s="757">
        <f t="shared" si="5"/>
        <v>0.25</v>
      </c>
      <c r="L49" s="757">
        <f t="shared" si="5"/>
        <v>0.05</v>
      </c>
      <c r="M49" s="757">
        <f t="shared" si="5"/>
        <v>0.2</v>
      </c>
      <c r="N49" s="758">
        <f t="shared" si="6"/>
        <v>1</v>
      </c>
      <c r="O49" s="759"/>
      <c r="R49" s="753">
        <f t="shared" si="7"/>
        <v>1</v>
      </c>
      <c r="S49" s="754">
        <f t="shared" si="8"/>
        <v>0.71500000000000008</v>
      </c>
    </row>
    <row r="50" spans="2:19">
      <c r="B50" s="755">
        <f t="shared" si="2"/>
        <v>2032</v>
      </c>
      <c r="C50" s="756">
        <f t="shared" si="3"/>
        <v>0</v>
      </c>
      <c r="D50" s="757">
        <f t="shared" si="3"/>
        <v>0</v>
      </c>
      <c r="E50" s="757">
        <f t="shared" si="3"/>
        <v>1</v>
      </c>
      <c r="F50" s="757">
        <f t="shared" si="3"/>
        <v>0</v>
      </c>
      <c r="G50" s="757">
        <f t="shared" si="3"/>
        <v>0</v>
      </c>
      <c r="H50" s="758">
        <f t="shared" si="4"/>
        <v>1</v>
      </c>
      <c r="I50" s="756">
        <f t="shared" si="5"/>
        <v>0.2</v>
      </c>
      <c r="J50" s="757">
        <f t="shared" si="5"/>
        <v>0.3</v>
      </c>
      <c r="K50" s="757">
        <f t="shared" si="5"/>
        <v>0.25</v>
      </c>
      <c r="L50" s="757">
        <f t="shared" si="5"/>
        <v>0.05</v>
      </c>
      <c r="M50" s="757">
        <f t="shared" si="5"/>
        <v>0.2</v>
      </c>
      <c r="N50" s="758">
        <f t="shared" si="6"/>
        <v>1</v>
      </c>
      <c r="O50" s="759"/>
      <c r="R50" s="753">
        <f t="shared" si="7"/>
        <v>1</v>
      </c>
      <c r="S50" s="754">
        <f t="shared" si="8"/>
        <v>0.71500000000000008</v>
      </c>
    </row>
    <row r="51" spans="2:19">
      <c r="B51" s="755">
        <f t="shared" ref="B51:B82" si="9">B50+1</f>
        <v>2033</v>
      </c>
      <c r="C51" s="756">
        <f t="shared" ref="C51:G98" si="10">C$16</f>
        <v>0</v>
      </c>
      <c r="D51" s="757">
        <f t="shared" si="10"/>
        <v>0</v>
      </c>
      <c r="E51" s="757">
        <f t="shared" si="10"/>
        <v>1</v>
      </c>
      <c r="F51" s="757">
        <f t="shared" si="10"/>
        <v>0</v>
      </c>
      <c r="G51" s="757">
        <f t="shared" si="10"/>
        <v>0</v>
      </c>
      <c r="H51" s="758">
        <f t="shared" si="4"/>
        <v>1</v>
      </c>
      <c r="I51" s="756">
        <f t="shared" ref="I51:M98" si="11">I$16</f>
        <v>0.2</v>
      </c>
      <c r="J51" s="757">
        <f t="shared" si="11"/>
        <v>0.3</v>
      </c>
      <c r="K51" s="757">
        <f t="shared" si="11"/>
        <v>0.25</v>
      </c>
      <c r="L51" s="757">
        <f t="shared" si="11"/>
        <v>0.05</v>
      </c>
      <c r="M51" s="757">
        <f t="shared" si="11"/>
        <v>0.2</v>
      </c>
      <c r="N51" s="758">
        <f t="shared" si="6"/>
        <v>1</v>
      </c>
      <c r="O51" s="759"/>
      <c r="R51" s="753">
        <f t="shared" si="7"/>
        <v>1</v>
      </c>
      <c r="S51" s="754">
        <f t="shared" si="8"/>
        <v>0.71500000000000008</v>
      </c>
    </row>
    <row r="52" spans="2:19">
      <c r="B52" s="755">
        <f t="shared" si="9"/>
        <v>2034</v>
      </c>
      <c r="C52" s="756">
        <f t="shared" si="10"/>
        <v>0</v>
      </c>
      <c r="D52" s="757">
        <f t="shared" si="10"/>
        <v>0</v>
      </c>
      <c r="E52" s="757">
        <f t="shared" si="10"/>
        <v>1</v>
      </c>
      <c r="F52" s="757">
        <f t="shared" si="10"/>
        <v>0</v>
      </c>
      <c r="G52" s="757">
        <f t="shared" si="10"/>
        <v>0</v>
      </c>
      <c r="H52" s="758">
        <f t="shared" si="4"/>
        <v>1</v>
      </c>
      <c r="I52" s="756">
        <f t="shared" si="11"/>
        <v>0.2</v>
      </c>
      <c r="J52" s="757">
        <f t="shared" si="11"/>
        <v>0.3</v>
      </c>
      <c r="K52" s="757">
        <f t="shared" si="11"/>
        <v>0.25</v>
      </c>
      <c r="L52" s="757">
        <f t="shared" si="11"/>
        <v>0.05</v>
      </c>
      <c r="M52" s="757">
        <f t="shared" si="11"/>
        <v>0.2</v>
      </c>
      <c r="N52" s="758">
        <f t="shared" si="6"/>
        <v>1</v>
      </c>
      <c r="O52" s="759"/>
      <c r="R52" s="753">
        <f t="shared" si="7"/>
        <v>1</v>
      </c>
      <c r="S52" s="754">
        <f t="shared" si="8"/>
        <v>0.71500000000000008</v>
      </c>
    </row>
    <row r="53" spans="2:19">
      <c r="B53" s="755">
        <f t="shared" si="9"/>
        <v>2035</v>
      </c>
      <c r="C53" s="756">
        <f t="shared" si="10"/>
        <v>0</v>
      </c>
      <c r="D53" s="757">
        <f t="shared" si="10"/>
        <v>0</v>
      </c>
      <c r="E53" s="757">
        <f t="shared" si="10"/>
        <v>1</v>
      </c>
      <c r="F53" s="757">
        <f t="shared" si="10"/>
        <v>0</v>
      </c>
      <c r="G53" s="757">
        <f t="shared" si="10"/>
        <v>0</v>
      </c>
      <c r="H53" s="758">
        <f t="shared" si="4"/>
        <v>1</v>
      </c>
      <c r="I53" s="756">
        <f t="shared" si="11"/>
        <v>0.2</v>
      </c>
      <c r="J53" s="757">
        <f t="shared" si="11"/>
        <v>0.3</v>
      </c>
      <c r="K53" s="757">
        <f t="shared" si="11"/>
        <v>0.25</v>
      </c>
      <c r="L53" s="757">
        <f t="shared" si="11"/>
        <v>0.05</v>
      </c>
      <c r="M53" s="757">
        <f t="shared" si="11"/>
        <v>0.2</v>
      </c>
      <c r="N53" s="758">
        <f t="shared" si="6"/>
        <v>1</v>
      </c>
      <c r="O53" s="759"/>
      <c r="R53" s="753">
        <f t="shared" si="7"/>
        <v>1</v>
      </c>
      <c r="S53" s="754">
        <f t="shared" si="8"/>
        <v>0.71500000000000008</v>
      </c>
    </row>
    <row r="54" spans="2:19">
      <c r="B54" s="755">
        <f t="shared" si="9"/>
        <v>2036</v>
      </c>
      <c r="C54" s="756">
        <f t="shared" si="10"/>
        <v>0</v>
      </c>
      <c r="D54" s="757">
        <f t="shared" si="10"/>
        <v>0</v>
      </c>
      <c r="E54" s="757">
        <f t="shared" si="10"/>
        <v>1</v>
      </c>
      <c r="F54" s="757">
        <f t="shared" si="10"/>
        <v>0</v>
      </c>
      <c r="G54" s="757">
        <f t="shared" si="10"/>
        <v>0</v>
      </c>
      <c r="H54" s="758">
        <f t="shared" si="4"/>
        <v>1</v>
      </c>
      <c r="I54" s="756">
        <f t="shared" si="11"/>
        <v>0.2</v>
      </c>
      <c r="J54" s="757">
        <f t="shared" si="11"/>
        <v>0.3</v>
      </c>
      <c r="K54" s="757">
        <f t="shared" si="11"/>
        <v>0.25</v>
      </c>
      <c r="L54" s="757">
        <f t="shared" si="11"/>
        <v>0.05</v>
      </c>
      <c r="M54" s="757">
        <f t="shared" si="11"/>
        <v>0.2</v>
      </c>
      <c r="N54" s="758">
        <f t="shared" si="6"/>
        <v>1</v>
      </c>
      <c r="O54" s="759"/>
      <c r="R54" s="753">
        <f t="shared" si="7"/>
        <v>1</v>
      </c>
      <c r="S54" s="754">
        <f t="shared" si="8"/>
        <v>0.71500000000000008</v>
      </c>
    </row>
    <row r="55" spans="2:19">
      <c r="B55" s="755">
        <f t="shared" si="9"/>
        <v>2037</v>
      </c>
      <c r="C55" s="756">
        <f t="shared" si="10"/>
        <v>0</v>
      </c>
      <c r="D55" s="757">
        <f t="shared" si="10"/>
        <v>0</v>
      </c>
      <c r="E55" s="757">
        <f t="shared" si="10"/>
        <v>1</v>
      </c>
      <c r="F55" s="757">
        <f t="shared" si="10"/>
        <v>0</v>
      </c>
      <c r="G55" s="757">
        <f t="shared" si="10"/>
        <v>0</v>
      </c>
      <c r="H55" s="758">
        <f t="shared" si="4"/>
        <v>1</v>
      </c>
      <c r="I55" s="756">
        <f t="shared" si="11"/>
        <v>0.2</v>
      </c>
      <c r="J55" s="757">
        <f t="shared" si="11"/>
        <v>0.3</v>
      </c>
      <c r="K55" s="757">
        <f t="shared" si="11"/>
        <v>0.25</v>
      </c>
      <c r="L55" s="757">
        <f t="shared" si="11"/>
        <v>0.05</v>
      </c>
      <c r="M55" s="757">
        <f t="shared" si="11"/>
        <v>0.2</v>
      </c>
      <c r="N55" s="758">
        <f t="shared" si="6"/>
        <v>1</v>
      </c>
      <c r="O55" s="759"/>
      <c r="R55" s="753">
        <f t="shared" si="7"/>
        <v>1</v>
      </c>
      <c r="S55" s="754">
        <f t="shared" si="8"/>
        <v>0.71500000000000008</v>
      </c>
    </row>
    <row r="56" spans="2:19">
      <c r="B56" s="755">
        <f t="shared" si="9"/>
        <v>2038</v>
      </c>
      <c r="C56" s="756">
        <f t="shared" si="10"/>
        <v>0</v>
      </c>
      <c r="D56" s="757">
        <f t="shared" si="10"/>
        <v>0</v>
      </c>
      <c r="E56" s="757">
        <f t="shared" si="10"/>
        <v>1</v>
      </c>
      <c r="F56" s="757">
        <f t="shared" si="10"/>
        <v>0</v>
      </c>
      <c r="G56" s="757">
        <f t="shared" si="10"/>
        <v>0</v>
      </c>
      <c r="H56" s="758">
        <f t="shared" si="4"/>
        <v>1</v>
      </c>
      <c r="I56" s="756">
        <f t="shared" si="11"/>
        <v>0.2</v>
      </c>
      <c r="J56" s="757">
        <f t="shared" si="11"/>
        <v>0.3</v>
      </c>
      <c r="K56" s="757">
        <f t="shared" si="11"/>
        <v>0.25</v>
      </c>
      <c r="L56" s="757">
        <f t="shared" si="11"/>
        <v>0.05</v>
      </c>
      <c r="M56" s="757">
        <f t="shared" si="11"/>
        <v>0.2</v>
      </c>
      <c r="N56" s="758">
        <f t="shared" si="6"/>
        <v>1</v>
      </c>
      <c r="O56" s="759"/>
      <c r="R56" s="753">
        <f t="shared" si="7"/>
        <v>1</v>
      </c>
      <c r="S56" s="754">
        <f t="shared" si="8"/>
        <v>0.71500000000000008</v>
      </c>
    </row>
    <row r="57" spans="2:19">
      <c r="B57" s="755">
        <f t="shared" si="9"/>
        <v>2039</v>
      </c>
      <c r="C57" s="756">
        <f t="shared" si="10"/>
        <v>0</v>
      </c>
      <c r="D57" s="757">
        <f t="shared" si="10"/>
        <v>0</v>
      </c>
      <c r="E57" s="757">
        <f t="shared" si="10"/>
        <v>1</v>
      </c>
      <c r="F57" s="757">
        <f t="shared" si="10"/>
        <v>0</v>
      </c>
      <c r="G57" s="757">
        <f t="shared" si="10"/>
        <v>0</v>
      </c>
      <c r="H57" s="758">
        <f t="shared" si="4"/>
        <v>1</v>
      </c>
      <c r="I57" s="756">
        <f t="shared" si="11"/>
        <v>0.2</v>
      </c>
      <c r="J57" s="757">
        <f t="shared" si="11"/>
        <v>0.3</v>
      </c>
      <c r="K57" s="757">
        <f t="shared" si="11"/>
        <v>0.25</v>
      </c>
      <c r="L57" s="757">
        <f t="shared" si="11"/>
        <v>0.05</v>
      </c>
      <c r="M57" s="757">
        <f t="shared" si="11"/>
        <v>0.2</v>
      </c>
      <c r="N57" s="758">
        <f t="shared" si="6"/>
        <v>1</v>
      </c>
      <c r="O57" s="759"/>
      <c r="R57" s="753">
        <f t="shared" si="7"/>
        <v>1</v>
      </c>
      <c r="S57" s="754">
        <f t="shared" si="8"/>
        <v>0.71500000000000008</v>
      </c>
    </row>
    <row r="58" spans="2:19">
      <c r="B58" s="755">
        <f t="shared" si="9"/>
        <v>2040</v>
      </c>
      <c r="C58" s="756">
        <f t="shared" si="10"/>
        <v>0</v>
      </c>
      <c r="D58" s="757">
        <f t="shared" si="10"/>
        <v>0</v>
      </c>
      <c r="E58" s="757">
        <f t="shared" si="10"/>
        <v>1</v>
      </c>
      <c r="F58" s="757">
        <f t="shared" si="10"/>
        <v>0</v>
      </c>
      <c r="G58" s="757">
        <f t="shared" si="10"/>
        <v>0</v>
      </c>
      <c r="H58" s="758">
        <f t="shared" si="4"/>
        <v>1</v>
      </c>
      <c r="I58" s="756">
        <f t="shared" si="11"/>
        <v>0.2</v>
      </c>
      <c r="J58" s="757">
        <f t="shared" si="11"/>
        <v>0.3</v>
      </c>
      <c r="K58" s="757">
        <f t="shared" si="11"/>
        <v>0.25</v>
      </c>
      <c r="L58" s="757">
        <f t="shared" si="11"/>
        <v>0.05</v>
      </c>
      <c r="M58" s="757">
        <f t="shared" si="11"/>
        <v>0.2</v>
      </c>
      <c r="N58" s="758">
        <f t="shared" si="6"/>
        <v>1</v>
      </c>
      <c r="O58" s="759"/>
      <c r="R58" s="753">
        <f t="shared" si="7"/>
        <v>1</v>
      </c>
      <c r="S58" s="754">
        <f t="shared" si="8"/>
        <v>0.71500000000000008</v>
      </c>
    </row>
    <row r="59" spans="2:19">
      <c r="B59" s="755">
        <f t="shared" si="9"/>
        <v>2041</v>
      </c>
      <c r="C59" s="756">
        <f t="shared" si="10"/>
        <v>0</v>
      </c>
      <c r="D59" s="757">
        <f t="shared" si="10"/>
        <v>0</v>
      </c>
      <c r="E59" s="757">
        <f t="shared" si="10"/>
        <v>1</v>
      </c>
      <c r="F59" s="757">
        <f t="shared" si="10"/>
        <v>0</v>
      </c>
      <c r="G59" s="757">
        <f t="shared" si="10"/>
        <v>0</v>
      </c>
      <c r="H59" s="758">
        <f t="shared" si="4"/>
        <v>1</v>
      </c>
      <c r="I59" s="756">
        <f t="shared" si="11"/>
        <v>0.2</v>
      </c>
      <c r="J59" s="757">
        <f t="shared" si="11"/>
        <v>0.3</v>
      </c>
      <c r="K59" s="757">
        <f t="shared" si="11"/>
        <v>0.25</v>
      </c>
      <c r="L59" s="757">
        <f t="shared" si="11"/>
        <v>0.05</v>
      </c>
      <c r="M59" s="757">
        <f t="shared" si="11"/>
        <v>0.2</v>
      </c>
      <c r="N59" s="758">
        <f t="shared" si="6"/>
        <v>1</v>
      </c>
      <c r="O59" s="759"/>
      <c r="R59" s="753">
        <f t="shared" si="7"/>
        <v>1</v>
      </c>
      <c r="S59" s="754">
        <f t="shared" si="8"/>
        <v>0.71500000000000008</v>
      </c>
    </row>
    <row r="60" spans="2:19">
      <c r="B60" s="755">
        <f t="shared" si="9"/>
        <v>2042</v>
      </c>
      <c r="C60" s="756">
        <f t="shared" si="10"/>
        <v>0</v>
      </c>
      <c r="D60" s="757">
        <f t="shared" si="10"/>
        <v>0</v>
      </c>
      <c r="E60" s="757">
        <f t="shared" si="10"/>
        <v>1</v>
      </c>
      <c r="F60" s="757">
        <f t="shared" si="10"/>
        <v>0</v>
      </c>
      <c r="G60" s="757">
        <f t="shared" si="10"/>
        <v>0</v>
      </c>
      <c r="H60" s="758">
        <f t="shared" si="4"/>
        <v>1</v>
      </c>
      <c r="I60" s="756">
        <f t="shared" si="11"/>
        <v>0.2</v>
      </c>
      <c r="J60" s="757">
        <f t="shared" si="11"/>
        <v>0.3</v>
      </c>
      <c r="K60" s="757">
        <f t="shared" si="11"/>
        <v>0.25</v>
      </c>
      <c r="L60" s="757">
        <f t="shared" si="11"/>
        <v>0.05</v>
      </c>
      <c r="M60" s="757">
        <f t="shared" si="11"/>
        <v>0.2</v>
      </c>
      <c r="N60" s="758">
        <f t="shared" si="6"/>
        <v>1</v>
      </c>
      <c r="O60" s="759"/>
      <c r="R60" s="753">
        <f t="shared" si="7"/>
        <v>1</v>
      </c>
      <c r="S60" s="754">
        <f t="shared" si="8"/>
        <v>0.71500000000000008</v>
      </c>
    </row>
    <row r="61" spans="2:19">
      <c r="B61" s="755">
        <f t="shared" si="9"/>
        <v>2043</v>
      </c>
      <c r="C61" s="756">
        <f t="shared" si="10"/>
        <v>0</v>
      </c>
      <c r="D61" s="757">
        <f t="shared" si="10"/>
        <v>0</v>
      </c>
      <c r="E61" s="757">
        <f t="shared" si="10"/>
        <v>1</v>
      </c>
      <c r="F61" s="757">
        <f t="shared" si="10"/>
        <v>0</v>
      </c>
      <c r="G61" s="757">
        <f t="shared" si="10"/>
        <v>0</v>
      </c>
      <c r="H61" s="758">
        <f t="shared" si="4"/>
        <v>1</v>
      </c>
      <c r="I61" s="756">
        <f t="shared" si="11"/>
        <v>0.2</v>
      </c>
      <c r="J61" s="757">
        <f t="shared" si="11"/>
        <v>0.3</v>
      </c>
      <c r="K61" s="757">
        <f t="shared" si="11"/>
        <v>0.25</v>
      </c>
      <c r="L61" s="757">
        <f t="shared" si="11"/>
        <v>0.05</v>
      </c>
      <c r="M61" s="757">
        <f t="shared" si="11"/>
        <v>0.2</v>
      </c>
      <c r="N61" s="758">
        <f t="shared" si="6"/>
        <v>1</v>
      </c>
      <c r="O61" s="759"/>
      <c r="R61" s="753">
        <f t="shared" si="7"/>
        <v>1</v>
      </c>
      <c r="S61" s="754">
        <f t="shared" si="8"/>
        <v>0.71500000000000008</v>
      </c>
    </row>
    <row r="62" spans="2:19">
      <c r="B62" s="755">
        <f t="shared" si="9"/>
        <v>2044</v>
      </c>
      <c r="C62" s="756">
        <f t="shared" si="10"/>
        <v>0</v>
      </c>
      <c r="D62" s="757">
        <f t="shared" si="10"/>
        <v>0</v>
      </c>
      <c r="E62" s="757">
        <f t="shared" si="10"/>
        <v>1</v>
      </c>
      <c r="F62" s="757">
        <f t="shared" si="10"/>
        <v>0</v>
      </c>
      <c r="G62" s="757">
        <f t="shared" si="10"/>
        <v>0</v>
      </c>
      <c r="H62" s="758">
        <f t="shared" si="4"/>
        <v>1</v>
      </c>
      <c r="I62" s="756">
        <f t="shared" si="11"/>
        <v>0.2</v>
      </c>
      <c r="J62" s="757">
        <f t="shared" si="11"/>
        <v>0.3</v>
      </c>
      <c r="K62" s="757">
        <f t="shared" si="11"/>
        <v>0.25</v>
      </c>
      <c r="L62" s="757">
        <f t="shared" si="11"/>
        <v>0.05</v>
      </c>
      <c r="M62" s="757">
        <f t="shared" si="11"/>
        <v>0.2</v>
      </c>
      <c r="N62" s="758">
        <f t="shared" si="6"/>
        <v>1</v>
      </c>
      <c r="O62" s="759"/>
      <c r="R62" s="753">
        <f t="shared" si="7"/>
        <v>1</v>
      </c>
      <c r="S62" s="754">
        <f t="shared" si="8"/>
        <v>0.71500000000000008</v>
      </c>
    </row>
    <row r="63" spans="2:19">
      <c r="B63" s="755">
        <f t="shared" si="9"/>
        <v>2045</v>
      </c>
      <c r="C63" s="756">
        <f t="shared" si="10"/>
        <v>0</v>
      </c>
      <c r="D63" s="757">
        <f t="shared" si="10"/>
        <v>0</v>
      </c>
      <c r="E63" s="757">
        <f t="shared" si="10"/>
        <v>1</v>
      </c>
      <c r="F63" s="757">
        <f t="shared" si="10"/>
        <v>0</v>
      </c>
      <c r="G63" s="757">
        <f t="shared" si="10"/>
        <v>0</v>
      </c>
      <c r="H63" s="758">
        <f t="shared" si="4"/>
        <v>1</v>
      </c>
      <c r="I63" s="756">
        <f t="shared" si="11"/>
        <v>0.2</v>
      </c>
      <c r="J63" s="757">
        <f t="shared" si="11"/>
        <v>0.3</v>
      </c>
      <c r="K63" s="757">
        <f t="shared" si="11"/>
        <v>0.25</v>
      </c>
      <c r="L63" s="757">
        <f t="shared" si="11"/>
        <v>0.05</v>
      </c>
      <c r="M63" s="757">
        <f t="shared" si="11"/>
        <v>0.2</v>
      </c>
      <c r="N63" s="758">
        <f t="shared" si="6"/>
        <v>1</v>
      </c>
      <c r="O63" s="759"/>
      <c r="R63" s="753">
        <f t="shared" si="7"/>
        <v>1</v>
      </c>
      <c r="S63" s="754">
        <f t="shared" si="8"/>
        <v>0.71500000000000008</v>
      </c>
    </row>
    <row r="64" spans="2:19">
      <c r="B64" s="755">
        <f t="shared" si="9"/>
        <v>2046</v>
      </c>
      <c r="C64" s="756">
        <f t="shared" si="10"/>
        <v>0</v>
      </c>
      <c r="D64" s="757">
        <f t="shared" si="10"/>
        <v>0</v>
      </c>
      <c r="E64" s="757">
        <f t="shared" si="10"/>
        <v>1</v>
      </c>
      <c r="F64" s="757">
        <f t="shared" si="10"/>
        <v>0</v>
      </c>
      <c r="G64" s="757">
        <f t="shared" si="10"/>
        <v>0</v>
      </c>
      <c r="H64" s="758">
        <f t="shared" si="4"/>
        <v>1</v>
      </c>
      <c r="I64" s="756">
        <f t="shared" si="11"/>
        <v>0.2</v>
      </c>
      <c r="J64" s="757">
        <f t="shared" si="11"/>
        <v>0.3</v>
      </c>
      <c r="K64" s="757">
        <f t="shared" si="11"/>
        <v>0.25</v>
      </c>
      <c r="L64" s="757">
        <f t="shared" si="11"/>
        <v>0.05</v>
      </c>
      <c r="M64" s="757">
        <f t="shared" si="11"/>
        <v>0.2</v>
      </c>
      <c r="N64" s="758">
        <f t="shared" si="6"/>
        <v>1</v>
      </c>
      <c r="O64" s="759"/>
      <c r="R64" s="753">
        <f t="shared" si="7"/>
        <v>1</v>
      </c>
      <c r="S64" s="754">
        <f t="shared" si="8"/>
        <v>0.71500000000000008</v>
      </c>
    </row>
    <row r="65" spans="2:19">
      <c r="B65" s="755">
        <f t="shared" si="9"/>
        <v>2047</v>
      </c>
      <c r="C65" s="756">
        <f t="shared" si="10"/>
        <v>0</v>
      </c>
      <c r="D65" s="757">
        <f t="shared" si="10"/>
        <v>0</v>
      </c>
      <c r="E65" s="757">
        <f t="shared" si="10"/>
        <v>1</v>
      </c>
      <c r="F65" s="757">
        <f t="shared" si="10"/>
        <v>0</v>
      </c>
      <c r="G65" s="757">
        <f t="shared" si="10"/>
        <v>0</v>
      </c>
      <c r="H65" s="758">
        <f t="shared" si="4"/>
        <v>1</v>
      </c>
      <c r="I65" s="756">
        <f t="shared" si="11"/>
        <v>0.2</v>
      </c>
      <c r="J65" s="757">
        <f t="shared" si="11"/>
        <v>0.3</v>
      </c>
      <c r="K65" s="757">
        <f t="shared" si="11"/>
        <v>0.25</v>
      </c>
      <c r="L65" s="757">
        <f t="shared" si="11"/>
        <v>0.05</v>
      </c>
      <c r="M65" s="757">
        <f t="shared" si="11"/>
        <v>0.2</v>
      </c>
      <c r="N65" s="758">
        <f t="shared" si="6"/>
        <v>1</v>
      </c>
      <c r="O65" s="759"/>
      <c r="R65" s="753">
        <f t="shared" si="7"/>
        <v>1</v>
      </c>
      <c r="S65" s="754">
        <f t="shared" si="8"/>
        <v>0.71500000000000008</v>
      </c>
    </row>
    <row r="66" spans="2:19">
      <c r="B66" s="755">
        <f t="shared" si="9"/>
        <v>2048</v>
      </c>
      <c r="C66" s="756">
        <f t="shared" si="10"/>
        <v>0</v>
      </c>
      <c r="D66" s="757">
        <f t="shared" si="10"/>
        <v>0</v>
      </c>
      <c r="E66" s="757">
        <f t="shared" si="10"/>
        <v>1</v>
      </c>
      <c r="F66" s="757">
        <f t="shared" si="10"/>
        <v>0</v>
      </c>
      <c r="G66" s="757">
        <f t="shared" si="10"/>
        <v>0</v>
      </c>
      <c r="H66" s="758">
        <f t="shared" si="4"/>
        <v>1</v>
      </c>
      <c r="I66" s="756">
        <f t="shared" si="11"/>
        <v>0.2</v>
      </c>
      <c r="J66" s="757">
        <f t="shared" si="11"/>
        <v>0.3</v>
      </c>
      <c r="K66" s="757">
        <f t="shared" si="11"/>
        <v>0.25</v>
      </c>
      <c r="L66" s="757">
        <f t="shared" si="11"/>
        <v>0.05</v>
      </c>
      <c r="M66" s="757">
        <f t="shared" si="11"/>
        <v>0.2</v>
      </c>
      <c r="N66" s="758">
        <f t="shared" si="6"/>
        <v>1</v>
      </c>
      <c r="O66" s="759"/>
      <c r="R66" s="753">
        <f t="shared" si="7"/>
        <v>1</v>
      </c>
      <c r="S66" s="754">
        <f t="shared" si="8"/>
        <v>0.71500000000000008</v>
      </c>
    </row>
    <row r="67" spans="2:19">
      <c r="B67" s="755">
        <f t="shared" si="9"/>
        <v>2049</v>
      </c>
      <c r="C67" s="756">
        <f t="shared" si="10"/>
        <v>0</v>
      </c>
      <c r="D67" s="757">
        <f t="shared" si="10"/>
        <v>0</v>
      </c>
      <c r="E67" s="757">
        <f t="shared" si="10"/>
        <v>1</v>
      </c>
      <c r="F67" s="757">
        <f t="shared" si="10"/>
        <v>0</v>
      </c>
      <c r="G67" s="757">
        <f t="shared" si="10"/>
        <v>0</v>
      </c>
      <c r="H67" s="758">
        <f t="shared" si="4"/>
        <v>1</v>
      </c>
      <c r="I67" s="756">
        <f t="shared" si="11"/>
        <v>0.2</v>
      </c>
      <c r="J67" s="757">
        <f t="shared" si="11"/>
        <v>0.3</v>
      </c>
      <c r="K67" s="757">
        <f t="shared" si="11"/>
        <v>0.25</v>
      </c>
      <c r="L67" s="757">
        <f t="shared" si="11"/>
        <v>0.05</v>
      </c>
      <c r="M67" s="757">
        <f t="shared" si="11"/>
        <v>0.2</v>
      </c>
      <c r="N67" s="758">
        <f t="shared" si="6"/>
        <v>1</v>
      </c>
      <c r="O67" s="759"/>
      <c r="R67" s="753">
        <f t="shared" si="7"/>
        <v>1</v>
      </c>
      <c r="S67" s="754">
        <f t="shared" si="8"/>
        <v>0.71500000000000008</v>
      </c>
    </row>
    <row r="68" spans="2:19">
      <c r="B68" s="755">
        <f t="shared" si="9"/>
        <v>2050</v>
      </c>
      <c r="C68" s="756">
        <f t="shared" si="10"/>
        <v>0</v>
      </c>
      <c r="D68" s="757">
        <f t="shared" si="10"/>
        <v>0</v>
      </c>
      <c r="E68" s="757">
        <f t="shared" si="10"/>
        <v>1</v>
      </c>
      <c r="F68" s="757">
        <f t="shared" si="10"/>
        <v>0</v>
      </c>
      <c r="G68" s="757">
        <f t="shared" si="10"/>
        <v>0</v>
      </c>
      <c r="H68" s="758">
        <f t="shared" si="4"/>
        <v>1</v>
      </c>
      <c r="I68" s="756">
        <f t="shared" si="11"/>
        <v>0.2</v>
      </c>
      <c r="J68" s="757">
        <f t="shared" si="11"/>
        <v>0.3</v>
      </c>
      <c r="K68" s="757">
        <f t="shared" si="11"/>
        <v>0.25</v>
      </c>
      <c r="L68" s="757">
        <f t="shared" si="11"/>
        <v>0.05</v>
      </c>
      <c r="M68" s="757">
        <f t="shared" si="11"/>
        <v>0.2</v>
      </c>
      <c r="N68" s="758">
        <f t="shared" si="6"/>
        <v>1</v>
      </c>
      <c r="O68" s="759"/>
      <c r="R68" s="753">
        <f t="shared" si="7"/>
        <v>1</v>
      </c>
      <c r="S68" s="754">
        <f t="shared" si="8"/>
        <v>0.71500000000000008</v>
      </c>
    </row>
    <row r="69" spans="2:19">
      <c r="B69" s="755">
        <f t="shared" si="9"/>
        <v>2051</v>
      </c>
      <c r="C69" s="756">
        <f t="shared" si="10"/>
        <v>0</v>
      </c>
      <c r="D69" s="757">
        <f t="shared" si="10"/>
        <v>0</v>
      </c>
      <c r="E69" s="757">
        <f t="shared" si="10"/>
        <v>1</v>
      </c>
      <c r="F69" s="757">
        <f t="shared" si="10"/>
        <v>0</v>
      </c>
      <c r="G69" s="757">
        <f t="shared" si="10"/>
        <v>0</v>
      </c>
      <c r="H69" s="758">
        <f t="shared" si="4"/>
        <v>1</v>
      </c>
      <c r="I69" s="756">
        <f t="shared" si="11"/>
        <v>0.2</v>
      </c>
      <c r="J69" s="757">
        <f t="shared" si="11"/>
        <v>0.3</v>
      </c>
      <c r="K69" s="757">
        <f t="shared" si="11"/>
        <v>0.25</v>
      </c>
      <c r="L69" s="757">
        <f t="shared" si="11"/>
        <v>0.05</v>
      </c>
      <c r="M69" s="757">
        <f t="shared" si="11"/>
        <v>0.2</v>
      </c>
      <c r="N69" s="758">
        <f t="shared" si="6"/>
        <v>1</v>
      </c>
      <c r="O69" s="759"/>
      <c r="R69" s="753">
        <f t="shared" si="7"/>
        <v>1</v>
      </c>
      <c r="S69" s="754">
        <f t="shared" si="8"/>
        <v>0.71500000000000008</v>
      </c>
    </row>
    <row r="70" spans="2:19">
      <c r="B70" s="755">
        <f t="shared" si="9"/>
        <v>2052</v>
      </c>
      <c r="C70" s="756">
        <f t="shared" si="10"/>
        <v>0</v>
      </c>
      <c r="D70" s="757">
        <f t="shared" si="10"/>
        <v>0</v>
      </c>
      <c r="E70" s="757">
        <f t="shared" si="10"/>
        <v>1</v>
      </c>
      <c r="F70" s="757">
        <f t="shared" si="10"/>
        <v>0</v>
      </c>
      <c r="G70" s="757">
        <f t="shared" si="10"/>
        <v>0</v>
      </c>
      <c r="H70" s="758">
        <f t="shared" si="4"/>
        <v>1</v>
      </c>
      <c r="I70" s="756">
        <f t="shared" si="11"/>
        <v>0.2</v>
      </c>
      <c r="J70" s="757">
        <f t="shared" si="11"/>
        <v>0.3</v>
      </c>
      <c r="K70" s="757">
        <f t="shared" si="11"/>
        <v>0.25</v>
      </c>
      <c r="L70" s="757">
        <f t="shared" si="11"/>
        <v>0.05</v>
      </c>
      <c r="M70" s="757">
        <f t="shared" si="11"/>
        <v>0.2</v>
      </c>
      <c r="N70" s="758">
        <f t="shared" si="6"/>
        <v>1</v>
      </c>
      <c r="O70" s="759"/>
      <c r="R70" s="753">
        <f t="shared" si="7"/>
        <v>1</v>
      </c>
      <c r="S70" s="754">
        <f t="shared" si="8"/>
        <v>0.71500000000000008</v>
      </c>
    </row>
    <row r="71" spans="2:19">
      <c r="B71" s="755">
        <f t="shared" si="9"/>
        <v>2053</v>
      </c>
      <c r="C71" s="756">
        <f t="shared" si="10"/>
        <v>0</v>
      </c>
      <c r="D71" s="757">
        <f t="shared" si="10"/>
        <v>0</v>
      </c>
      <c r="E71" s="757">
        <f t="shared" si="10"/>
        <v>1</v>
      </c>
      <c r="F71" s="757">
        <f t="shared" si="10"/>
        <v>0</v>
      </c>
      <c r="G71" s="757">
        <f t="shared" si="10"/>
        <v>0</v>
      </c>
      <c r="H71" s="758">
        <f t="shared" si="4"/>
        <v>1</v>
      </c>
      <c r="I71" s="756">
        <f t="shared" si="11"/>
        <v>0.2</v>
      </c>
      <c r="J71" s="757">
        <f t="shared" si="11"/>
        <v>0.3</v>
      </c>
      <c r="K71" s="757">
        <f t="shared" si="11"/>
        <v>0.25</v>
      </c>
      <c r="L71" s="757">
        <f t="shared" si="11"/>
        <v>0.05</v>
      </c>
      <c r="M71" s="757">
        <f t="shared" si="11"/>
        <v>0.2</v>
      </c>
      <c r="N71" s="758">
        <f t="shared" si="6"/>
        <v>1</v>
      </c>
      <c r="O71" s="759"/>
      <c r="R71" s="753">
        <f t="shared" si="7"/>
        <v>1</v>
      </c>
      <c r="S71" s="754">
        <f t="shared" si="8"/>
        <v>0.71500000000000008</v>
      </c>
    </row>
    <row r="72" spans="2:19">
      <c r="B72" s="755">
        <f t="shared" si="9"/>
        <v>2054</v>
      </c>
      <c r="C72" s="756">
        <f t="shared" si="10"/>
        <v>0</v>
      </c>
      <c r="D72" s="757">
        <f t="shared" si="10"/>
        <v>0</v>
      </c>
      <c r="E72" s="757">
        <f t="shared" si="10"/>
        <v>1</v>
      </c>
      <c r="F72" s="757">
        <f t="shared" si="10"/>
        <v>0</v>
      </c>
      <c r="G72" s="757">
        <f t="shared" si="10"/>
        <v>0</v>
      </c>
      <c r="H72" s="758">
        <f t="shared" si="4"/>
        <v>1</v>
      </c>
      <c r="I72" s="756">
        <f t="shared" si="11"/>
        <v>0.2</v>
      </c>
      <c r="J72" s="757">
        <f t="shared" si="11"/>
        <v>0.3</v>
      </c>
      <c r="K72" s="757">
        <f t="shared" si="11"/>
        <v>0.25</v>
      </c>
      <c r="L72" s="757">
        <f t="shared" si="11"/>
        <v>0.05</v>
      </c>
      <c r="M72" s="757">
        <f t="shared" si="11"/>
        <v>0.2</v>
      </c>
      <c r="N72" s="758">
        <f t="shared" si="6"/>
        <v>1</v>
      </c>
      <c r="O72" s="759"/>
      <c r="R72" s="753">
        <f t="shared" si="7"/>
        <v>1</v>
      </c>
      <c r="S72" s="754">
        <f t="shared" si="8"/>
        <v>0.71500000000000008</v>
      </c>
    </row>
    <row r="73" spans="2:19">
      <c r="B73" s="755">
        <f t="shared" si="9"/>
        <v>2055</v>
      </c>
      <c r="C73" s="756">
        <f t="shared" si="10"/>
        <v>0</v>
      </c>
      <c r="D73" s="757">
        <f t="shared" si="10"/>
        <v>0</v>
      </c>
      <c r="E73" s="757">
        <f t="shared" si="10"/>
        <v>1</v>
      </c>
      <c r="F73" s="757">
        <f t="shared" si="10"/>
        <v>0</v>
      </c>
      <c r="G73" s="757">
        <f t="shared" si="10"/>
        <v>0</v>
      </c>
      <c r="H73" s="758">
        <f t="shared" si="4"/>
        <v>1</v>
      </c>
      <c r="I73" s="756">
        <f t="shared" si="11"/>
        <v>0.2</v>
      </c>
      <c r="J73" s="757">
        <f t="shared" si="11"/>
        <v>0.3</v>
      </c>
      <c r="K73" s="757">
        <f t="shared" si="11"/>
        <v>0.25</v>
      </c>
      <c r="L73" s="757">
        <f t="shared" si="11"/>
        <v>0.05</v>
      </c>
      <c r="M73" s="757">
        <f t="shared" si="11"/>
        <v>0.2</v>
      </c>
      <c r="N73" s="758">
        <f t="shared" si="6"/>
        <v>1</v>
      </c>
      <c r="O73" s="759"/>
      <c r="R73" s="753">
        <f t="shared" si="7"/>
        <v>1</v>
      </c>
      <c r="S73" s="754">
        <f t="shared" si="8"/>
        <v>0.71500000000000008</v>
      </c>
    </row>
    <row r="74" spans="2:19">
      <c r="B74" s="755">
        <f t="shared" si="9"/>
        <v>2056</v>
      </c>
      <c r="C74" s="756">
        <f t="shared" si="10"/>
        <v>0</v>
      </c>
      <c r="D74" s="757">
        <f t="shared" si="10"/>
        <v>0</v>
      </c>
      <c r="E74" s="757">
        <f t="shared" si="10"/>
        <v>1</v>
      </c>
      <c r="F74" s="757">
        <f t="shared" si="10"/>
        <v>0</v>
      </c>
      <c r="G74" s="757">
        <f t="shared" si="10"/>
        <v>0</v>
      </c>
      <c r="H74" s="758">
        <f t="shared" si="4"/>
        <v>1</v>
      </c>
      <c r="I74" s="756">
        <f t="shared" si="11"/>
        <v>0.2</v>
      </c>
      <c r="J74" s="757">
        <f t="shared" si="11"/>
        <v>0.3</v>
      </c>
      <c r="K74" s="757">
        <f t="shared" si="11"/>
        <v>0.25</v>
      </c>
      <c r="L74" s="757">
        <f t="shared" si="11"/>
        <v>0.05</v>
      </c>
      <c r="M74" s="757">
        <f t="shared" si="11"/>
        <v>0.2</v>
      </c>
      <c r="N74" s="758">
        <f t="shared" si="6"/>
        <v>1</v>
      </c>
      <c r="O74" s="759"/>
      <c r="R74" s="753">
        <f t="shared" si="7"/>
        <v>1</v>
      </c>
      <c r="S74" s="754">
        <f t="shared" si="8"/>
        <v>0.71500000000000008</v>
      </c>
    </row>
    <row r="75" spans="2:19">
      <c r="B75" s="755">
        <f t="shared" si="9"/>
        <v>2057</v>
      </c>
      <c r="C75" s="756">
        <f t="shared" si="10"/>
        <v>0</v>
      </c>
      <c r="D75" s="757">
        <f t="shared" si="10"/>
        <v>0</v>
      </c>
      <c r="E75" s="757">
        <f t="shared" si="10"/>
        <v>1</v>
      </c>
      <c r="F75" s="757">
        <f t="shared" si="10"/>
        <v>0</v>
      </c>
      <c r="G75" s="757">
        <f t="shared" si="10"/>
        <v>0</v>
      </c>
      <c r="H75" s="758">
        <f t="shared" si="4"/>
        <v>1</v>
      </c>
      <c r="I75" s="756">
        <f t="shared" si="11"/>
        <v>0.2</v>
      </c>
      <c r="J75" s="757">
        <f t="shared" si="11"/>
        <v>0.3</v>
      </c>
      <c r="K75" s="757">
        <f t="shared" si="11"/>
        <v>0.25</v>
      </c>
      <c r="L75" s="757">
        <f t="shared" si="11"/>
        <v>0.05</v>
      </c>
      <c r="M75" s="757">
        <f t="shared" si="11"/>
        <v>0.2</v>
      </c>
      <c r="N75" s="758">
        <f t="shared" si="6"/>
        <v>1</v>
      </c>
      <c r="O75" s="759"/>
      <c r="R75" s="753">
        <f t="shared" si="7"/>
        <v>1</v>
      </c>
      <c r="S75" s="754">
        <f t="shared" si="8"/>
        <v>0.71500000000000008</v>
      </c>
    </row>
    <row r="76" spans="2:19">
      <c r="B76" s="755">
        <f t="shared" si="9"/>
        <v>2058</v>
      </c>
      <c r="C76" s="756">
        <f t="shared" si="10"/>
        <v>0</v>
      </c>
      <c r="D76" s="757">
        <f t="shared" si="10"/>
        <v>0</v>
      </c>
      <c r="E76" s="757">
        <f t="shared" si="10"/>
        <v>1</v>
      </c>
      <c r="F76" s="757">
        <f t="shared" si="10"/>
        <v>0</v>
      </c>
      <c r="G76" s="757">
        <f t="shared" si="10"/>
        <v>0</v>
      </c>
      <c r="H76" s="758">
        <f t="shared" si="4"/>
        <v>1</v>
      </c>
      <c r="I76" s="756">
        <f t="shared" si="11"/>
        <v>0.2</v>
      </c>
      <c r="J76" s="757">
        <f t="shared" si="11"/>
        <v>0.3</v>
      </c>
      <c r="K76" s="757">
        <f t="shared" si="11"/>
        <v>0.25</v>
      </c>
      <c r="L76" s="757">
        <f t="shared" si="11"/>
        <v>0.05</v>
      </c>
      <c r="M76" s="757">
        <f t="shared" si="11"/>
        <v>0.2</v>
      </c>
      <c r="N76" s="758">
        <f t="shared" si="6"/>
        <v>1</v>
      </c>
      <c r="O76" s="759"/>
      <c r="R76" s="753">
        <f t="shared" si="7"/>
        <v>1</v>
      </c>
      <c r="S76" s="754">
        <f t="shared" si="8"/>
        <v>0.71500000000000008</v>
      </c>
    </row>
    <row r="77" spans="2:19">
      <c r="B77" s="755">
        <f t="shared" si="9"/>
        <v>2059</v>
      </c>
      <c r="C77" s="756">
        <f t="shared" si="10"/>
        <v>0</v>
      </c>
      <c r="D77" s="757">
        <f t="shared" si="10"/>
        <v>0</v>
      </c>
      <c r="E77" s="757">
        <f t="shared" si="10"/>
        <v>1</v>
      </c>
      <c r="F77" s="757">
        <f t="shared" si="10"/>
        <v>0</v>
      </c>
      <c r="G77" s="757">
        <f t="shared" si="10"/>
        <v>0</v>
      </c>
      <c r="H77" s="758">
        <f t="shared" si="4"/>
        <v>1</v>
      </c>
      <c r="I77" s="756">
        <f t="shared" si="11"/>
        <v>0.2</v>
      </c>
      <c r="J77" s="757">
        <f t="shared" si="11"/>
        <v>0.3</v>
      </c>
      <c r="K77" s="757">
        <f t="shared" si="11"/>
        <v>0.25</v>
      </c>
      <c r="L77" s="757">
        <f t="shared" si="11"/>
        <v>0.05</v>
      </c>
      <c r="M77" s="757">
        <f t="shared" si="11"/>
        <v>0.2</v>
      </c>
      <c r="N77" s="758">
        <f t="shared" si="6"/>
        <v>1</v>
      </c>
      <c r="O77" s="759"/>
      <c r="R77" s="753">
        <f t="shared" si="7"/>
        <v>1</v>
      </c>
      <c r="S77" s="754">
        <f t="shared" si="8"/>
        <v>0.71500000000000008</v>
      </c>
    </row>
    <row r="78" spans="2:19">
      <c r="B78" s="755">
        <f t="shared" si="9"/>
        <v>2060</v>
      </c>
      <c r="C78" s="756">
        <f t="shared" si="10"/>
        <v>0</v>
      </c>
      <c r="D78" s="757">
        <f t="shared" si="10"/>
        <v>0</v>
      </c>
      <c r="E78" s="757">
        <f t="shared" si="10"/>
        <v>1</v>
      </c>
      <c r="F78" s="757">
        <f t="shared" si="10"/>
        <v>0</v>
      </c>
      <c r="G78" s="757">
        <f t="shared" si="10"/>
        <v>0</v>
      </c>
      <c r="H78" s="758">
        <f t="shared" si="4"/>
        <v>1</v>
      </c>
      <c r="I78" s="756">
        <f t="shared" si="11"/>
        <v>0.2</v>
      </c>
      <c r="J78" s="757">
        <f t="shared" si="11"/>
        <v>0.3</v>
      </c>
      <c r="K78" s="757">
        <f t="shared" si="11"/>
        <v>0.25</v>
      </c>
      <c r="L78" s="757">
        <f t="shared" si="11"/>
        <v>0.05</v>
      </c>
      <c r="M78" s="757">
        <f t="shared" si="11"/>
        <v>0.2</v>
      </c>
      <c r="N78" s="758">
        <f t="shared" si="6"/>
        <v>1</v>
      </c>
      <c r="O78" s="759"/>
      <c r="R78" s="753">
        <f t="shared" si="7"/>
        <v>1</v>
      </c>
      <c r="S78" s="754">
        <f t="shared" si="8"/>
        <v>0.71500000000000008</v>
      </c>
    </row>
    <row r="79" spans="2:19">
      <c r="B79" s="755">
        <f t="shared" si="9"/>
        <v>2061</v>
      </c>
      <c r="C79" s="756">
        <f t="shared" si="10"/>
        <v>0</v>
      </c>
      <c r="D79" s="757">
        <f t="shared" si="10"/>
        <v>0</v>
      </c>
      <c r="E79" s="757">
        <f t="shared" si="10"/>
        <v>1</v>
      </c>
      <c r="F79" s="757">
        <f t="shared" si="10"/>
        <v>0</v>
      </c>
      <c r="G79" s="757">
        <f t="shared" si="10"/>
        <v>0</v>
      </c>
      <c r="H79" s="758">
        <f t="shared" si="4"/>
        <v>1</v>
      </c>
      <c r="I79" s="756">
        <f t="shared" si="11"/>
        <v>0.2</v>
      </c>
      <c r="J79" s="757">
        <f t="shared" si="11"/>
        <v>0.3</v>
      </c>
      <c r="K79" s="757">
        <f t="shared" si="11"/>
        <v>0.25</v>
      </c>
      <c r="L79" s="757">
        <f t="shared" si="11"/>
        <v>0.05</v>
      </c>
      <c r="M79" s="757">
        <f t="shared" si="11"/>
        <v>0.2</v>
      </c>
      <c r="N79" s="758">
        <f t="shared" si="6"/>
        <v>1</v>
      </c>
      <c r="O79" s="759"/>
      <c r="R79" s="753">
        <f t="shared" si="7"/>
        <v>1</v>
      </c>
      <c r="S79" s="754">
        <f t="shared" si="8"/>
        <v>0.71500000000000008</v>
      </c>
    </row>
    <row r="80" spans="2:19">
      <c r="B80" s="755">
        <f t="shared" si="9"/>
        <v>2062</v>
      </c>
      <c r="C80" s="756">
        <f t="shared" si="10"/>
        <v>0</v>
      </c>
      <c r="D80" s="757">
        <f t="shared" si="10"/>
        <v>0</v>
      </c>
      <c r="E80" s="757">
        <f t="shared" si="10"/>
        <v>1</v>
      </c>
      <c r="F80" s="757">
        <f t="shared" si="10"/>
        <v>0</v>
      </c>
      <c r="G80" s="757">
        <f t="shared" si="10"/>
        <v>0</v>
      </c>
      <c r="H80" s="758">
        <f t="shared" si="4"/>
        <v>1</v>
      </c>
      <c r="I80" s="756">
        <f t="shared" si="11"/>
        <v>0.2</v>
      </c>
      <c r="J80" s="757">
        <f t="shared" si="11"/>
        <v>0.3</v>
      </c>
      <c r="K80" s="757">
        <f t="shared" si="11"/>
        <v>0.25</v>
      </c>
      <c r="L80" s="757">
        <f t="shared" si="11"/>
        <v>0.05</v>
      </c>
      <c r="M80" s="757">
        <f t="shared" si="11"/>
        <v>0.2</v>
      </c>
      <c r="N80" s="758">
        <f t="shared" si="6"/>
        <v>1</v>
      </c>
      <c r="O80" s="759"/>
      <c r="R80" s="753">
        <f t="shared" si="7"/>
        <v>1</v>
      </c>
      <c r="S80" s="754">
        <f t="shared" si="8"/>
        <v>0.71500000000000008</v>
      </c>
    </row>
    <row r="81" spans="2:19">
      <c r="B81" s="755">
        <f t="shared" si="9"/>
        <v>2063</v>
      </c>
      <c r="C81" s="756">
        <f t="shared" si="10"/>
        <v>0</v>
      </c>
      <c r="D81" s="757">
        <f t="shared" si="10"/>
        <v>0</v>
      </c>
      <c r="E81" s="757">
        <f t="shared" si="10"/>
        <v>1</v>
      </c>
      <c r="F81" s="757">
        <f t="shared" si="10"/>
        <v>0</v>
      </c>
      <c r="G81" s="757">
        <f t="shared" si="10"/>
        <v>0</v>
      </c>
      <c r="H81" s="758">
        <f t="shared" si="4"/>
        <v>1</v>
      </c>
      <c r="I81" s="756">
        <f t="shared" si="11"/>
        <v>0.2</v>
      </c>
      <c r="J81" s="757">
        <f t="shared" si="11"/>
        <v>0.3</v>
      </c>
      <c r="K81" s="757">
        <f t="shared" si="11"/>
        <v>0.25</v>
      </c>
      <c r="L81" s="757">
        <f t="shared" si="11"/>
        <v>0.05</v>
      </c>
      <c r="M81" s="757">
        <f t="shared" si="11"/>
        <v>0.2</v>
      </c>
      <c r="N81" s="758">
        <f t="shared" si="6"/>
        <v>1</v>
      </c>
      <c r="O81" s="759"/>
      <c r="R81" s="753">
        <f t="shared" si="7"/>
        <v>1</v>
      </c>
      <c r="S81" s="754">
        <f t="shared" si="8"/>
        <v>0.71500000000000008</v>
      </c>
    </row>
    <row r="82" spans="2:19">
      <c r="B82" s="755">
        <f t="shared" si="9"/>
        <v>2064</v>
      </c>
      <c r="C82" s="756">
        <f t="shared" si="10"/>
        <v>0</v>
      </c>
      <c r="D82" s="757">
        <f t="shared" si="10"/>
        <v>0</v>
      </c>
      <c r="E82" s="757">
        <f t="shared" si="10"/>
        <v>1</v>
      </c>
      <c r="F82" s="757">
        <f t="shared" si="10"/>
        <v>0</v>
      </c>
      <c r="G82" s="757">
        <f t="shared" si="10"/>
        <v>0</v>
      </c>
      <c r="H82" s="758">
        <f t="shared" si="4"/>
        <v>1</v>
      </c>
      <c r="I82" s="756">
        <f t="shared" si="11"/>
        <v>0.2</v>
      </c>
      <c r="J82" s="757">
        <f t="shared" si="11"/>
        <v>0.3</v>
      </c>
      <c r="K82" s="757">
        <f t="shared" si="11"/>
        <v>0.25</v>
      </c>
      <c r="L82" s="757">
        <f t="shared" si="11"/>
        <v>0.05</v>
      </c>
      <c r="M82" s="757">
        <f t="shared" si="11"/>
        <v>0.2</v>
      </c>
      <c r="N82" s="758">
        <f t="shared" si="6"/>
        <v>1</v>
      </c>
      <c r="O82" s="759"/>
      <c r="R82" s="753">
        <f t="shared" si="7"/>
        <v>1</v>
      </c>
      <c r="S82" s="754">
        <f t="shared" si="8"/>
        <v>0.71500000000000008</v>
      </c>
    </row>
    <row r="83" spans="2:19">
      <c r="B83" s="755">
        <f t="shared" ref="B83:B98" si="12">B82+1</f>
        <v>2065</v>
      </c>
      <c r="C83" s="756">
        <f t="shared" si="10"/>
        <v>0</v>
      </c>
      <c r="D83" s="757">
        <f t="shared" si="10"/>
        <v>0</v>
      </c>
      <c r="E83" s="757">
        <f t="shared" si="10"/>
        <v>1</v>
      </c>
      <c r="F83" s="757">
        <f t="shared" si="10"/>
        <v>0</v>
      </c>
      <c r="G83" s="757">
        <f t="shared" si="10"/>
        <v>0</v>
      </c>
      <c r="H83" s="758">
        <f t="shared" ref="H83:H98" si="13">SUM(C83:G83)</f>
        <v>1</v>
      </c>
      <c r="I83" s="756">
        <f t="shared" si="11"/>
        <v>0.2</v>
      </c>
      <c r="J83" s="757">
        <f t="shared" si="11"/>
        <v>0.3</v>
      </c>
      <c r="K83" s="757">
        <f t="shared" si="11"/>
        <v>0.25</v>
      </c>
      <c r="L83" s="757">
        <f t="shared" si="11"/>
        <v>0.05</v>
      </c>
      <c r="M83" s="757">
        <f t="shared" si="11"/>
        <v>0.2</v>
      </c>
      <c r="N83" s="758">
        <f t="shared" ref="N83:N98" si="14">SUM(I83:M83)</f>
        <v>1</v>
      </c>
      <c r="O83" s="759"/>
      <c r="R83" s="753">
        <f t="shared" ref="R83:R98" si="15">C83*C$13+D83*D$13+E83*E$13+F83*F$13+G83*G$13</f>
        <v>1</v>
      </c>
      <c r="S83" s="754">
        <f t="shared" ref="S83:S98" si="16">I83*I$13+J83*J$13+K83*K$13+L83*L$13+M83*M$13</f>
        <v>0.71500000000000008</v>
      </c>
    </row>
    <row r="84" spans="2:19">
      <c r="B84" s="755">
        <f t="shared" si="12"/>
        <v>2066</v>
      </c>
      <c r="C84" s="756">
        <f t="shared" si="10"/>
        <v>0</v>
      </c>
      <c r="D84" s="757">
        <f t="shared" si="10"/>
        <v>0</v>
      </c>
      <c r="E84" s="757">
        <f t="shared" si="10"/>
        <v>1</v>
      </c>
      <c r="F84" s="757">
        <f t="shared" si="10"/>
        <v>0</v>
      </c>
      <c r="G84" s="757">
        <f t="shared" si="10"/>
        <v>0</v>
      </c>
      <c r="H84" s="758">
        <f t="shared" si="13"/>
        <v>1</v>
      </c>
      <c r="I84" s="756">
        <f t="shared" si="11"/>
        <v>0.2</v>
      </c>
      <c r="J84" s="757">
        <f t="shared" si="11"/>
        <v>0.3</v>
      </c>
      <c r="K84" s="757">
        <f t="shared" si="11"/>
        <v>0.25</v>
      </c>
      <c r="L84" s="757">
        <f t="shared" si="11"/>
        <v>0.05</v>
      </c>
      <c r="M84" s="757">
        <f t="shared" si="11"/>
        <v>0.2</v>
      </c>
      <c r="N84" s="758">
        <f t="shared" si="14"/>
        <v>1</v>
      </c>
      <c r="O84" s="759"/>
      <c r="R84" s="753">
        <f t="shared" si="15"/>
        <v>1</v>
      </c>
      <c r="S84" s="754">
        <f t="shared" si="16"/>
        <v>0.71500000000000008</v>
      </c>
    </row>
    <row r="85" spans="2:19">
      <c r="B85" s="755">
        <f t="shared" si="12"/>
        <v>2067</v>
      </c>
      <c r="C85" s="756">
        <f t="shared" si="10"/>
        <v>0</v>
      </c>
      <c r="D85" s="757">
        <f t="shared" si="10"/>
        <v>0</v>
      </c>
      <c r="E85" s="757">
        <f t="shared" si="10"/>
        <v>1</v>
      </c>
      <c r="F85" s="757">
        <f t="shared" si="10"/>
        <v>0</v>
      </c>
      <c r="G85" s="757">
        <f t="shared" si="10"/>
        <v>0</v>
      </c>
      <c r="H85" s="758">
        <f t="shared" si="13"/>
        <v>1</v>
      </c>
      <c r="I85" s="756">
        <f t="shared" si="11"/>
        <v>0.2</v>
      </c>
      <c r="J85" s="757">
        <f t="shared" si="11"/>
        <v>0.3</v>
      </c>
      <c r="K85" s="757">
        <f t="shared" si="11"/>
        <v>0.25</v>
      </c>
      <c r="L85" s="757">
        <f t="shared" si="11"/>
        <v>0.05</v>
      </c>
      <c r="M85" s="757">
        <f t="shared" si="11"/>
        <v>0.2</v>
      </c>
      <c r="N85" s="758">
        <f t="shared" si="14"/>
        <v>1</v>
      </c>
      <c r="O85" s="759"/>
      <c r="R85" s="753">
        <f t="shared" si="15"/>
        <v>1</v>
      </c>
      <c r="S85" s="754">
        <f t="shared" si="16"/>
        <v>0.71500000000000008</v>
      </c>
    </row>
    <row r="86" spans="2:19">
      <c r="B86" s="755">
        <f t="shared" si="12"/>
        <v>2068</v>
      </c>
      <c r="C86" s="756">
        <f t="shared" si="10"/>
        <v>0</v>
      </c>
      <c r="D86" s="757">
        <f t="shared" si="10"/>
        <v>0</v>
      </c>
      <c r="E86" s="757">
        <f t="shared" si="10"/>
        <v>1</v>
      </c>
      <c r="F86" s="757">
        <f t="shared" si="10"/>
        <v>0</v>
      </c>
      <c r="G86" s="757">
        <f t="shared" si="10"/>
        <v>0</v>
      </c>
      <c r="H86" s="758">
        <f t="shared" si="13"/>
        <v>1</v>
      </c>
      <c r="I86" s="756">
        <f t="shared" si="11"/>
        <v>0.2</v>
      </c>
      <c r="J86" s="757">
        <f t="shared" si="11"/>
        <v>0.3</v>
      </c>
      <c r="K86" s="757">
        <f t="shared" si="11"/>
        <v>0.25</v>
      </c>
      <c r="L86" s="757">
        <f t="shared" si="11"/>
        <v>0.05</v>
      </c>
      <c r="M86" s="757">
        <f t="shared" si="11"/>
        <v>0.2</v>
      </c>
      <c r="N86" s="758">
        <f t="shared" si="14"/>
        <v>1</v>
      </c>
      <c r="O86" s="759"/>
      <c r="R86" s="753">
        <f t="shared" si="15"/>
        <v>1</v>
      </c>
      <c r="S86" s="754">
        <f t="shared" si="16"/>
        <v>0.71500000000000008</v>
      </c>
    </row>
    <row r="87" spans="2:19">
      <c r="B87" s="755">
        <f t="shared" si="12"/>
        <v>2069</v>
      </c>
      <c r="C87" s="756">
        <f t="shared" si="10"/>
        <v>0</v>
      </c>
      <c r="D87" s="757">
        <f t="shared" si="10"/>
        <v>0</v>
      </c>
      <c r="E87" s="757">
        <f t="shared" si="10"/>
        <v>1</v>
      </c>
      <c r="F87" s="757">
        <f t="shared" si="10"/>
        <v>0</v>
      </c>
      <c r="G87" s="757">
        <f t="shared" si="10"/>
        <v>0</v>
      </c>
      <c r="H87" s="758">
        <f t="shared" si="13"/>
        <v>1</v>
      </c>
      <c r="I87" s="756">
        <f t="shared" si="11"/>
        <v>0.2</v>
      </c>
      <c r="J87" s="757">
        <f t="shared" si="11"/>
        <v>0.3</v>
      </c>
      <c r="K87" s="757">
        <f t="shared" si="11"/>
        <v>0.25</v>
      </c>
      <c r="L87" s="757">
        <f t="shared" si="11"/>
        <v>0.05</v>
      </c>
      <c r="M87" s="757">
        <f t="shared" si="11"/>
        <v>0.2</v>
      </c>
      <c r="N87" s="758">
        <f t="shared" si="14"/>
        <v>1</v>
      </c>
      <c r="O87" s="759"/>
      <c r="R87" s="753">
        <f t="shared" si="15"/>
        <v>1</v>
      </c>
      <c r="S87" s="754">
        <f t="shared" si="16"/>
        <v>0.71500000000000008</v>
      </c>
    </row>
    <row r="88" spans="2:19">
      <c r="B88" s="755">
        <f t="shared" si="12"/>
        <v>2070</v>
      </c>
      <c r="C88" s="756">
        <f t="shared" si="10"/>
        <v>0</v>
      </c>
      <c r="D88" s="757">
        <f t="shared" si="10"/>
        <v>0</v>
      </c>
      <c r="E88" s="757">
        <f t="shared" si="10"/>
        <v>1</v>
      </c>
      <c r="F88" s="757">
        <f t="shared" si="10"/>
        <v>0</v>
      </c>
      <c r="G88" s="757">
        <f t="shared" si="10"/>
        <v>0</v>
      </c>
      <c r="H88" s="758">
        <f t="shared" si="13"/>
        <v>1</v>
      </c>
      <c r="I88" s="756">
        <f t="shared" si="11"/>
        <v>0.2</v>
      </c>
      <c r="J88" s="757">
        <f t="shared" si="11"/>
        <v>0.3</v>
      </c>
      <c r="K88" s="757">
        <f t="shared" si="11"/>
        <v>0.25</v>
      </c>
      <c r="L88" s="757">
        <f t="shared" si="11"/>
        <v>0.05</v>
      </c>
      <c r="M88" s="757">
        <f t="shared" si="11"/>
        <v>0.2</v>
      </c>
      <c r="N88" s="758">
        <f t="shared" si="14"/>
        <v>1</v>
      </c>
      <c r="O88" s="759"/>
      <c r="R88" s="753">
        <f t="shared" si="15"/>
        <v>1</v>
      </c>
      <c r="S88" s="754">
        <f t="shared" si="16"/>
        <v>0.71500000000000008</v>
      </c>
    </row>
    <row r="89" spans="2:19">
      <c r="B89" s="755">
        <f t="shared" si="12"/>
        <v>2071</v>
      </c>
      <c r="C89" s="756">
        <f t="shared" si="10"/>
        <v>0</v>
      </c>
      <c r="D89" s="757">
        <f t="shared" si="10"/>
        <v>0</v>
      </c>
      <c r="E89" s="757">
        <f t="shared" si="10"/>
        <v>1</v>
      </c>
      <c r="F89" s="757">
        <f t="shared" si="10"/>
        <v>0</v>
      </c>
      <c r="G89" s="757">
        <f t="shared" si="10"/>
        <v>0</v>
      </c>
      <c r="H89" s="758">
        <f t="shared" si="13"/>
        <v>1</v>
      </c>
      <c r="I89" s="756">
        <f t="shared" si="11"/>
        <v>0.2</v>
      </c>
      <c r="J89" s="757">
        <f t="shared" si="11"/>
        <v>0.3</v>
      </c>
      <c r="K89" s="757">
        <f t="shared" si="11"/>
        <v>0.25</v>
      </c>
      <c r="L89" s="757">
        <f t="shared" si="11"/>
        <v>0.05</v>
      </c>
      <c r="M89" s="757">
        <f t="shared" si="11"/>
        <v>0.2</v>
      </c>
      <c r="N89" s="758">
        <f t="shared" si="14"/>
        <v>1</v>
      </c>
      <c r="O89" s="759"/>
      <c r="R89" s="753">
        <f t="shared" si="15"/>
        <v>1</v>
      </c>
      <c r="S89" s="754">
        <f t="shared" si="16"/>
        <v>0.71500000000000008</v>
      </c>
    </row>
    <row r="90" spans="2:19">
      <c r="B90" s="755">
        <f t="shared" si="12"/>
        <v>2072</v>
      </c>
      <c r="C90" s="756">
        <f t="shared" si="10"/>
        <v>0</v>
      </c>
      <c r="D90" s="757">
        <f t="shared" si="10"/>
        <v>0</v>
      </c>
      <c r="E90" s="757">
        <f t="shared" si="10"/>
        <v>1</v>
      </c>
      <c r="F90" s="757">
        <f t="shared" si="10"/>
        <v>0</v>
      </c>
      <c r="G90" s="757">
        <f t="shared" si="10"/>
        <v>0</v>
      </c>
      <c r="H90" s="758">
        <f t="shared" si="13"/>
        <v>1</v>
      </c>
      <c r="I90" s="756">
        <f t="shared" si="11"/>
        <v>0.2</v>
      </c>
      <c r="J90" s="757">
        <f t="shared" si="11"/>
        <v>0.3</v>
      </c>
      <c r="K90" s="757">
        <f t="shared" si="11"/>
        <v>0.25</v>
      </c>
      <c r="L90" s="757">
        <f t="shared" si="11"/>
        <v>0.05</v>
      </c>
      <c r="M90" s="757">
        <f t="shared" si="11"/>
        <v>0.2</v>
      </c>
      <c r="N90" s="758">
        <f t="shared" si="14"/>
        <v>1</v>
      </c>
      <c r="O90" s="759"/>
      <c r="R90" s="753">
        <f t="shared" si="15"/>
        <v>1</v>
      </c>
      <c r="S90" s="754">
        <f t="shared" si="16"/>
        <v>0.71500000000000008</v>
      </c>
    </row>
    <row r="91" spans="2:19">
      <c r="B91" s="755">
        <f t="shared" si="12"/>
        <v>2073</v>
      </c>
      <c r="C91" s="756">
        <f t="shared" si="10"/>
        <v>0</v>
      </c>
      <c r="D91" s="757">
        <f t="shared" si="10"/>
        <v>0</v>
      </c>
      <c r="E91" s="757">
        <f t="shared" si="10"/>
        <v>1</v>
      </c>
      <c r="F91" s="757">
        <f t="shared" si="10"/>
        <v>0</v>
      </c>
      <c r="G91" s="757">
        <f t="shared" si="10"/>
        <v>0</v>
      </c>
      <c r="H91" s="758">
        <f t="shared" si="13"/>
        <v>1</v>
      </c>
      <c r="I91" s="756">
        <f t="shared" si="11"/>
        <v>0.2</v>
      </c>
      <c r="J91" s="757">
        <f t="shared" si="11"/>
        <v>0.3</v>
      </c>
      <c r="K91" s="757">
        <f t="shared" si="11"/>
        <v>0.25</v>
      </c>
      <c r="L91" s="757">
        <f t="shared" si="11"/>
        <v>0.05</v>
      </c>
      <c r="M91" s="757">
        <f t="shared" si="11"/>
        <v>0.2</v>
      </c>
      <c r="N91" s="758">
        <f t="shared" si="14"/>
        <v>1</v>
      </c>
      <c r="O91" s="759"/>
      <c r="R91" s="753">
        <f t="shared" si="15"/>
        <v>1</v>
      </c>
      <c r="S91" s="754">
        <f t="shared" si="16"/>
        <v>0.71500000000000008</v>
      </c>
    </row>
    <row r="92" spans="2:19">
      <c r="B92" s="755">
        <f t="shared" si="12"/>
        <v>2074</v>
      </c>
      <c r="C92" s="756">
        <f t="shared" si="10"/>
        <v>0</v>
      </c>
      <c r="D92" s="757">
        <f t="shared" si="10"/>
        <v>0</v>
      </c>
      <c r="E92" s="757">
        <f t="shared" si="10"/>
        <v>1</v>
      </c>
      <c r="F92" s="757">
        <f t="shared" si="10"/>
        <v>0</v>
      </c>
      <c r="G92" s="757">
        <f t="shared" si="10"/>
        <v>0</v>
      </c>
      <c r="H92" s="758">
        <f t="shared" si="13"/>
        <v>1</v>
      </c>
      <c r="I92" s="756">
        <f t="shared" si="11"/>
        <v>0.2</v>
      </c>
      <c r="J92" s="757">
        <f t="shared" si="11"/>
        <v>0.3</v>
      </c>
      <c r="K92" s="757">
        <f t="shared" si="11"/>
        <v>0.25</v>
      </c>
      <c r="L92" s="757">
        <f t="shared" si="11"/>
        <v>0.05</v>
      </c>
      <c r="M92" s="757">
        <f t="shared" si="11"/>
        <v>0.2</v>
      </c>
      <c r="N92" s="758">
        <f t="shared" si="14"/>
        <v>1</v>
      </c>
      <c r="O92" s="759"/>
      <c r="R92" s="753">
        <f t="shared" si="15"/>
        <v>1</v>
      </c>
      <c r="S92" s="754">
        <f t="shared" si="16"/>
        <v>0.71500000000000008</v>
      </c>
    </row>
    <row r="93" spans="2:19">
      <c r="B93" s="755">
        <f t="shared" si="12"/>
        <v>2075</v>
      </c>
      <c r="C93" s="756">
        <f t="shared" si="10"/>
        <v>0</v>
      </c>
      <c r="D93" s="757">
        <f t="shared" si="10"/>
        <v>0</v>
      </c>
      <c r="E93" s="757">
        <f t="shared" si="10"/>
        <v>1</v>
      </c>
      <c r="F93" s="757">
        <f t="shared" si="10"/>
        <v>0</v>
      </c>
      <c r="G93" s="757">
        <f t="shared" si="10"/>
        <v>0</v>
      </c>
      <c r="H93" s="758">
        <f t="shared" si="13"/>
        <v>1</v>
      </c>
      <c r="I93" s="756">
        <f t="shared" si="11"/>
        <v>0.2</v>
      </c>
      <c r="J93" s="757">
        <f t="shared" si="11"/>
        <v>0.3</v>
      </c>
      <c r="K93" s="757">
        <f t="shared" si="11"/>
        <v>0.25</v>
      </c>
      <c r="L93" s="757">
        <f t="shared" si="11"/>
        <v>0.05</v>
      </c>
      <c r="M93" s="757">
        <f t="shared" si="11"/>
        <v>0.2</v>
      </c>
      <c r="N93" s="758">
        <f t="shared" si="14"/>
        <v>1</v>
      </c>
      <c r="O93" s="759"/>
      <c r="R93" s="753">
        <f t="shared" si="15"/>
        <v>1</v>
      </c>
      <c r="S93" s="754">
        <f t="shared" si="16"/>
        <v>0.71500000000000008</v>
      </c>
    </row>
    <row r="94" spans="2:19">
      <c r="B94" s="755">
        <f t="shared" si="12"/>
        <v>2076</v>
      </c>
      <c r="C94" s="756">
        <f t="shared" si="10"/>
        <v>0</v>
      </c>
      <c r="D94" s="757">
        <f t="shared" si="10"/>
        <v>0</v>
      </c>
      <c r="E94" s="757">
        <f t="shared" si="10"/>
        <v>1</v>
      </c>
      <c r="F94" s="757">
        <f t="shared" si="10"/>
        <v>0</v>
      </c>
      <c r="G94" s="757">
        <f t="shared" si="10"/>
        <v>0</v>
      </c>
      <c r="H94" s="758">
        <f t="shared" si="13"/>
        <v>1</v>
      </c>
      <c r="I94" s="756">
        <f t="shared" si="11"/>
        <v>0.2</v>
      </c>
      <c r="J94" s="757">
        <f t="shared" si="11"/>
        <v>0.3</v>
      </c>
      <c r="K94" s="757">
        <f t="shared" si="11"/>
        <v>0.25</v>
      </c>
      <c r="L94" s="757">
        <f t="shared" si="11"/>
        <v>0.05</v>
      </c>
      <c r="M94" s="757">
        <f t="shared" si="11"/>
        <v>0.2</v>
      </c>
      <c r="N94" s="758">
        <f t="shared" si="14"/>
        <v>1</v>
      </c>
      <c r="O94" s="759"/>
      <c r="R94" s="753">
        <f t="shared" si="15"/>
        <v>1</v>
      </c>
      <c r="S94" s="754">
        <f t="shared" si="16"/>
        <v>0.71500000000000008</v>
      </c>
    </row>
    <row r="95" spans="2:19">
      <c r="B95" s="755">
        <f t="shared" si="12"/>
        <v>2077</v>
      </c>
      <c r="C95" s="756">
        <f t="shared" si="10"/>
        <v>0</v>
      </c>
      <c r="D95" s="757">
        <f t="shared" si="10"/>
        <v>0</v>
      </c>
      <c r="E95" s="757">
        <f t="shared" si="10"/>
        <v>1</v>
      </c>
      <c r="F95" s="757">
        <f t="shared" si="10"/>
        <v>0</v>
      </c>
      <c r="G95" s="757">
        <f t="shared" si="10"/>
        <v>0</v>
      </c>
      <c r="H95" s="758">
        <f t="shared" si="13"/>
        <v>1</v>
      </c>
      <c r="I95" s="756">
        <f t="shared" si="11"/>
        <v>0.2</v>
      </c>
      <c r="J95" s="757">
        <f t="shared" si="11"/>
        <v>0.3</v>
      </c>
      <c r="K95" s="757">
        <f t="shared" si="11"/>
        <v>0.25</v>
      </c>
      <c r="L95" s="757">
        <f t="shared" si="11"/>
        <v>0.05</v>
      </c>
      <c r="M95" s="757">
        <f t="shared" si="11"/>
        <v>0.2</v>
      </c>
      <c r="N95" s="758">
        <f t="shared" si="14"/>
        <v>1</v>
      </c>
      <c r="O95" s="759"/>
      <c r="R95" s="753">
        <f t="shared" si="15"/>
        <v>1</v>
      </c>
      <c r="S95" s="754">
        <f t="shared" si="16"/>
        <v>0.71500000000000008</v>
      </c>
    </row>
    <row r="96" spans="2:19">
      <c r="B96" s="755">
        <f t="shared" si="12"/>
        <v>2078</v>
      </c>
      <c r="C96" s="756">
        <f t="shared" si="10"/>
        <v>0</v>
      </c>
      <c r="D96" s="757">
        <f t="shared" si="10"/>
        <v>0</v>
      </c>
      <c r="E96" s="757">
        <f t="shared" si="10"/>
        <v>1</v>
      </c>
      <c r="F96" s="757">
        <f t="shared" si="10"/>
        <v>0</v>
      </c>
      <c r="G96" s="757">
        <f t="shared" si="10"/>
        <v>0</v>
      </c>
      <c r="H96" s="758">
        <f t="shared" si="13"/>
        <v>1</v>
      </c>
      <c r="I96" s="756">
        <f t="shared" si="11"/>
        <v>0.2</v>
      </c>
      <c r="J96" s="757">
        <f t="shared" si="11"/>
        <v>0.3</v>
      </c>
      <c r="K96" s="757">
        <f t="shared" si="11"/>
        <v>0.25</v>
      </c>
      <c r="L96" s="757">
        <f t="shared" si="11"/>
        <v>0.05</v>
      </c>
      <c r="M96" s="757">
        <f t="shared" si="11"/>
        <v>0.2</v>
      </c>
      <c r="N96" s="758">
        <f t="shared" si="14"/>
        <v>1</v>
      </c>
      <c r="O96" s="759"/>
      <c r="R96" s="753">
        <f t="shared" si="15"/>
        <v>1</v>
      </c>
      <c r="S96" s="754">
        <f t="shared" si="16"/>
        <v>0.71500000000000008</v>
      </c>
    </row>
    <row r="97" spans="2:19">
      <c r="B97" s="755">
        <f t="shared" si="12"/>
        <v>2079</v>
      </c>
      <c r="C97" s="756">
        <f t="shared" si="10"/>
        <v>0</v>
      </c>
      <c r="D97" s="757">
        <f t="shared" si="10"/>
        <v>0</v>
      </c>
      <c r="E97" s="757">
        <f t="shared" si="10"/>
        <v>1</v>
      </c>
      <c r="F97" s="757">
        <f t="shared" si="10"/>
        <v>0</v>
      </c>
      <c r="G97" s="757">
        <f t="shared" si="10"/>
        <v>0</v>
      </c>
      <c r="H97" s="758">
        <f t="shared" si="13"/>
        <v>1</v>
      </c>
      <c r="I97" s="756">
        <f t="shared" si="11"/>
        <v>0.2</v>
      </c>
      <c r="J97" s="757">
        <f t="shared" si="11"/>
        <v>0.3</v>
      </c>
      <c r="K97" s="757">
        <f t="shared" si="11"/>
        <v>0.25</v>
      </c>
      <c r="L97" s="757">
        <f t="shared" si="11"/>
        <v>0.05</v>
      </c>
      <c r="M97" s="757">
        <f t="shared" si="11"/>
        <v>0.2</v>
      </c>
      <c r="N97" s="758">
        <f t="shared" si="14"/>
        <v>1</v>
      </c>
      <c r="O97" s="759"/>
      <c r="R97" s="753">
        <f t="shared" si="15"/>
        <v>1</v>
      </c>
      <c r="S97" s="754">
        <f t="shared" si="16"/>
        <v>0.71500000000000008</v>
      </c>
    </row>
    <row r="98" spans="2:19" ht="13.5" thickBot="1">
      <c r="B98" s="760">
        <f t="shared" si="12"/>
        <v>2080</v>
      </c>
      <c r="C98" s="761">
        <f t="shared" si="10"/>
        <v>0</v>
      </c>
      <c r="D98" s="762">
        <f t="shared" si="10"/>
        <v>0</v>
      </c>
      <c r="E98" s="762">
        <f t="shared" si="10"/>
        <v>1</v>
      </c>
      <c r="F98" s="762">
        <f t="shared" si="10"/>
        <v>0</v>
      </c>
      <c r="G98" s="762">
        <f t="shared" si="10"/>
        <v>0</v>
      </c>
      <c r="H98" s="763">
        <f t="shared" si="13"/>
        <v>1</v>
      </c>
      <c r="I98" s="761">
        <f t="shared" si="11"/>
        <v>0.2</v>
      </c>
      <c r="J98" s="762">
        <f t="shared" si="11"/>
        <v>0.3</v>
      </c>
      <c r="K98" s="762">
        <f t="shared" si="11"/>
        <v>0.25</v>
      </c>
      <c r="L98" s="762">
        <f t="shared" si="11"/>
        <v>0.05</v>
      </c>
      <c r="M98" s="762">
        <f t="shared" si="11"/>
        <v>0.2</v>
      </c>
      <c r="N98" s="763">
        <f t="shared" si="14"/>
        <v>1</v>
      </c>
      <c r="O98" s="764"/>
      <c r="R98" s="765">
        <f t="shared" si="15"/>
        <v>1</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1"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2">
        <v>0.435</v>
      </c>
    </row>
    <row r="3" spans="2:30">
      <c r="B3" s="588"/>
      <c r="C3" s="588"/>
      <c r="S3" s="588"/>
      <c r="AC3" s="586" t="s">
        <v>256</v>
      </c>
      <c r="AD3" s="772">
        <v>0.129</v>
      </c>
    </row>
    <row r="4" spans="2:30">
      <c r="B4" s="588"/>
      <c r="C4" s="588" t="s">
        <v>38</v>
      </c>
      <c r="S4" s="588" t="s">
        <v>301</v>
      </c>
      <c r="AC4" s="586" t="s">
        <v>2</v>
      </c>
      <c r="AD4" s="772">
        <v>9.9000000000000005E-2</v>
      </c>
    </row>
    <row r="5" spans="2:30">
      <c r="B5" s="588"/>
      <c r="C5" s="588"/>
      <c r="S5" s="588" t="s">
        <v>38</v>
      </c>
      <c r="AC5" s="586" t="s">
        <v>16</v>
      </c>
      <c r="AD5" s="772">
        <v>2.7E-2</v>
      </c>
    </row>
    <row r="6" spans="2:30">
      <c r="B6" s="588"/>
      <c r="S6" s="588"/>
      <c r="AC6" s="586" t="s">
        <v>331</v>
      </c>
      <c r="AD6" s="772">
        <v>8.9999999999999993E-3</v>
      </c>
    </row>
    <row r="7" spans="2:30" ht="13.5" thickBot="1">
      <c r="B7" s="588"/>
      <c r="C7" s="589"/>
      <c r="S7" s="588"/>
      <c r="AC7" s="586" t="s">
        <v>332</v>
      </c>
      <c r="AD7" s="772">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2">
        <v>3.3000000000000002E-2</v>
      </c>
    </row>
    <row r="9" spans="2:30" ht="13.5" thickBot="1">
      <c r="B9" s="594"/>
      <c r="C9" s="595"/>
      <c r="D9" s="596"/>
      <c r="E9" s="832" t="s">
        <v>41</v>
      </c>
      <c r="F9" s="833"/>
      <c r="G9" s="833"/>
      <c r="H9" s="833"/>
      <c r="I9" s="833"/>
      <c r="J9" s="833"/>
      <c r="K9" s="833"/>
      <c r="L9" s="833"/>
      <c r="M9" s="833"/>
      <c r="N9" s="833"/>
      <c r="O9" s="833"/>
      <c r="P9" s="597"/>
      <c r="AC9" s="586" t="s">
        <v>232</v>
      </c>
      <c r="AD9" s="772">
        <v>0.04</v>
      </c>
    </row>
    <row r="10" spans="2:30" ht="21.75" customHeight="1" thickBot="1">
      <c r="B10" s="830" t="s">
        <v>1</v>
      </c>
      <c r="C10" s="830" t="s">
        <v>33</v>
      </c>
      <c r="D10" s="830" t="s">
        <v>40</v>
      </c>
      <c r="E10" s="830" t="s">
        <v>228</v>
      </c>
      <c r="F10" s="830" t="s">
        <v>271</v>
      </c>
      <c r="G10" s="822" t="s">
        <v>267</v>
      </c>
      <c r="H10" s="830" t="s">
        <v>270</v>
      </c>
      <c r="I10" s="822" t="s">
        <v>2</v>
      </c>
      <c r="J10" s="830" t="s">
        <v>16</v>
      </c>
      <c r="K10" s="822" t="s">
        <v>229</v>
      </c>
      <c r="L10" s="819" t="s">
        <v>273</v>
      </c>
      <c r="M10" s="820"/>
      <c r="N10" s="820"/>
      <c r="O10" s="821"/>
      <c r="P10" s="830" t="s">
        <v>27</v>
      </c>
      <c r="AC10" s="586" t="s">
        <v>233</v>
      </c>
      <c r="AD10" s="772">
        <v>0.156</v>
      </c>
    </row>
    <row r="11" spans="2:30" s="599" customFormat="1" ht="42" customHeight="1" thickBot="1">
      <c r="B11" s="831"/>
      <c r="C11" s="831"/>
      <c r="D11" s="831"/>
      <c r="E11" s="831"/>
      <c r="F11" s="831"/>
      <c r="G11" s="824"/>
      <c r="H11" s="831"/>
      <c r="I11" s="824"/>
      <c r="J11" s="831"/>
      <c r="K11" s="824"/>
      <c r="L11" s="598" t="s">
        <v>230</v>
      </c>
      <c r="M11" s="598" t="s">
        <v>231</v>
      </c>
      <c r="N11" s="598" t="s">
        <v>232</v>
      </c>
      <c r="O11" s="598" t="s">
        <v>233</v>
      </c>
      <c r="P11" s="831"/>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0</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0</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7.7708317059999992</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7.9040741780000001</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8.2211856979999993</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8.5167391979999998</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8.6097863940000003</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8.7001214519999994</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8.7869098680000004</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8.8688303439999991</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9.9390817239999993</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9.2287291600000003</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9.3587094800000017</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9.4959600999999996</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9.6169631800000008</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9.7507367000000009</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9.8623832199999999</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9.8622476702640007</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10.297212624920478</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10.745079883660852</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11.205981900690885</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11.680029340942243</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12.1673082335967</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12.66787686124529</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13.181762362367603</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13.708957023001373</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14.24941423151223</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14.803044068256533</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15.369708499644572</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15.949216143643184</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16.553008000000002</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34" t="str">
        <f>city</f>
        <v>Penajam Paser Utara</v>
      </c>
      <c r="J2" s="835"/>
      <c r="K2" s="835"/>
      <c r="L2" s="835"/>
      <c r="M2" s="835"/>
      <c r="N2" s="835"/>
      <c r="O2" s="835"/>
    </row>
    <row r="3" spans="2:16" ht="16.5" thickBot="1">
      <c r="C3" s="4"/>
      <c r="H3" s="5" t="s">
        <v>276</v>
      </c>
      <c r="I3" s="834" t="str">
        <f>province</f>
        <v>Kalimantan Timur</v>
      </c>
      <c r="J3" s="835"/>
      <c r="K3" s="835"/>
      <c r="L3" s="835"/>
      <c r="M3" s="835"/>
      <c r="N3" s="835"/>
      <c r="O3" s="835"/>
    </row>
    <row r="4" spans="2:16" ht="16.5" thickBot="1">
      <c r="D4" s="4"/>
      <c r="E4" s="4"/>
      <c r="H4" s="5" t="s">
        <v>30</v>
      </c>
      <c r="I4" s="834" t="str">
        <f>country</f>
        <v>Indonesia</v>
      </c>
      <c r="J4" s="835"/>
      <c r="K4" s="835"/>
      <c r="L4" s="835"/>
      <c r="M4" s="835"/>
      <c r="N4" s="835"/>
      <c r="O4" s="835"/>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40" t="s">
        <v>32</v>
      </c>
      <c r="D10" s="841"/>
      <c r="E10" s="841"/>
      <c r="F10" s="841"/>
      <c r="G10" s="841"/>
      <c r="H10" s="841"/>
      <c r="I10" s="841"/>
      <c r="J10" s="841"/>
      <c r="K10" s="841"/>
      <c r="L10" s="841"/>
      <c r="M10" s="841"/>
      <c r="N10" s="841"/>
      <c r="O10" s="841"/>
      <c r="P10" s="842"/>
    </row>
    <row r="11" spans="2:16" ht="13.5" customHeight="1" thickBot="1">
      <c r="C11" s="823" t="s">
        <v>228</v>
      </c>
      <c r="D11" s="823" t="s">
        <v>262</v>
      </c>
      <c r="E11" s="823" t="s">
        <v>267</v>
      </c>
      <c r="F11" s="823" t="s">
        <v>261</v>
      </c>
      <c r="G11" s="823" t="s">
        <v>2</v>
      </c>
      <c r="H11" s="823" t="s">
        <v>16</v>
      </c>
      <c r="I11" s="823" t="s">
        <v>229</v>
      </c>
      <c r="J11" s="836" t="s">
        <v>273</v>
      </c>
      <c r="K11" s="837"/>
      <c r="L11" s="837"/>
      <c r="M11" s="838"/>
      <c r="N11" s="823" t="s">
        <v>146</v>
      </c>
      <c r="O11" s="823" t="s">
        <v>210</v>
      </c>
      <c r="P11" s="822" t="s">
        <v>308</v>
      </c>
    </row>
    <row r="12" spans="2:16" s="1" customFormat="1">
      <c r="B12" s="365" t="s">
        <v>1</v>
      </c>
      <c r="C12" s="839"/>
      <c r="D12" s="839"/>
      <c r="E12" s="839"/>
      <c r="F12" s="839"/>
      <c r="G12" s="839"/>
      <c r="H12" s="839"/>
      <c r="I12" s="839"/>
      <c r="J12" s="369" t="s">
        <v>230</v>
      </c>
      <c r="K12" s="369" t="s">
        <v>231</v>
      </c>
      <c r="L12" s="369" t="s">
        <v>232</v>
      </c>
      <c r="M12" s="365" t="s">
        <v>233</v>
      </c>
      <c r="N12" s="839"/>
      <c r="O12" s="839"/>
      <c r="P12" s="839"/>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7">
        <f>Activity!$C13*Activity!$D13*Activity!E13</f>
        <v>0</v>
      </c>
      <c r="D14" s="548">
        <f>Activity!$C13*Activity!$D13*Activity!F13</f>
        <v>0</v>
      </c>
      <c r="E14" s="548">
        <f>Activity!$C13*Activity!$D13*Activity!G13</f>
        <v>0</v>
      </c>
      <c r="F14" s="548">
        <f>Activity!$C13*Activity!$D13*Activity!H13</f>
        <v>0</v>
      </c>
      <c r="G14" s="548">
        <f>Activity!$C13*Activity!$D13*Activity!I13</f>
        <v>0</v>
      </c>
      <c r="H14" s="548">
        <f>Activity!$C13*Activity!$D13*Activity!J13</f>
        <v>0</v>
      </c>
      <c r="I14" s="548">
        <f>Activity!$C13*Activity!$D13*Activity!K13</f>
        <v>0</v>
      </c>
      <c r="J14" s="548">
        <f>Activity!$C13*Activity!$D13*Activity!L13</f>
        <v>0</v>
      </c>
      <c r="K14" s="549">
        <f>Activity!$C13*Activity!$D13*Activity!M13</f>
        <v>0</v>
      </c>
      <c r="L14" s="549">
        <f>Activity!$C13*Activity!$D13*Activity!N13</f>
        <v>0</v>
      </c>
      <c r="M14" s="548">
        <f>Activity!$C13*Activity!$D13*Activity!O13</f>
        <v>0</v>
      </c>
      <c r="N14" s="412">
        <v>0</v>
      </c>
      <c r="O14" s="556">
        <f>Activity!C13*Activity!D13</f>
        <v>0</v>
      </c>
      <c r="P14" s="557">
        <f>Activity!X13</f>
        <v>0</v>
      </c>
    </row>
    <row r="15" spans="2:16">
      <c r="B15" s="34">
        <f>B14+1</f>
        <v>2001</v>
      </c>
      <c r="C15" s="768">
        <f>Activity!$C14*Activity!$D14*Activity!E14</f>
        <v>0</v>
      </c>
      <c r="D15" s="551">
        <f>Activity!$C14*Activity!$D14*Activity!F14</f>
        <v>0</v>
      </c>
      <c r="E15" s="549">
        <f>Activity!$C14*Activity!$D14*Activity!G14</f>
        <v>0</v>
      </c>
      <c r="F15" s="551">
        <f>Activity!$C14*Activity!$D14*Activity!H14</f>
        <v>0</v>
      </c>
      <c r="G15" s="551">
        <f>Activity!$C14*Activity!$D14*Activity!I14</f>
        <v>0</v>
      </c>
      <c r="H15" s="551">
        <f>Activity!$C14*Activity!$D14*Activity!J14</f>
        <v>0</v>
      </c>
      <c r="I15" s="551">
        <f>Activity!$C14*Activity!$D14*Activity!K14</f>
        <v>0</v>
      </c>
      <c r="J15" s="552">
        <f>Activity!$C14*Activity!$D14*Activity!L14</f>
        <v>0</v>
      </c>
      <c r="K15" s="551">
        <f>Activity!$C14*Activity!$D14*Activity!M14</f>
        <v>0</v>
      </c>
      <c r="L15" s="551">
        <f>Activity!$C14*Activity!$D14*Activity!N14</f>
        <v>0</v>
      </c>
      <c r="M15" s="549">
        <f>Activity!$C14*Activity!$D14*Activity!O14</f>
        <v>0</v>
      </c>
      <c r="N15" s="413">
        <v>0</v>
      </c>
      <c r="O15" s="551">
        <f>Activity!C14*Activity!D14</f>
        <v>0</v>
      </c>
      <c r="P15" s="558">
        <f>Activity!X14</f>
        <v>0</v>
      </c>
    </row>
    <row r="16" spans="2:16">
      <c r="B16" s="7">
        <f t="shared" ref="B16:B21" si="0">B15+1</f>
        <v>2002</v>
      </c>
      <c r="C16" s="768">
        <f>Activity!$C15*Activity!$D15*Activity!E15</f>
        <v>3.3803117921099997</v>
      </c>
      <c r="D16" s="551">
        <f>Activity!$C15*Activity!$D15*Activity!F15</f>
        <v>1.002437290074</v>
      </c>
      <c r="E16" s="549">
        <f>Activity!$C15*Activity!$D15*Activity!G15</f>
        <v>0</v>
      </c>
      <c r="F16" s="551">
        <f>Activity!$C15*Activity!$D15*Activity!H15</f>
        <v>0</v>
      </c>
      <c r="G16" s="551">
        <f>Activity!$C15*Activity!$D15*Activity!I15</f>
        <v>0.76931233889399997</v>
      </c>
      <c r="H16" s="551">
        <f>Activity!$C15*Activity!$D15*Activity!J15</f>
        <v>0.20981245606199997</v>
      </c>
      <c r="I16" s="551">
        <f>Activity!$C15*Activity!$D15*Activity!K15</f>
        <v>6.993748535399999E-2</v>
      </c>
      <c r="J16" s="552">
        <f>Activity!$C15*Activity!$D15*Activity!L15</f>
        <v>0.55949988283199992</v>
      </c>
      <c r="K16" s="551">
        <f>Activity!$C15*Activity!$D15*Activity!M15</f>
        <v>0.25643744629799997</v>
      </c>
      <c r="L16" s="551">
        <f>Activity!$C15*Activity!$D15*Activity!N15</f>
        <v>0.31083326823999996</v>
      </c>
      <c r="M16" s="549">
        <f>Activity!$C15*Activity!$D15*Activity!O15</f>
        <v>1.2122497461359998</v>
      </c>
      <c r="N16" s="413">
        <v>0</v>
      </c>
      <c r="O16" s="551">
        <f>Activity!C15*Activity!D15</f>
        <v>7.7708317059999992</v>
      </c>
      <c r="P16" s="558">
        <f>Activity!X15</f>
        <v>0</v>
      </c>
    </row>
    <row r="17" spans="2:16">
      <c r="B17" s="7">
        <f t="shared" si="0"/>
        <v>2003</v>
      </c>
      <c r="C17" s="768">
        <f>Activity!$C16*Activity!$D16*Activity!E16</f>
        <v>3.4382722674299999</v>
      </c>
      <c r="D17" s="551">
        <f>Activity!$C16*Activity!$D16*Activity!F16</f>
        <v>1.019625568962</v>
      </c>
      <c r="E17" s="549">
        <f>Activity!$C16*Activity!$D16*Activity!G16</f>
        <v>0</v>
      </c>
      <c r="F17" s="551">
        <f>Activity!$C16*Activity!$D16*Activity!H16</f>
        <v>0</v>
      </c>
      <c r="G17" s="551">
        <f>Activity!$C16*Activity!$D16*Activity!I16</f>
        <v>0.78250334362200002</v>
      </c>
      <c r="H17" s="551">
        <f>Activity!$C16*Activity!$D16*Activity!J16</f>
        <v>0.213410002806</v>
      </c>
      <c r="I17" s="551">
        <f>Activity!$C16*Activity!$D16*Activity!K16</f>
        <v>7.1136667601999992E-2</v>
      </c>
      <c r="J17" s="552">
        <f>Activity!$C16*Activity!$D16*Activity!L16</f>
        <v>0.56909334081599994</v>
      </c>
      <c r="K17" s="551">
        <f>Activity!$C16*Activity!$D16*Activity!M16</f>
        <v>0.26083444787400001</v>
      </c>
      <c r="L17" s="551">
        <f>Activity!$C16*Activity!$D16*Activity!N16</f>
        <v>0.31616296712000003</v>
      </c>
      <c r="M17" s="549">
        <f>Activity!$C16*Activity!$D16*Activity!O16</f>
        <v>1.2330355717679999</v>
      </c>
      <c r="N17" s="413">
        <v>0</v>
      </c>
      <c r="O17" s="551">
        <f>Activity!C16*Activity!D16</f>
        <v>7.9040741780000001</v>
      </c>
      <c r="P17" s="558">
        <f>Activity!X16</f>
        <v>0</v>
      </c>
    </row>
    <row r="18" spans="2:16">
      <c r="B18" s="7">
        <f t="shared" si="0"/>
        <v>2004</v>
      </c>
      <c r="C18" s="768">
        <f>Activity!$C17*Activity!$D17*Activity!E17</f>
        <v>3.5762157786299995</v>
      </c>
      <c r="D18" s="551">
        <f>Activity!$C17*Activity!$D17*Activity!F17</f>
        <v>1.060532955042</v>
      </c>
      <c r="E18" s="549">
        <f>Activity!$C17*Activity!$D17*Activity!G17</f>
        <v>0</v>
      </c>
      <c r="F18" s="551">
        <f>Activity!$C17*Activity!$D17*Activity!H17</f>
        <v>0</v>
      </c>
      <c r="G18" s="551">
        <f>Activity!$C17*Activity!$D17*Activity!I17</f>
        <v>0.81389738410199997</v>
      </c>
      <c r="H18" s="551">
        <f>Activity!$C17*Activity!$D17*Activity!J17</f>
        <v>0.22197201384599999</v>
      </c>
      <c r="I18" s="551">
        <f>Activity!$C17*Activity!$D17*Activity!K17</f>
        <v>7.3990671281999987E-2</v>
      </c>
      <c r="J18" s="552">
        <f>Activity!$C17*Activity!$D17*Activity!L17</f>
        <v>0.59192537025599989</v>
      </c>
      <c r="K18" s="551">
        <f>Activity!$C17*Activity!$D17*Activity!M17</f>
        <v>0.27129912803399997</v>
      </c>
      <c r="L18" s="551">
        <f>Activity!$C17*Activity!$D17*Activity!N17</f>
        <v>0.32884742791999999</v>
      </c>
      <c r="M18" s="549">
        <f>Activity!$C17*Activity!$D17*Activity!O17</f>
        <v>1.2825049688879999</v>
      </c>
      <c r="N18" s="413">
        <v>0</v>
      </c>
      <c r="O18" s="551">
        <f>Activity!C17*Activity!D17</f>
        <v>8.2211856979999993</v>
      </c>
      <c r="P18" s="558">
        <f>Activity!X17</f>
        <v>0</v>
      </c>
    </row>
    <row r="19" spans="2:16">
      <c r="B19" s="7">
        <f t="shared" si="0"/>
        <v>2005</v>
      </c>
      <c r="C19" s="768">
        <f>Activity!$C18*Activity!$D18*Activity!E18</f>
        <v>3.70478155113</v>
      </c>
      <c r="D19" s="551">
        <f>Activity!$C18*Activity!$D18*Activity!F18</f>
        <v>1.098659356542</v>
      </c>
      <c r="E19" s="549">
        <f>Activity!$C18*Activity!$D18*Activity!G18</f>
        <v>0</v>
      </c>
      <c r="F19" s="551">
        <f>Activity!$C18*Activity!$D18*Activity!H18</f>
        <v>0</v>
      </c>
      <c r="G19" s="551">
        <f>Activity!$C18*Activity!$D18*Activity!I18</f>
        <v>0.84315718060200007</v>
      </c>
      <c r="H19" s="551">
        <f>Activity!$C18*Activity!$D18*Activity!J18</f>
        <v>0.22995195834599999</v>
      </c>
      <c r="I19" s="551">
        <f>Activity!$C18*Activity!$D18*Activity!K18</f>
        <v>7.6650652781999992E-2</v>
      </c>
      <c r="J19" s="552">
        <f>Activity!$C18*Activity!$D18*Activity!L18</f>
        <v>0.61320522225599994</v>
      </c>
      <c r="K19" s="551">
        <f>Activity!$C18*Activity!$D18*Activity!M18</f>
        <v>0.28105239353400002</v>
      </c>
      <c r="L19" s="551">
        <f>Activity!$C18*Activity!$D18*Activity!N18</f>
        <v>0.34066956791999997</v>
      </c>
      <c r="M19" s="549">
        <f>Activity!$C18*Activity!$D18*Activity!O18</f>
        <v>1.3286113148879999</v>
      </c>
      <c r="N19" s="413">
        <v>0</v>
      </c>
      <c r="O19" s="551">
        <f>Activity!C18*Activity!D18</f>
        <v>8.5167391979999998</v>
      </c>
      <c r="P19" s="558">
        <f>Activity!X18</f>
        <v>0</v>
      </c>
    </row>
    <row r="20" spans="2:16">
      <c r="B20" s="7">
        <f t="shared" si="0"/>
        <v>2006</v>
      </c>
      <c r="C20" s="768">
        <f>Activity!$C19*Activity!$D19*Activity!E19</f>
        <v>3.7452570813900001</v>
      </c>
      <c r="D20" s="551">
        <f>Activity!$C19*Activity!$D19*Activity!F19</f>
        <v>1.1106624448260001</v>
      </c>
      <c r="E20" s="549">
        <f>Activity!$C19*Activity!$D19*Activity!G19</f>
        <v>0</v>
      </c>
      <c r="F20" s="551">
        <f>Activity!$C19*Activity!$D19*Activity!H19</f>
        <v>0</v>
      </c>
      <c r="G20" s="551">
        <f>Activity!$C19*Activity!$D19*Activity!I19</f>
        <v>0.85236885300600007</v>
      </c>
      <c r="H20" s="551">
        <f>Activity!$C19*Activity!$D19*Activity!J19</f>
        <v>0.23246423263800001</v>
      </c>
      <c r="I20" s="551">
        <f>Activity!$C19*Activity!$D19*Activity!K19</f>
        <v>7.7488077545999998E-2</v>
      </c>
      <c r="J20" s="552">
        <f>Activity!$C19*Activity!$D19*Activity!L19</f>
        <v>0.61990462036799998</v>
      </c>
      <c r="K20" s="551">
        <f>Activity!$C19*Activity!$D19*Activity!M19</f>
        <v>0.28412295100200002</v>
      </c>
      <c r="L20" s="551">
        <f>Activity!$C19*Activity!$D19*Activity!N19</f>
        <v>0.34439145576000002</v>
      </c>
      <c r="M20" s="549">
        <f>Activity!$C19*Activity!$D19*Activity!O19</f>
        <v>1.3431266774640001</v>
      </c>
      <c r="N20" s="413">
        <v>0</v>
      </c>
      <c r="O20" s="551">
        <f>Activity!C19*Activity!D19</f>
        <v>8.6097863940000003</v>
      </c>
      <c r="P20" s="558">
        <f>Activity!X19</f>
        <v>0</v>
      </c>
    </row>
    <row r="21" spans="2:16">
      <c r="B21" s="7">
        <f t="shared" si="0"/>
        <v>2007</v>
      </c>
      <c r="C21" s="768">
        <f>Activity!$C20*Activity!$D20*Activity!E20</f>
        <v>3.7845528316199997</v>
      </c>
      <c r="D21" s="551">
        <f>Activity!$C20*Activity!$D20*Activity!F20</f>
        <v>1.1223156673079999</v>
      </c>
      <c r="E21" s="549">
        <f>Activity!$C20*Activity!$D20*Activity!G20</f>
        <v>0</v>
      </c>
      <c r="F21" s="551">
        <f>Activity!$C20*Activity!$D20*Activity!H20</f>
        <v>0</v>
      </c>
      <c r="G21" s="551">
        <f>Activity!$C20*Activity!$D20*Activity!I20</f>
        <v>0.86131202374799998</v>
      </c>
      <c r="H21" s="551">
        <f>Activity!$C20*Activity!$D20*Activity!J20</f>
        <v>0.23490327920399998</v>
      </c>
      <c r="I21" s="551">
        <f>Activity!$C20*Activity!$D20*Activity!K20</f>
        <v>7.8301093067999983E-2</v>
      </c>
      <c r="J21" s="552">
        <f>Activity!$C20*Activity!$D20*Activity!L20</f>
        <v>0.62640874454399986</v>
      </c>
      <c r="K21" s="551">
        <f>Activity!$C20*Activity!$D20*Activity!M20</f>
        <v>0.28710400791599999</v>
      </c>
      <c r="L21" s="551">
        <f>Activity!$C20*Activity!$D20*Activity!N20</f>
        <v>0.34800485807999998</v>
      </c>
      <c r="M21" s="549">
        <f>Activity!$C20*Activity!$D20*Activity!O20</f>
        <v>1.3572189465119999</v>
      </c>
      <c r="N21" s="413">
        <v>0</v>
      </c>
      <c r="O21" s="551">
        <f>Activity!C20*Activity!D20</f>
        <v>8.7001214519999994</v>
      </c>
      <c r="P21" s="558">
        <f>Activity!X20</f>
        <v>0</v>
      </c>
    </row>
    <row r="22" spans="2:16">
      <c r="B22" s="7">
        <f t="shared" ref="B22:B85" si="1">B21+1</f>
        <v>2008</v>
      </c>
      <c r="C22" s="768">
        <f>Activity!$C21*Activity!$D21*Activity!E21</f>
        <v>3.8223057925800004</v>
      </c>
      <c r="D22" s="551">
        <f>Activity!$C21*Activity!$D21*Activity!F21</f>
        <v>1.1335113729720001</v>
      </c>
      <c r="E22" s="549">
        <f>Activity!$C21*Activity!$D21*Activity!G21</f>
        <v>0</v>
      </c>
      <c r="F22" s="551">
        <f>Activity!$C21*Activity!$D21*Activity!H21</f>
        <v>0</v>
      </c>
      <c r="G22" s="551">
        <f>Activity!$C21*Activity!$D21*Activity!I21</f>
        <v>0.86990407693200011</v>
      </c>
      <c r="H22" s="551">
        <f>Activity!$C21*Activity!$D21*Activity!J21</f>
        <v>0.23724656643600001</v>
      </c>
      <c r="I22" s="551">
        <f>Activity!$C21*Activity!$D21*Activity!K21</f>
        <v>7.9082188811999993E-2</v>
      </c>
      <c r="J22" s="552">
        <f>Activity!$C21*Activity!$D21*Activity!L21</f>
        <v>0.63265751049599994</v>
      </c>
      <c r="K22" s="551">
        <f>Activity!$C21*Activity!$D21*Activity!M21</f>
        <v>0.28996802564400004</v>
      </c>
      <c r="L22" s="551">
        <f>Activity!$C21*Activity!$D21*Activity!N21</f>
        <v>0.35147639472000003</v>
      </c>
      <c r="M22" s="549">
        <f>Activity!$C21*Activity!$D21*Activity!O21</f>
        <v>1.3707579394080001</v>
      </c>
      <c r="N22" s="413">
        <v>0</v>
      </c>
      <c r="O22" s="551">
        <f>Activity!C21*Activity!D21</f>
        <v>8.7869098680000004</v>
      </c>
      <c r="P22" s="558">
        <f>Activity!X21</f>
        <v>0</v>
      </c>
    </row>
    <row r="23" spans="2:16">
      <c r="B23" s="7">
        <f t="shared" si="1"/>
        <v>2009</v>
      </c>
      <c r="C23" s="768">
        <f>Activity!$C22*Activity!$D22*Activity!E22</f>
        <v>3.8579411996399995</v>
      </c>
      <c r="D23" s="551">
        <f>Activity!$C22*Activity!$D22*Activity!F22</f>
        <v>1.1440791143759999</v>
      </c>
      <c r="E23" s="549">
        <f>Activity!$C22*Activity!$D22*Activity!G22</f>
        <v>0</v>
      </c>
      <c r="F23" s="551">
        <f>Activity!$C22*Activity!$D22*Activity!H22</f>
        <v>0</v>
      </c>
      <c r="G23" s="551">
        <f>Activity!$C22*Activity!$D22*Activity!I22</f>
        <v>0.87801420405599995</v>
      </c>
      <c r="H23" s="551">
        <f>Activity!$C22*Activity!$D22*Activity!J22</f>
        <v>0.23945841928799996</v>
      </c>
      <c r="I23" s="551">
        <f>Activity!$C22*Activity!$D22*Activity!K22</f>
        <v>7.9819473095999988E-2</v>
      </c>
      <c r="J23" s="552">
        <f>Activity!$C22*Activity!$D22*Activity!L22</f>
        <v>0.6385557847679999</v>
      </c>
      <c r="K23" s="551">
        <f>Activity!$C22*Activity!$D22*Activity!M22</f>
        <v>0.29267140135199998</v>
      </c>
      <c r="L23" s="551">
        <f>Activity!$C22*Activity!$D22*Activity!N22</f>
        <v>0.35475321375999996</v>
      </c>
      <c r="M23" s="549">
        <f>Activity!$C22*Activity!$D22*Activity!O22</f>
        <v>1.3835375336639999</v>
      </c>
      <c r="N23" s="413">
        <v>0</v>
      </c>
      <c r="O23" s="551">
        <f>Activity!C22*Activity!D22</f>
        <v>8.8688303439999991</v>
      </c>
      <c r="P23" s="558">
        <f>Activity!X22</f>
        <v>0</v>
      </c>
    </row>
    <row r="24" spans="2:16">
      <c r="B24" s="7">
        <f t="shared" si="1"/>
        <v>2010</v>
      </c>
      <c r="C24" s="768">
        <f>Activity!$C23*Activity!$D23*Activity!E23</f>
        <v>4.3235005499399994</v>
      </c>
      <c r="D24" s="551">
        <f>Activity!$C23*Activity!$D23*Activity!F23</f>
        <v>1.2821415423959999</v>
      </c>
      <c r="E24" s="549">
        <f>Activity!$C23*Activity!$D23*Activity!G23</f>
        <v>0</v>
      </c>
      <c r="F24" s="551">
        <f>Activity!$C23*Activity!$D23*Activity!H23</f>
        <v>0</v>
      </c>
      <c r="G24" s="551">
        <f>Activity!$C23*Activity!$D23*Activity!I23</f>
        <v>0.98396909067600002</v>
      </c>
      <c r="H24" s="551">
        <f>Activity!$C23*Activity!$D23*Activity!J23</f>
        <v>0.26835520654799999</v>
      </c>
      <c r="I24" s="551">
        <f>Activity!$C23*Activity!$D23*Activity!K23</f>
        <v>8.9451735515999983E-2</v>
      </c>
      <c r="J24" s="552">
        <f>Activity!$C23*Activity!$D23*Activity!L23</f>
        <v>0.71561388412799987</v>
      </c>
      <c r="K24" s="551">
        <f>Activity!$C23*Activity!$D23*Activity!M23</f>
        <v>0.32798969689199997</v>
      </c>
      <c r="L24" s="551">
        <f>Activity!$C23*Activity!$D23*Activity!N23</f>
        <v>0.39756326895999999</v>
      </c>
      <c r="M24" s="549">
        <f>Activity!$C23*Activity!$D23*Activity!O23</f>
        <v>1.5504967489439998</v>
      </c>
      <c r="N24" s="413">
        <v>0</v>
      </c>
      <c r="O24" s="551">
        <f>Activity!C23*Activity!D23</f>
        <v>9.9390817239999993</v>
      </c>
      <c r="P24" s="558">
        <f>Activity!X23</f>
        <v>0</v>
      </c>
    </row>
    <row r="25" spans="2:16">
      <c r="B25" s="7">
        <f t="shared" si="1"/>
        <v>2011</v>
      </c>
      <c r="C25" s="771">
        <f>Activity!$C24*Activity!$D24*Activity!E24</f>
        <v>4.0144971845999997</v>
      </c>
      <c r="D25" s="551">
        <f>Activity!$C24*Activity!$D24*Activity!F24</f>
        <v>1.1905060616400001</v>
      </c>
      <c r="E25" s="549">
        <f>Activity!$C24*Activity!$D24*Activity!G24</f>
        <v>0</v>
      </c>
      <c r="F25" s="551">
        <f>Activity!$C24*Activity!$D24*Activity!H24</f>
        <v>0</v>
      </c>
      <c r="G25" s="551">
        <f>Activity!$C24*Activity!$D24*Activity!I24</f>
        <v>0.91364418684000004</v>
      </c>
      <c r="H25" s="551">
        <f>Activity!$C24*Activity!$D24*Activity!J24</f>
        <v>0.24917568732000001</v>
      </c>
      <c r="I25" s="551">
        <f>Activity!$C24*Activity!$D24*Activity!K24</f>
        <v>8.3058562439999997E-2</v>
      </c>
      <c r="J25" s="552">
        <f>Activity!$C24*Activity!$D24*Activity!L24</f>
        <v>0.66446849951999998</v>
      </c>
      <c r="K25" s="551">
        <f>Activity!$C24*Activity!$D24*Activity!M24</f>
        <v>0.30454806228000003</v>
      </c>
      <c r="L25" s="551">
        <f>Activity!$C24*Activity!$D24*Activity!N24</f>
        <v>0.36914916640000001</v>
      </c>
      <c r="M25" s="549">
        <f>Activity!$C24*Activity!$D24*Activity!O24</f>
        <v>1.43968174896</v>
      </c>
      <c r="N25" s="413">
        <v>0</v>
      </c>
      <c r="O25" s="551">
        <f>Activity!C24*Activity!D24</f>
        <v>9.2287291600000003</v>
      </c>
      <c r="P25" s="558">
        <f>Activity!X24</f>
        <v>0</v>
      </c>
    </row>
    <row r="26" spans="2:16">
      <c r="B26" s="7">
        <f t="shared" si="1"/>
        <v>2012</v>
      </c>
      <c r="C26" s="771">
        <f>Activity!$C25*Activity!$D25*Activity!E25</f>
        <v>4.0710386238000007</v>
      </c>
      <c r="D26" s="551">
        <f>Activity!$C25*Activity!$D25*Activity!F25</f>
        <v>1.2072735229200002</v>
      </c>
      <c r="E26" s="549">
        <f>Activity!$C25*Activity!$D25*Activity!G25</f>
        <v>0</v>
      </c>
      <c r="F26" s="551">
        <f>Activity!$C25*Activity!$D25*Activity!H25</f>
        <v>0</v>
      </c>
      <c r="G26" s="551">
        <f>Activity!$C25*Activity!$D25*Activity!I25</f>
        <v>0.9265122385200002</v>
      </c>
      <c r="H26" s="551">
        <f>Activity!$C25*Activity!$D25*Activity!J25</f>
        <v>0.25268515596000002</v>
      </c>
      <c r="I26" s="551">
        <f>Activity!$C25*Activity!$D25*Activity!K25</f>
        <v>8.4228385320000015E-2</v>
      </c>
      <c r="J26" s="552">
        <f>Activity!$C25*Activity!$D25*Activity!L25</f>
        <v>0.67382708256000012</v>
      </c>
      <c r="K26" s="551">
        <f>Activity!$C25*Activity!$D25*Activity!M25</f>
        <v>0.30883741284000005</v>
      </c>
      <c r="L26" s="551">
        <f>Activity!$C25*Activity!$D25*Activity!N25</f>
        <v>0.37434837920000008</v>
      </c>
      <c r="M26" s="549">
        <f>Activity!$C25*Activity!$D25*Activity!O25</f>
        <v>1.4599586788800003</v>
      </c>
      <c r="N26" s="413">
        <v>0</v>
      </c>
      <c r="O26" s="551">
        <f>Activity!C25*Activity!D25</f>
        <v>9.3587094800000017</v>
      </c>
      <c r="P26" s="558">
        <f>Activity!X25</f>
        <v>0</v>
      </c>
    </row>
    <row r="27" spans="2:16">
      <c r="B27" s="7">
        <f t="shared" si="1"/>
        <v>2013</v>
      </c>
      <c r="C27" s="771">
        <f>Activity!$C26*Activity!$D26*Activity!E26</f>
        <v>4.1307426434999996</v>
      </c>
      <c r="D27" s="551">
        <f>Activity!$C26*Activity!$D26*Activity!F26</f>
        <v>1.2249788529000001</v>
      </c>
      <c r="E27" s="549">
        <f>Activity!$C26*Activity!$D26*Activity!G26</f>
        <v>0</v>
      </c>
      <c r="F27" s="551">
        <f>Activity!$C26*Activity!$D26*Activity!H26</f>
        <v>0</v>
      </c>
      <c r="G27" s="551">
        <f>Activity!$C26*Activity!$D26*Activity!I26</f>
        <v>0.94010004989999996</v>
      </c>
      <c r="H27" s="551">
        <f>Activity!$C26*Activity!$D26*Activity!J26</f>
        <v>0.25639092269999997</v>
      </c>
      <c r="I27" s="551">
        <f>Activity!$C26*Activity!$D26*Activity!K26</f>
        <v>8.5463640899999985E-2</v>
      </c>
      <c r="J27" s="552">
        <f>Activity!$C26*Activity!$D26*Activity!L26</f>
        <v>0.68370912719999988</v>
      </c>
      <c r="K27" s="551">
        <f>Activity!$C26*Activity!$D26*Activity!M26</f>
        <v>0.3133666833</v>
      </c>
      <c r="L27" s="551">
        <f>Activity!$C26*Activity!$D26*Activity!N26</f>
        <v>0.37983840400000002</v>
      </c>
      <c r="M27" s="549">
        <f>Activity!$C26*Activity!$D26*Activity!O26</f>
        <v>1.4813697755999999</v>
      </c>
      <c r="N27" s="413">
        <v>0</v>
      </c>
      <c r="O27" s="551">
        <f>Activity!C26*Activity!D26</f>
        <v>9.4959600999999996</v>
      </c>
      <c r="P27" s="558">
        <f>Activity!X26</f>
        <v>0</v>
      </c>
    </row>
    <row r="28" spans="2:16">
      <c r="B28" s="7">
        <f t="shared" si="1"/>
        <v>2014</v>
      </c>
      <c r="C28" s="771">
        <f>Activity!$C27*Activity!$D27*Activity!E27</f>
        <v>4.1833789832999999</v>
      </c>
      <c r="D28" s="551">
        <f>Activity!$C27*Activity!$D27*Activity!F27</f>
        <v>1.2405882502200001</v>
      </c>
      <c r="E28" s="549">
        <f>Activity!$C27*Activity!$D27*Activity!G27</f>
        <v>0</v>
      </c>
      <c r="F28" s="551">
        <f>Activity!$C27*Activity!$D27*Activity!H27</f>
        <v>0</v>
      </c>
      <c r="G28" s="551">
        <f>Activity!$C27*Activity!$D27*Activity!I27</f>
        <v>0.95207935482000017</v>
      </c>
      <c r="H28" s="551">
        <f>Activity!$C27*Activity!$D27*Activity!J27</f>
        <v>0.25965800586000004</v>
      </c>
      <c r="I28" s="551">
        <f>Activity!$C27*Activity!$D27*Activity!K27</f>
        <v>8.6552668619999995E-2</v>
      </c>
      <c r="J28" s="552">
        <f>Activity!$C27*Activity!$D27*Activity!L27</f>
        <v>0.69242134895999996</v>
      </c>
      <c r="K28" s="551">
        <f>Activity!$C27*Activity!$D27*Activity!M27</f>
        <v>0.31735978494000006</v>
      </c>
      <c r="L28" s="551">
        <f>Activity!$C27*Activity!$D27*Activity!N27</f>
        <v>0.38467852720000006</v>
      </c>
      <c r="M28" s="549">
        <f>Activity!$C27*Activity!$D27*Activity!O27</f>
        <v>1.5002462560800001</v>
      </c>
      <c r="N28" s="413">
        <v>0</v>
      </c>
      <c r="O28" s="551">
        <f>Activity!C27*Activity!D27</f>
        <v>9.6169631800000008</v>
      </c>
      <c r="P28" s="558">
        <f>Activity!X27</f>
        <v>0</v>
      </c>
    </row>
    <row r="29" spans="2:16">
      <c r="B29" s="7">
        <f t="shared" si="1"/>
        <v>2015</v>
      </c>
      <c r="C29" s="771">
        <f>Activity!$C28*Activity!$D28*Activity!E28</f>
        <v>4.2415704645000005</v>
      </c>
      <c r="D29" s="551">
        <f>Activity!$C28*Activity!$D28*Activity!F28</f>
        <v>1.2578450343000001</v>
      </c>
      <c r="E29" s="549">
        <f>Activity!$C28*Activity!$D28*Activity!G28</f>
        <v>0</v>
      </c>
      <c r="F29" s="551">
        <f>Activity!$C28*Activity!$D28*Activity!H28</f>
        <v>0</v>
      </c>
      <c r="G29" s="551">
        <f>Activity!$C28*Activity!$D28*Activity!I28</f>
        <v>0.96532293330000019</v>
      </c>
      <c r="H29" s="551">
        <f>Activity!$C28*Activity!$D28*Activity!J28</f>
        <v>0.26326989090000003</v>
      </c>
      <c r="I29" s="551">
        <f>Activity!$C28*Activity!$D28*Activity!K28</f>
        <v>8.7756630299999999E-2</v>
      </c>
      <c r="J29" s="552">
        <f>Activity!$C28*Activity!$D28*Activity!L28</f>
        <v>0.70205304239999999</v>
      </c>
      <c r="K29" s="551">
        <f>Activity!$C28*Activity!$D28*Activity!M28</f>
        <v>0.32177431110000004</v>
      </c>
      <c r="L29" s="551">
        <f>Activity!$C28*Activity!$D28*Activity!N28</f>
        <v>0.39002946800000005</v>
      </c>
      <c r="M29" s="549">
        <f>Activity!$C28*Activity!$D28*Activity!O28</f>
        <v>1.5211149252000002</v>
      </c>
      <c r="N29" s="413">
        <v>0</v>
      </c>
      <c r="O29" s="551">
        <f>Activity!C28*Activity!D28</f>
        <v>9.7507367000000009</v>
      </c>
      <c r="P29" s="558">
        <f>Activity!X28</f>
        <v>0</v>
      </c>
    </row>
    <row r="30" spans="2:16">
      <c r="B30" s="7">
        <f t="shared" si="1"/>
        <v>2016</v>
      </c>
      <c r="C30" s="771">
        <f>Activity!$C29*Activity!$D29*Activity!E29</f>
        <v>4.2901367006999997</v>
      </c>
      <c r="D30" s="551">
        <f>Activity!$C29*Activity!$D29*Activity!F29</f>
        <v>1.27224743538</v>
      </c>
      <c r="E30" s="549">
        <f>Activity!$C29*Activity!$D29*Activity!G29</f>
        <v>0</v>
      </c>
      <c r="F30" s="551">
        <f>Activity!$C29*Activity!$D29*Activity!H29</f>
        <v>0</v>
      </c>
      <c r="G30" s="551">
        <f>Activity!$C29*Activity!$D29*Activity!I29</f>
        <v>0.97637593878000006</v>
      </c>
      <c r="H30" s="551">
        <f>Activity!$C29*Activity!$D29*Activity!J29</f>
        <v>0.26628434693999997</v>
      </c>
      <c r="I30" s="551">
        <f>Activity!$C29*Activity!$D29*Activity!K29</f>
        <v>8.8761448979999991E-2</v>
      </c>
      <c r="J30" s="552">
        <f>Activity!$C29*Activity!$D29*Activity!L29</f>
        <v>0.71009159183999992</v>
      </c>
      <c r="K30" s="551">
        <f>Activity!$C29*Activity!$D29*Activity!M29</f>
        <v>0.32545864625999998</v>
      </c>
      <c r="L30" s="551">
        <f>Activity!$C29*Activity!$D29*Activity!N29</f>
        <v>0.39449532879999999</v>
      </c>
      <c r="M30" s="549">
        <f>Activity!$C29*Activity!$D29*Activity!O29</f>
        <v>1.53853178232</v>
      </c>
      <c r="N30" s="413">
        <v>0</v>
      </c>
      <c r="O30" s="551">
        <f>Activity!C29*Activity!D29</f>
        <v>9.8623832199999999</v>
      </c>
      <c r="P30" s="558">
        <f>Activity!X29</f>
        <v>0</v>
      </c>
    </row>
    <row r="31" spans="2:16">
      <c r="B31" s="7">
        <f t="shared" si="1"/>
        <v>2017</v>
      </c>
      <c r="C31" s="771">
        <f>Activity!$C30*Activity!$D30*Activity!E30</f>
        <v>4.2900777365648404</v>
      </c>
      <c r="D31" s="551">
        <f>Activity!$C30*Activity!$D30*Activity!F30</f>
        <v>1.2722299494640561</v>
      </c>
      <c r="E31" s="549">
        <f>Activity!$C30*Activity!$D30*Activity!G30</f>
        <v>0</v>
      </c>
      <c r="F31" s="551">
        <f>Activity!$C30*Activity!$D30*Activity!H30</f>
        <v>0</v>
      </c>
      <c r="G31" s="551">
        <f>Activity!$C30*Activity!$D30*Activity!I30</f>
        <v>0.97636251935613616</v>
      </c>
      <c r="H31" s="551">
        <f>Activity!$C30*Activity!$D30*Activity!J30</f>
        <v>0.26628068709712804</v>
      </c>
      <c r="I31" s="551">
        <f>Activity!$C30*Activity!$D30*Activity!K30</f>
        <v>8.8760229032376001E-2</v>
      </c>
      <c r="J31" s="552">
        <f>Activity!$C30*Activity!$D30*Activity!L30</f>
        <v>0.71008183225900801</v>
      </c>
      <c r="K31" s="551">
        <f>Activity!$C30*Activity!$D30*Activity!M30</f>
        <v>0.32545417311871205</v>
      </c>
      <c r="L31" s="551">
        <f>Activity!$C30*Activity!$D30*Activity!N30</f>
        <v>0.39448990681056006</v>
      </c>
      <c r="M31" s="549">
        <f>Activity!$C30*Activity!$D30*Activity!O30</f>
        <v>1.538510636561184</v>
      </c>
      <c r="N31" s="413">
        <v>0</v>
      </c>
      <c r="O31" s="551">
        <f>Activity!C30*Activity!D30</f>
        <v>9.8622476702640007</v>
      </c>
      <c r="P31" s="558">
        <f>Activity!X30</f>
        <v>0</v>
      </c>
    </row>
    <row r="32" spans="2:16">
      <c r="B32" s="7">
        <f t="shared" si="1"/>
        <v>2018</v>
      </c>
      <c r="C32" s="771">
        <f>Activity!$C31*Activity!$D31*Activity!E31</f>
        <v>4.4792874918404078</v>
      </c>
      <c r="D32" s="551">
        <f>Activity!$C31*Activity!$D31*Activity!F31</f>
        <v>1.3283404286147418</v>
      </c>
      <c r="E32" s="549">
        <f>Activity!$C31*Activity!$D31*Activity!G31</f>
        <v>0</v>
      </c>
      <c r="F32" s="551">
        <f>Activity!$C31*Activity!$D31*Activity!H31</f>
        <v>0</v>
      </c>
      <c r="G32" s="551">
        <f>Activity!$C31*Activity!$D31*Activity!I31</f>
        <v>1.0194240498671274</v>
      </c>
      <c r="H32" s="551">
        <f>Activity!$C31*Activity!$D31*Activity!J31</f>
        <v>0.27802474087285289</v>
      </c>
      <c r="I32" s="551">
        <f>Activity!$C31*Activity!$D31*Activity!K31</f>
        <v>9.2674913624284302E-2</v>
      </c>
      <c r="J32" s="552">
        <f>Activity!$C31*Activity!$D31*Activity!L31</f>
        <v>0.74139930899427442</v>
      </c>
      <c r="K32" s="551">
        <f>Activity!$C31*Activity!$D31*Activity!M31</f>
        <v>0.33980801662237581</v>
      </c>
      <c r="L32" s="551">
        <f>Activity!$C31*Activity!$D31*Activity!N31</f>
        <v>0.41188850499681912</v>
      </c>
      <c r="M32" s="549">
        <f>Activity!$C31*Activity!$D31*Activity!O31</f>
        <v>1.6063651694875947</v>
      </c>
      <c r="N32" s="413">
        <v>0</v>
      </c>
      <c r="O32" s="551">
        <f>Activity!C31*Activity!D31</f>
        <v>10.297212624920478</v>
      </c>
      <c r="P32" s="558">
        <f>Activity!X31</f>
        <v>0</v>
      </c>
    </row>
    <row r="33" spans="2:16">
      <c r="B33" s="7">
        <f t="shared" si="1"/>
        <v>2019</v>
      </c>
      <c r="C33" s="771">
        <f>Activity!$C32*Activity!$D32*Activity!E32</f>
        <v>4.6741097493924704</v>
      </c>
      <c r="D33" s="551">
        <f>Activity!$C32*Activity!$D32*Activity!F32</f>
        <v>1.3861153049922499</v>
      </c>
      <c r="E33" s="549">
        <f>Activity!$C32*Activity!$D32*Activity!G32</f>
        <v>0</v>
      </c>
      <c r="F33" s="551">
        <f>Activity!$C32*Activity!$D32*Activity!H32</f>
        <v>0</v>
      </c>
      <c r="G33" s="551">
        <f>Activity!$C32*Activity!$D32*Activity!I32</f>
        <v>1.0637629084824243</v>
      </c>
      <c r="H33" s="551">
        <f>Activity!$C32*Activity!$D32*Activity!J32</f>
        <v>0.29011715685884298</v>
      </c>
      <c r="I33" s="551">
        <f>Activity!$C32*Activity!$D32*Activity!K32</f>
        <v>9.6705718952947661E-2</v>
      </c>
      <c r="J33" s="552">
        <f>Activity!$C32*Activity!$D32*Activity!L32</f>
        <v>0.77364575162358129</v>
      </c>
      <c r="K33" s="551">
        <f>Activity!$C32*Activity!$D32*Activity!M32</f>
        <v>0.35458763616080813</v>
      </c>
      <c r="L33" s="551">
        <f>Activity!$C32*Activity!$D32*Activity!N32</f>
        <v>0.42980319534643407</v>
      </c>
      <c r="M33" s="549">
        <f>Activity!$C32*Activity!$D32*Activity!O32</f>
        <v>1.6762324618510929</v>
      </c>
      <c r="N33" s="413">
        <v>0</v>
      </c>
      <c r="O33" s="551">
        <f>Activity!C32*Activity!D32</f>
        <v>10.745079883660852</v>
      </c>
      <c r="P33" s="558">
        <f>Activity!X32</f>
        <v>0</v>
      </c>
    </row>
    <row r="34" spans="2:16">
      <c r="B34" s="7">
        <f t="shared" si="1"/>
        <v>2020</v>
      </c>
      <c r="C34" s="771">
        <f>Activity!$C33*Activity!$D33*Activity!E33</f>
        <v>4.8746021268005348</v>
      </c>
      <c r="D34" s="551">
        <f>Activity!$C33*Activity!$D33*Activity!F33</f>
        <v>1.4455716651891242</v>
      </c>
      <c r="E34" s="549">
        <f>Activity!$C33*Activity!$D33*Activity!G33</f>
        <v>0</v>
      </c>
      <c r="F34" s="551">
        <f>Activity!$C33*Activity!$D33*Activity!H33</f>
        <v>0</v>
      </c>
      <c r="G34" s="551">
        <f>Activity!$C33*Activity!$D33*Activity!I33</f>
        <v>1.1093922081683976</v>
      </c>
      <c r="H34" s="551">
        <f>Activity!$C33*Activity!$D33*Activity!J33</f>
        <v>0.30256151131865389</v>
      </c>
      <c r="I34" s="551">
        <f>Activity!$C33*Activity!$D33*Activity!K33</f>
        <v>0.10085383710621795</v>
      </c>
      <c r="J34" s="552">
        <f>Activity!$C33*Activity!$D33*Activity!L33</f>
        <v>0.80683069684974362</v>
      </c>
      <c r="K34" s="551">
        <f>Activity!$C33*Activity!$D33*Activity!M33</f>
        <v>0.36979740272279921</v>
      </c>
      <c r="L34" s="551">
        <f>Activity!$C33*Activity!$D33*Activity!N33</f>
        <v>0.44823927602763541</v>
      </c>
      <c r="M34" s="549">
        <f>Activity!$C33*Activity!$D33*Activity!O33</f>
        <v>1.7481331765077781</v>
      </c>
      <c r="N34" s="413">
        <v>0</v>
      </c>
      <c r="O34" s="551">
        <f>Activity!C33*Activity!D33</f>
        <v>11.205981900690885</v>
      </c>
      <c r="P34" s="558">
        <f>Activity!X33</f>
        <v>0</v>
      </c>
    </row>
    <row r="35" spans="2:16">
      <c r="B35" s="7">
        <f t="shared" si="1"/>
        <v>2021</v>
      </c>
      <c r="C35" s="771">
        <f>Activity!$C34*Activity!$D34*Activity!E34</f>
        <v>5.0808127633098756</v>
      </c>
      <c r="D35" s="551">
        <f>Activity!$C34*Activity!$D34*Activity!F34</f>
        <v>1.5067237849815494</v>
      </c>
      <c r="E35" s="549">
        <f>Activity!$C34*Activity!$D34*Activity!G34</f>
        <v>0</v>
      </c>
      <c r="F35" s="551">
        <f>Activity!$C34*Activity!$D34*Activity!H34</f>
        <v>0</v>
      </c>
      <c r="G35" s="551">
        <f>Activity!$C34*Activity!$D34*Activity!I34</f>
        <v>1.1563229047532821</v>
      </c>
      <c r="H35" s="551">
        <f>Activity!$C34*Activity!$D34*Activity!J34</f>
        <v>0.31536079220544055</v>
      </c>
      <c r="I35" s="551">
        <f>Activity!$C34*Activity!$D34*Activity!K34</f>
        <v>0.10512026406848017</v>
      </c>
      <c r="J35" s="552">
        <f>Activity!$C34*Activity!$D34*Activity!L34</f>
        <v>0.84096211254784137</v>
      </c>
      <c r="K35" s="551">
        <f>Activity!$C34*Activity!$D34*Activity!M34</f>
        <v>0.38544096825109403</v>
      </c>
      <c r="L35" s="551">
        <f>Activity!$C34*Activity!$D34*Activity!N34</f>
        <v>0.4672011736376897</v>
      </c>
      <c r="M35" s="549">
        <f>Activity!$C34*Activity!$D34*Activity!O34</f>
        <v>1.8220845771869898</v>
      </c>
      <c r="N35" s="413">
        <v>0</v>
      </c>
      <c r="O35" s="551">
        <f>Activity!C34*Activity!D34</f>
        <v>11.680029340942243</v>
      </c>
      <c r="P35" s="558">
        <f>Activity!X34</f>
        <v>0</v>
      </c>
    </row>
    <row r="36" spans="2:16">
      <c r="B36" s="7">
        <f t="shared" si="1"/>
        <v>2022</v>
      </c>
      <c r="C36" s="771">
        <f>Activity!$C35*Activity!$D35*Activity!E35</f>
        <v>5.2927790816145643</v>
      </c>
      <c r="D36" s="551">
        <f>Activity!$C35*Activity!$D35*Activity!F35</f>
        <v>1.5695827621339742</v>
      </c>
      <c r="E36" s="549">
        <f>Activity!$C35*Activity!$D35*Activity!G35</f>
        <v>0</v>
      </c>
      <c r="F36" s="551">
        <f>Activity!$C35*Activity!$D35*Activity!H35</f>
        <v>0</v>
      </c>
      <c r="G36" s="551">
        <f>Activity!$C35*Activity!$D35*Activity!I35</f>
        <v>1.2045635151260734</v>
      </c>
      <c r="H36" s="551">
        <f>Activity!$C35*Activity!$D35*Activity!J35</f>
        <v>0.32851732230711089</v>
      </c>
      <c r="I36" s="551">
        <f>Activity!$C35*Activity!$D35*Activity!K35</f>
        <v>0.10950577410237029</v>
      </c>
      <c r="J36" s="552">
        <f>Activity!$C35*Activity!$D35*Activity!L35</f>
        <v>0.87604619281896234</v>
      </c>
      <c r="K36" s="551">
        <f>Activity!$C35*Activity!$D35*Activity!M35</f>
        <v>0.40152117170869112</v>
      </c>
      <c r="L36" s="551">
        <f>Activity!$C35*Activity!$D35*Activity!N35</f>
        <v>0.48669232934386797</v>
      </c>
      <c r="M36" s="549">
        <f>Activity!$C35*Activity!$D35*Activity!O35</f>
        <v>1.8981000844410851</v>
      </c>
      <c r="N36" s="413">
        <v>0</v>
      </c>
      <c r="O36" s="551">
        <f>Activity!C35*Activity!D35</f>
        <v>12.1673082335967</v>
      </c>
      <c r="P36" s="558">
        <f>Activity!X35</f>
        <v>0</v>
      </c>
    </row>
    <row r="37" spans="2:16">
      <c r="B37" s="7">
        <f t="shared" si="1"/>
        <v>2023</v>
      </c>
      <c r="C37" s="771">
        <f>Activity!$C36*Activity!$D36*Activity!E36</f>
        <v>5.5105264346417009</v>
      </c>
      <c r="D37" s="551">
        <f>Activity!$C36*Activity!$D36*Activity!F36</f>
        <v>1.6341561151006425</v>
      </c>
      <c r="E37" s="549">
        <f>Activity!$C36*Activity!$D36*Activity!G36</f>
        <v>0</v>
      </c>
      <c r="F37" s="551">
        <f>Activity!$C36*Activity!$D36*Activity!H36</f>
        <v>0</v>
      </c>
      <c r="G37" s="551">
        <f>Activity!$C36*Activity!$D36*Activity!I36</f>
        <v>1.2541198092632837</v>
      </c>
      <c r="H37" s="551">
        <f>Activity!$C36*Activity!$D36*Activity!J36</f>
        <v>0.3420326752536228</v>
      </c>
      <c r="I37" s="551">
        <f>Activity!$C36*Activity!$D36*Activity!K36</f>
        <v>0.1140108917512076</v>
      </c>
      <c r="J37" s="552">
        <f>Activity!$C36*Activity!$D36*Activity!L36</f>
        <v>0.91208713400966079</v>
      </c>
      <c r="K37" s="551">
        <f>Activity!$C36*Activity!$D36*Activity!M36</f>
        <v>0.4180399364210946</v>
      </c>
      <c r="L37" s="551">
        <f>Activity!$C36*Activity!$D36*Activity!N36</f>
        <v>0.50671507444981156</v>
      </c>
      <c r="M37" s="549">
        <f>Activity!$C36*Activity!$D36*Activity!O36</f>
        <v>1.9761887903542652</v>
      </c>
      <c r="N37" s="413">
        <v>0</v>
      </c>
      <c r="O37" s="551">
        <f>Activity!C36*Activity!D36</f>
        <v>12.66787686124529</v>
      </c>
      <c r="P37" s="558">
        <f>Activity!X36</f>
        <v>0</v>
      </c>
    </row>
    <row r="38" spans="2:16">
      <c r="B38" s="7">
        <f t="shared" si="1"/>
        <v>2024</v>
      </c>
      <c r="C38" s="771">
        <f>Activity!$C37*Activity!$D37*Activity!E37</f>
        <v>5.7340666276299075</v>
      </c>
      <c r="D38" s="551">
        <f>Activity!$C37*Activity!$D37*Activity!F37</f>
        <v>1.7004473447454209</v>
      </c>
      <c r="E38" s="549">
        <f>Activity!$C37*Activity!$D37*Activity!G37</f>
        <v>0</v>
      </c>
      <c r="F38" s="551">
        <f>Activity!$C37*Activity!$D37*Activity!H37</f>
        <v>0</v>
      </c>
      <c r="G38" s="551">
        <f>Activity!$C37*Activity!$D37*Activity!I37</f>
        <v>1.3049944738743928</v>
      </c>
      <c r="H38" s="551">
        <f>Activity!$C37*Activity!$D37*Activity!J37</f>
        <v>0.35590758378392529</v>
      </c>
      <c r="I38" s="551">
        <f>Activity!$C37*Activity!$D37*Activity!K37</f>
        <v>0.11863586126130843</v>
      </c>
      <c r="J38" s="552">
        <f>Activity!$C37*Activity!$D37*Activity!L37</f>
        <v>0.94908689009046743</v>
      </c>
      <c r="K38" s="551">
        <f>Activity!$C37*Activity!$D37*Activity!M37</f>
        <v>0.43499815795813096</v>
      </c>
      <c r="L38" s="551">
        <f>Activity!$C37*Activity!$D37*Activity!N37</f>
        <v>0.5272704944947042</v>
      </c>
      <c r="M38" s="549">
        <f>Activity!$C37*Activity!$D37*Activity!O37</f>
        <v>2.0563549285293461</v>
      </c>
      <c r="N38" s="413">
        <v>0</v>
      </c>
      <c r="O38" s="551">
        <f>Activity!C37*Activity!D37</f>
        <v>13.181762362367603</v>
      </c>
      <c r="P38" s="558">
        <f>Activity!X37</f>
        <v>0</v>
      </c>
    </row>
    <row r="39" spans="2:16">
      <c r="B39" s="7">
        <f t="shared" si="1"/>
        <v>2025</v>
      </c>
      <c r="C39" s="771">
        <f>Activity!$C38*Activity!$D38*Activity!E38</f>
        <v>5.9633963050055971</v>
      </c>
      <c r="D39" s="551">
        <f>Activity!$C38*Activity!$D38*Activity!F38</f>
        <v>1.7684554559671772</v>
      </c>
      <c r="E39" s="549">
        <f>Activity!$C38*Activity!$D38*Activity!G38</f>
        <v>0</v>
      </c>
      <c r="F39" s="551">
        <f>Activity!$C38*Activity!$D38*Activity!H38</f>
        <v>0</v>
      </c>
      <c r="G39" s="551">
        <f>Activity!$C38*Activity!$D38*Activity!I38</f>
        <v>1.357186745277136</v>
      </c>
      <c r="H39" s="551">
        <f>Activity!$C38*Activity!$D38*Activity!J38</f>
        <v>0.37014183962103708</v>
      </c>
      <c r="I39" s="551">
        <f>Activity!$C38*Activity!$D38*Activity!K38</f>
        <v>0.12338061320701235</v>
      </c>
      <c r="J39" s="552">
        <f>Activity!$C38*Activity!$D38*Activity!L38</f>
        <v>0.98704490565609881</v>
      </c>
      <c r="K39" s="551">
        <f>Activity!$C38*Activity!$D38*Activity!M38</f>
        <v>0.45239558175904532</v>
      </c>
      <c r="L39" s="551">
        <f>Activity!$C38*Activity!$D38*Activity!N38</f>
        <v>0.5483582809200549</v>
      </c>
      <c r="M39" s="549">
        <f>Activity!$C38*Activity!$D38*Activity!O38</f>
        <v>2.1385972955882142</v>
      </c>
      <c r="N39" s="413">
        <v>0</v>
      </c>
      <c r="O39" s="551">
        <f>Activity!C38*Activity!D38</f>
        <v>13.708957023001373</v>
      </c>
      <c r="P39" s="558">
        <f>Activity!X38</f>
        <v>0</v>
      </c>
    </row>
    <row r="40" spans="2:16">
      <c r="B40" s="7">
        <f t="shared" si="1"/>
        <v>2026</v>
      </c>
      <c r="C40" s="771">
        <f>Activity!$C39*Activity!$D39*Activity!E39</f>
        <v>6.1984951907078196</v>
      </c>
      <c r="D40" s="551">
        <f>Activity!$C39*Activity!$D39*Activity!F39</f>
        <v>1.8381744358650778</v>
      </c>
      <c r="E40" s="549">
        <f>Activity!$C39*Activity!$D39*Activity!G39</f>
        <v>0</v>
      </c>
      <c r="F40" s="551">
        <f>Activity!$C39*Activity!$D39*Activity!H39</f>
        <v>0</v>
      </c>
      <c r="G40" s="551">
        <f>Activity!$C39*Activity!$D39*Activity!I39</f>
        <v>1.4106920089197108</v>
      </c>
      <c r="H40" s="551">
        <f>Activity!$C39*Activity!$D39*Activity!J39</f>
        <v>0.38473418425083017</v>
      </c>
      <c r="I40" s="551">
        <f>Activity!$C39*Activity!$D39*Activity!K39</f>
        <v>0.12824472808361007</v>
      </c>
      <c r="J40" s="552">
        <f>Activity!$C39*Activity!$D39*Activity!L39</f>
        <v>1.0259578246688805</v>
      </c>
      <c r="K40" s="551">
        <f>Activity!$C39*Activity!$D39*Activity!M39</f>
        <v>0.47023066963990362</v>
      </c>
      <c r="L40" s="551">
        <f>Activity!$C39*Activity!$D39*Activity!N39</f>
        <v>0.56997656926048923</v>
      </c>
      <c r="M40" s="549">
        <f>Activity!$C39*Activity!$D39*Activity!O39</f>
        <v>2.2229086201159078</v>
      </c>
      <c r="N40" s="413">
        <v>0</v>
      </c>
      <c r="O40" s="551">
        <f>Activity!C39*Activity!D39</f>
        <v>14.24941423151223</v>
      </c>
      <c r="P40" s="558">
        <f>Activity!X39</f>
        <v>0</v>
      </c>
    </row>
    <row r="41" spans="2:16">
      <c r="B41" s="7">
        <f t="shared" si="1"/>
        <v>2027</v>
      </c>
      <c r="C41" s="771">
        <f>Activity!$C40*Activity!$D40*Activity!E40</f>
        <v>6.4393241696915915</v>
      </c>
      <c r="D41" s="551">
        <f>Activity!$C40*Activity!$D40*Activity!F40</f>
        <v>1.9095926848050928</v>
      </c>
      <c r="E41" s="549">
        <f>Activity!$C40*Activity!$D40*Activity!G40</f>
        <v>0</v>
      </c>
      <c r="F41" s="551">
        <f>Activity!$C40*Activity!$D40*Activity!H40</f>
        <v>0</v>
      </c>
      <c r="G41" s="551">
        <f>Activity!$C40*Activity!$D40*Activity!I40</f>
        <v>1.4655013627573967</v>
      </c>
      <c r="H41" s="551">
        <f>Activity!$C40*Activity!$D40*Activity!J40</f>
        <v>0.39968218984292636</v>
      </c>
      <c r="I41" s="551">
        <f>Activity!$C40*Activity!$D40*Activity!K40</f>
        <v>0.1332273966143088</v>
      </c>
      <c r="J41" s="552">
        <f>Activity!$C40*Activity!$D40*Activity!L40</f>
        <v>1.0658191729144704</v>
      </c>
      <c r="K41" s="551">
        <f>Activity!$C40*Activity!$D40*Activity!M40</f>
        <v>0.48850045425246558</v>
      </c>
      <c r="L41" s="551">
        <f>Activity!$C40*Activity!$D40*Activity!N40</f>
        <v>0.59212176273026129</v>
      </c>
      <c r="M41" s="549">
        <f>Activity!$C40*Activity!$D40*Activity!O40</f>
        <v>2.3092748746480192</v>
      </c>
      <c r="N41" s="413">
        <v>0</v>
      </c>
      <c r="O41" s="551">
        <f>Activity!C40*Activity!D40</f>
        <v>14.803044068256533</v>
      </c>
      <c r="P41" s="558">
        <f>Activity!X40</f>
        <v>0</v>
      </c>
    </row>
    <row r="42" spans="2:16">
      <c r="B42" s="7">
        <f t="shared" si="1"/>
        <v>2028</v>
      </c>
      <c r="C42" s="771">
        <f>Activity!$C41*Activity!$D41*Activity!E41</f>
        <v>6.685823197345389</v>
      </c>
      <c r="D42" s="551">
        <f>Activity!$C41*Activity!$D41*Activity!F41</f>
        <v>1.9826923964541499</v>
      </c>
      <c r="E42" s="549">
        <f>Activity!$C41*Activity!$D41*Activity!G41</f>
        <v>0</v>
      </c>
      <c r="F42" s="551">
        <f>Activity!$C41*Activity!$D41*Activity!H41</f>
        <v>0</v>
      </c>
      <c r="G42" s="551">
        <f>Activity!$C41*Activity!$D41*Activity!I41</f>
        <v>1.5216011414648127</v>
      </c>
      <c r="H42" s="551">
        <f>Activity!$C41*Activity!$D41*Activity!J41</f>
        <v>0.41498212949040342</v>
      </c>
      <c r="I42" s="551">
        <f>Activity!$C41*Activity!$D41*Activity!K41</f>
        <v>0.13832737649680113</v>
      </c>
      <c r="J42" s="552">
        <f>Activity!$C41*Activity!$D41*Activity!L41</f>
        <v>1.106619011974409</v>
      </c>
      <c r="K42" s="551">
        <f>Activity!$C41*Activity!$D41*Activity!M41</f>
        <v>0.50720038048827087</v>
      </c>
      <c r="L42" s="551">
        <f>Activity!$C41*Activity!$D41*Activity!N41</f>
        <v>0.61478833998578286</v>
      </c>
      <c r="M42" s="549">
        <f>Activity!$C41*Activity!$D41*Activity!O41</f>
        <v>2.3976745259445531</v>
      </c>
      <c r="N42" s="413">
        <v>0</v>
      </c>
      <c r="O42" s="551">
        <f>Activity!C41*Activity!D41</f>
        <v>15.369708499644572</v>
      </c>
      <c r="P42" s="558">
        <f>Activity!X41</f>
        <v>0</v>
      </c>
    </row>
    <row r="43" spans="2:16">
      <c r="B43" s="7">
        <f t="shared" si="1"/>
        <v>2029</v>
      </c>
      <c r="C43" s="771">
        <f>Activity!$C42*Activity!$D42*Activity!E42</f>
        <v>6.937909022484785</v>
      </c>
      <c r="D43" s="551">
        <f>Activity!$C42*Activity!$D42*Activity!F42</f>
        <v>2.0574488825299708</v>
      </c>
      <c r="E43" s="549">
        <f>Activity!$C42*Activity!$D42*Activity!G42</f>
        <v>0</v>
      </c>
      <c r="F43" s="551">
        <f>Activity!$C42*Activity!$D42*Activity!H42</f>
        <v>0</v>
      </c>
      <c r="G43" s="551">
        <f>Activity!$C42*Activity!$D42*Activity!I42</f>
        <v>1.5789723982206754</v>
      </c>
      <c r="H43" s="551">
        <f>Activity!$C42*Activity!$D42*Activity!J42</f>
        <v>0.43062883587836598</v>
      </c>
      <c r="I43" s="551">
        <f>Activity!$C42*Activity!$D42*Activity!K42</f>
        <v>0.14354294529278866</v>
      </c>
      <c r="J43" s="552">
        <f>Activity!$C42*Activity!$D42*Activity!L42</f>
        <v>1.1483435623423093</v>
      </c>
      <c r="K43" s="551">
        <f>Activity!$C42*Activity!$D42*Activity!M42</f>
        <v>0.52632413274022516</v>
      </c>
      <c r="L43" s="551">
        <f>Activity!$C42*Activity!$D42*Activity!N42</f>
        <v>0.63796864574572743</v>
      </c>
      <c r="M43" s="549">
        <f>Activity!$C42*Activity!$D42*Activity!O42</f>
        <v>2.4880777184083369</v>
      </c>
      <c r="N43" s="413">
        <v>0</v>
      </c>
      <c r="O43" s="551">
        <f>Activity!C42*Activity!D42</f>
        <v>15.949216143643184</v>
      </c>
      <c r="P43" s="558">
        <f>Activity!X42</f>
        <v>0</v>
      </c>
    </row>
    <row r="44" spans="2:16">
      <c r="B44" s="7">
        <f t="shared" si="1"/>
        <v>2030</v>
      </c>
      <c r="C44" s="771">
        <f>Activity!$C43*Activity!$D43*Activity!E43</f>
        <v>7.2005584800000006</v>
      </c>
      <c r="D44" s="551">
        <f>Activity!$C43*Activity!$D43*Activity!F43</f>
        <v>2.1353380320000004</v>
      </c>
      <c r="E44" s="549">
        <f>Activity!$C43*Activity!$D43*Activity!G43</f>
        <v>0</v>
      </c>
      <c r="F44" s="551">
        <f>Activity!$C43*Activity!$D43*Activity!H43</f>
        <v>0</v>
      </c>
      <c r="G44" s="551">
        <f>Activity!$C43*Activity!$D43*Activity!I43</f>
        <v>1.6387477920000002</v>
      </c>
      <c r="H44" s="551">
        <f>Activity!$C43*Activity!$D43*Activity!J43</f>
        <v>0.44693121600000002</v>
      </c>
      <c r="I44" s="551">
        <f>Activity!$C43*Activity!$D43*Activity!K43</f>
        <v>0.14897707200000002</v>
      </c>
      <c r="J44" s="552">
        <f>Activity!$C43*Activity!$D43*Activity!L43</f>
        <v>1.1918165760000001</v>
      </c>
      <c r="K44" s="551">
        <f>Activity!$C43*Activity!$D43*Activity!M43</f>
        <v>0.54624926400000007</v>
      </c>
      <c r="L44" s="551">
        <f>Activity!$C43*Activity!$D43*Activity!N43</f>
        <v>0.6621203200000001</v>
      </c>
      <c r="M44" s="549">
        <f>Activity!$C43*Activity!$D43*Activity!O43</f>
        <v>2.5822692480000002</v>
      </c>
      <c r="N44" s="413">
        <v>0</v>
      </c>
      <c r="O44" s="551">
        <f>Activity!C43*Activity!D43</f>
        <v>16.553008000000002</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35" zoomScaleNormal="100" workbookViewId="0">
      <selection activeCell="K21" sqref="K21"/>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Penajam Paser Utara</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43" t="s">
        <v>91</v>
      </c>
      <c r="D12" s="844"/>
      <c r="E12" s="844"/>
      <c r="F12" s="844"/>
      <c r="G12" s="844"/>
      <c r="H12" s="844"/>
      <c r="I12" s="844"/>
      <c r="J12" s="844"/>
      <c r="K12" s="844"/>
      <c r="L12" s="844"/>
      <c r="M12" s="845"/>
      <c r="N12" s="655"/>
      <c r="O12" s="656"/>
      <c r="P12" s="653"/>
      <c r="Q12" s="652"/>
      <c r="S12" s="654"/>
      <c r="T12" s="843" t="s">
        <v>91</v>
      </c>
      <c r="U12" s="844"/>
      <c r="V12" s="844"/>
      <c r="W12" s="844"/>
      <c r="X12" s="844"/>
      <c r="Y12" s="844"/>
      <c r="Z12" s="844"/>
      <c r="AA12" s="844"/>
      <c r="AB12" s="844"/>
      <c r="AC12" s="844"/>
      <c r="AD12" s="845"/>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775">
        <f>IF(Select2=1,Food!$K19,"")</f>
        <v>0</v>
      </c>
      <c r="D17" s="776">
        <f>IF(Select2=1,Paper!$K19,"")</f>
        <v>0</v>
      </c>
      <c r="E17" s="776">
        <f>IF(Select2=1,Nappies!$K19,"")</f>
        <v>0</v>
      </c>
      <c r="F17" s="776">
        <f>IF(Select2=1,Garden!$K19,"")</f>
        <v>0</v>
      </c>
      <c r="G17" s="776">
        <f>IF(Select2=1,Wood!$K19,"")</f>
        <v>0</v>
      </c>
      <c r="H17" s="776">
        <f>IF(Select2=1,Textiles!$K19,"")</f>
        <v>0</v>
      </c>
      <c r="I17" s="777">
        <f>Sludge!K19</f>
        <v>0</v>
      </c>
      <c r="J17" s="778" t="str">
        <f>IF(Select2=2,MSW!$K19,"")</f>
        <v/>
      </c>
      <c r="K17" s="777">
        <f>Industry!$K19</f>
        <v>0</v>
      </c>
      <c r="L17" s="779">
        <f>SUM(C17:K17)</f>
        <v>0</v>
      </c>
      <c r="M17" s="780">
        <f>Recovery_OX!C12</f>
        <v>0</v>
      </c>
      <c r="N17" s="781"/>
      <c r="O17" s="782">
        <f>(L17-M17)*(1-Recovery_OX!F12)</f>
        <v>0</v>
      </c>
      <c r="P17" s="692"/>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3">
        <f>(AC17-AD17)*(1-Recovery_OX!U12)</f>
        <v>0</v>
      </c>
      <c r="AH17" s="637"/>
    </row>
    <row r="18" spans="2:34">
      <c r="B18" s="694">
        <f t="shared" ref="B18:B81" si="1">B17+1</f>
        <v>2001</v>
      </c>
      <c r="C18" s="783">
        <f>IF(Select2=1,Food!$K20,"")</f>
        <v>0</v>
      </c>
      <c r="D18" s="784">
        <f>IF(Select2=1,Paper!$K20,"")</f>
        <v>0</v>
      </c>
      <c r="E18" s="776">
        <f>IF(Select2=1,Nappies!$K20,"")</f>
        <v>0</v>
      </c>
      <c r="F18" s="784">
        <f>IF(Select2=1,Garden!$K20,"")</f>
        <v>0</v>
      </c>
      <c r="G18" s="776">
        <f>IF(Select2=1,Wood!$K20,"")</f>
        <v>0</v>
      </c>
      <c r="H18" s="784">
        <f>IF(Select2=1,Textiles!$K20,"")</f>
        <v>0</v>
      </c>
      <c r="I18" s="785">
        <f>Sludge!K20</f>
        <v>0</v>
      </c>
      <c r="J18" s="785" t="str">
        <f>IF(Select2=2,MSW!$K20,"")</f>
        <v/>
      </c>
      <c r="K18" s="785">
        <f>Industry!$K20</f>
        <v>0</v>
      </c>
      <c r="L18" s="786">
        <f>SUM(C18:K18)</f>
        <v>0</v>
      </c>
      <c r="M18" s="787">
        <f>Recovery_OX!C13</f>
        <v>0</v>
      </c>
      <c r="N18" s="781"/>
      <c r="O18" s="788">
        <f>(L18-M18)*(1-Recovery_OX!F13)</f>
        <v>0</v>
      </c>
      <c r="P18" s="692"/>
      <c r="Q18" s="652"/>
      <c r="S18" s="694">
        <f t="shared" ref="S18:S81" si="2">S17+1</f>
        <v>2001</v>
      </c>
      <c r="T18" s="695">
        <f>IF(Select2=1,Food!$W20,"")</f>
        <v>0</v>
      </c>
      <c r="U18" s="696">
        <f>IF(Select2=1,Paper!$W20,"")</f>
        <v>0</v>
      </c>
      <c r="V18" s="687">
        <f>IF(Select2=1,Nappies!$W20,"")</f>
        <v>0</v>
      </c>
      <c r="W18" s="696">
        <f>IF(Select2=1,Garden!$W20,"")</f>
        <v>0</v>
      </c>
      <c r="X18" s="687">
        <f>IF(Select2=1,Wood!$W20,"")</f>
        <v>0</v>
      </c>
      <c r="Y18" s="696">
        <f>IF(Select2=1,Textiles!$W20,"")</f>
        <v>0</v>
      </c>
      <c r="Z18" s="689">
        <f>Sludge!W20</f>
        <v>0</v>
      </c>
      <c r="AA18" s="689" t="str">
        <f>IF(Select2=2,MSW!$W20,"")</f>
        <v/>
      </c>
      <c r="AB18" s="697">
        <f>Industry!$W20</f>
        <v>0</v>
      </c>
      <c r="AC18" s="698">
        <f t="shared" si="0"/>
        <v>0</v>
      </c>
      <c r="AD18" s="699">
        <f>Recovery_OX!R13</f>
        <v>0</v>
      </c>
      <c r="AE18" s="650"/>
      <c r="AF18" s="701">
        <f>(AC18-AD18)*(1-Recovery_OX!U13)</f>
        <v>0</v>
      </c>
      <c r="AH18" s="637"/>
    </row>
    <row r="19" spans="2:34">
      <c r="B19" s="694">
        <f t="shared" si="1"/>
        <v>2002</v>
      </c>
      <c r="C19" s="783">
        <f>IF(Select2=1,Food!$K21,"")</f>
        <v>0</v>
      </c>
      <c r="D19" s="784">
        <f>IF(Select2=1,Paper!$K21,"")</f>
        <v>0</v>
      </c>
      <c r="E19" s="776">
        <f>IF(Select2=1,Nappies!$K21,"")</f>
        <v>0</v>
      </c>
      <c r="F19" s="784">
        <f>IF(Select2=1,Garden!$K21,"")</f>
        <v>0</v>
      </c>
      <c r="G19" s="776">
        <f>IF(Select2=1,Wood!$K21,"")</f>
        <v>0</v>
      </c>
      <c r="H19" s="784">
        <f>IF(Select2=1,Textiles!$K21,"")</f>
        <v>0</v>
      </c>
      <c r="I19" s="785">
        <f>Sludge!K21</f>
        <v>0</v>
      </c>
      <c r="J19" s="785" t="str">
        <f>IF(Select2=2,MSW!$K21,"")</f>
        <v/>
      </c>
      <c r="K19" s="785">
        <f>Industry!$K21</f>
        <v>0</v>
      </c>
      <c r="L19" s="786">
        <f t="shared" ref="L19:L82" si="3">SUM(C19:K19)</f>
        <v>0</v>
      </c>
      <c r="M19" s="787">
        <f>Recovery_OX!C14</f>
        <v>0</v>
      </c>
      <c r="N19" s="781"/>
      <c r="O19" s="788">
        <f>(L19-M19)*(1-Recovery_OX!F14)</f>
        <v>0</v>
      </c>
      <c r="P19" s="692"/>
      <c r="Q19" s="652"/>
      <c r="S19" s="694">
        <f t="shared" si="2"/>
        <v>2002</v>
      </c>
      <c r="T19" s="695">
        <f>IF(Select2=1,Food!$W21,"")</f>
        <v>0</v>
      </c>
      <c r="U19" s="696">
        <f>IF(Select2=1,Paper!$W21,"")</f>
        <v>0</v>
      </c>
      <c r="V19" s="687">
        <f>IF(Select2=1,Nappies!$W21,"")</f>
        <v>0</v>
      </c>
      <c r="W19" s="696">
        <f>IF(Select2=1,Garden!$W21,"")</f>
        <v>0</v>
      </c>
      <c r="X19" s="687">
        <f>IF(Select2=1,Wood!$W21,"")</f>
        <v>0</v>
      </c>
      <c r="Y19" s="696">
        <f>IF(Select2=1,Textiles!$W21,"")</f>
        <v>0</v>
      </c>
      <c r="Z19" s="689">
        <f>Sludge!W21</f>
        <v>0</v>
      </c>
      <c r="AA19" s="689" t="str">
        <f>IF(Select2=2,MSW!$W21,"")</f>
        <v/>
      </c>
      <c r="AB19" s="697">
        <f>Industry!$W21</f>
        <v>0</v>
      </c>
      <c r="AC19" s="698">
        <f t="shared" si="0"/>
        <v>0</v>
      </c>
      <c r="AD19" s="699">
        <f>Recovery_OX!R14</f>
        <v>0</v>
      </c>
      <c r="AE19" s="650"/>
      <c r="AF19" s="701">
        <f>(AC19-AD19)*(1-Recovery_OX!U14)</f>
        <v>0</v>
      </c>
      <c r="AH19" s="637"/>
    </row>
    <row r="20" spans="2:34">
      <c r="B20" s="694">
        <f t="shared" si="1"/>
        <v>2003</v>
      </c>
      <c r="C20" s="783">
        <f>IF(Select2=1,Food!$K22,"")</f>
        <v>8.3284398757665287E-2</v>
      </c>
      <c r="D20" s="784">
        <f>IF(Select2=1,Paper!$K22,"")</f>
        <v>4.3734856916554975E-3</v>
      </c>
      <c r="E20" s="776">
        <f>IF(Select2=1,Nappies!$K22,"")</f>
        <v>1.3791027148302173E-2</v>
      </c>
      <c r="F20" s="784">
        <f>IF(Select2=1,Garden!$K22,"")</f>
        <v>0</v>
      </c>
      <c r="G20" s="776">
        <f>IF(Select2=1,Wood!$K22,"")</f>
        <v>0</v>
      </c>
      <c r="H20" s="784">
        <f>IF(Select2=1,Textiles!$K22,"")</f>
        <v>1.0354771644067104E-3</v>
      </c>
      <c r="I20" s="785">
        <f>Sludge!K22</f>
        <v>0</v>
      </c>
      <c r="J20" s="785" t="str">
        <f>IF(Select2=2,MSW!$K22,"")</f>
        <v/>
      </c>
      <c r="K20" s="785">
        <f>Industry!$K22</f>
        <v>0</v>
      </c>
      <c r="L20" s="786">
        <f t="shared" si="3"/>
        <v>0.10248438876202967</v>
      </c>
      <c r="M20" s="787">
        <f>Recovery_OX!C15</f>
        <v>0</v>
      </c>
      <c r="N20" s="781"/>
      <c r="O20" s="788">
        <f>(L20-M20)*(1-Recovery_OX!F15)</f>
        <v>0.10248438876202967</v>
      </c>
      <c r="P20" s="692"/>
      <c r="Q20" s="652"/>
      <c r="S20" s="694">
        <f t="shared" si="2"/>
        <v>2003</v>
      </c>
      <c r="T20" s="695">
        <f>IF(Select2=1,Food!$W22,"")</f>
        <v>5.5721051800400503E-2</v>
      </c>
      <c r="U20" s="696">
        <f>IF(Select2=1,Paper!$W22,"")</f>
        <v>9.0361274620981355E-3</v>
      </c>
      <c r="V20" s="687">
        <f>IF(Select2=1,Nappies!$W22,"")</f>
        <v>0</v>
      </c>
      <c r="W20" s="696">
        <f>IF(Select2=1,Garden!$W22,"")</f>
        <v>0</v>
      </c>
      <c r="X20" s="687">
        <f>IF(Select2=1,Wood!$W22,"")</f>
        <v>3.7926254651987163E-3</v>
      </c>
      <c r="Y20" s="696">
        <f>IF(Select2=1,Textiles!$W22,"")</f>
        <v>1.1347694952402307E-3</v>
      </c>
      <c r="Z20" s="689">
        <f>Sludge!W22</f>
        <v>0</v>
      </c>
      <c r="AA20" s="689" t="str">
        <f>IF(Select2=2,MSW!$W22,"")</f>
        <v/>
      </c>
      <c r="AB20" s="697">
        <f>Industry!$W22</f>
        <v>0</v>
      </c>
      <c r="AC20" s="698">
        <f t="shared" si="0"/>
        <v>6.9684574222937584E-2</v>
      </c>
      <c r="AD20" s="699">
        <f>Recovery_OX!R15</f>
        <v>0</v>
      </c>
      <c r="AE20" s="650"/>
      <c r="AF20" s="701">
        <f>(AC20-AD20)*(1-Recovery_OX!U15)</f>
        <v>6.9684574222937584E-2</v>
      </c>
      <c r="AH20" s="637"/>
    </row>
    <row r="21" spans="2:34">
      <c r="B21" s="694">
        <f t="shared" si="1"/>
        <v>2004</v>
      </c>
      <c r="C21" s="783">
        <f>IF(Select2=1,Food!$K23,"")</f>
        <v>0.14053963570444172</v>
      </c>
      <c r="D21" s="784">
        <f>IF(Select2=1,Paper!$K23,"")</f>
        <v>8.5262866415963499E-3</v>
      </c>
      <c r="E21" s="776">
        <f>IF(Select2=1,Nappies!$K23,"")</f>
        <v>2.5662499218496899E-2</v>
      </c>
      <c r="F21" s="784">
        <f>IF(Select2=1,Garden!$K23,"")</f>
        <v>0</v>
      </c>
      <c r="G21" s="776">
        <f>IF(Select2=1,Wood!$K23,"")</f>
        <v>0</v>
      </c>
      <c r="H21" s="784">
        <f>IF(Select2=1,Textiles!$K23,"")</f>
        <v>2.0187044698474921E-3</v>
      </c>
      <c r="I21" s="785">
        <f>Sludge!K23</f>
        <v>0</v>
      </c>
      <c r="J21" s="785" t="str">
        <f>IF(Select2=2,MSW!$K23,"")</f>
        <v/>
      </c>
      <c r="K21" s="785">
        <f>Industry!$K23</f>
        <v>0</v>
      </c>
      <c r="L21" s="786">
        <f t="shared" si="3"/>
        <v>0.17674712603438247</v>
      </c>
      <c r="M21" s="787">
        <f>Recovery_OX!C16</f>
        <v>0</v>
      </c>
      <c r="N21" s="781"/>
      <c r="O21" s="788">
        <f>(L21-M21)*(1-Recovery_OX!F16)</f>
        <v>0.17674712603438247</v>
      </c>
      <c r="P21" s="692"/>
      <c r="Q21" s="652"/>
      <c r="S21" s="694">
        <f t="shared" si="2"/>
        <v>2004</v>
      </c>
      <c r="T21" s="695">
        <f>IF(Select2=1,Food!$W23,"")</f>
        <v>9.4027410150161722E-2</v>
      </c>
      <c r="U21" s="696">
        <f>IF(Select2=1,Paper!$W23,"")</f>
        <v>1.7616294714042045E-2</v>
      </c>
      <c r="V21" s="687">
        <f>IF(Select2=1,Nappies!$W23,"")</f>
        <v>0</v>
      </c>
      <c r="W21" s="696">
        <f>IF(Select2=1,Garden!$W23,"")</f>
        <v>0</v>
      </c>
      <c r="X21" s="687">
        <f>IF(Select2=1,Wood!$W23,"")</f>
        <v>7.5198353629671484E-3</v>
      </c>
      <c r="Y21" s="696">
        <f>IF(Select2=1,Textiles!$W23,"")</f>
        <v>2.212278871065745E-3</v>
      </c>
      <c r="Z21" s="689">
        <f>Sludge!W23</f>
        <v>0</v>
      </c>
      <c r="AA21" s="689" t="str">
        <f>IF(Select2=2,MSW!$W23,"")</f>
        <v/>
      </c>
      <c r="AB21" s="697">
        <f>Industry!$W23</f>
        <v>0</v>
      </c>
      <c r="AC21" s="698">
        <f t="shared" si="0"/>
        <v>0.12137581909823666</v>
      </c>
      <c r="AD21" s="699">
        <f>Recovery_OX!R16</f>
        <v>0</v>
      </c>
      <c r="AE21" s="650"/>
      <c r="AF21" s="701">
        <f>(AC21-AD21)*(1-Recovery_OX!U16)</f>
        <v>0.12137581909823666</v>
      </c>
    </row>
    <row r="22" spans="2:34">
      <c r="B22" s="694">
        <f t="shared" si="1"/>
        <v>2005</v>
      </c>
      <c r="C22" s="783">
        <f>IF(Select2=1,Food!$K24,"")</f>
        <v>0.18231763229593112</v>
      </c>
      <c r="D22" s="784">
        <f>IF(Select2=1,Paper!$K24,"")</f>
        <v>1.2576805460151774E-2</v>
      </c>
      <c r="E22" s="776">
        <f>IF(Select2=1,Nappies!$K24,"")</f>
        <v>3.6240825731400202E-2</v>
      </c>
      <c r="F22" s="784">
        <f>IF(Select2=1,Garden!$K24,"")</f>
        <v>0</v>
      </c>
      <c r="G22" s="776">
        <f>IF(Select2=1,Wood!$K24,"")</f>
        <v>0</v>
      </c>
      <c r="H22" s="784">
        <f>IF(Select2=1,Textiles!$K24,"")</f>
        <v>2.977715207807893E-3</v>
      </c>
      <c r="I22" s="785">
        <f>Sludge!K24</f>
        <v>0</v>
      </c>
      <c r="J22" s="785" t="str">
        <f>IF(Select2=2,MSW!$K24,"")</f>
        <v/>
      </c>
      <c r="K22" s="785">
        <f>Industry!$K24</f>
        <v>0</v>
      </c>
      <c r="L22" s="786">
        <f t="shared" si="3"/>
        <v>0.23411297869529099</v>
      </c>
      <c r="M22" s="787">
        <f>Recovery_OX!C17</f>
        <v>0</v>
      </c>
      <c r="N22" s="781"/>
      <c r="O22" s="788">
        <f>(L22-M22)*(1-Recovery_OX!F17)</f>
        <v>0.23411297869529099</v>
      </c>
      <c r="P22" s="641"/>
      <c r="Q22" s="652"/>
      <c r="S22" s="694">
        <f t="shared" si="2"/>
        <v>2005</v>
      </c>
      <c r="T22" s="695">
        <f>IF(Select2=1,Food!$W24,"")</f>
        <v>0.12197879056373628</v>
      </c>
      <c r="U22" s="696">
        <f>IF(Select2=1,Paper!$W24,"")</f>
        <v>2.5985135248247464E-2</v>
      </c>
      <c r="V22" s="687">
        <f>IF(Select2=1,Nappies!$W24,"")</f>
        <v>0</v>
      </c>
      <c r="W22" s="696">
        <f>IF(Select2=1,Garden!$W24,"")</f>
        <v>0</v>
      </c>
      <c r="X22" s="687">
        <f>IF(Select2=1,Wood!$W24,"")</f>
        <v>1.1273618604564543E-2</v>
      </c>
      <c r="Y22" s="696">
        <f>IF(Select2=1,Textiles!$W24,"")</f>
        <v>3.2632495428031702E-3</v>
      </c>
      <c r="Z22" s="689">
        <f>Sludge!W24</f>
        <v>0</v>
      </c>
      <c r="AA22" s="689" t="str">
        <f>IF(Select2=2,MSW!$W24,"")</f>
        <v/>
      </c>
      <c r="AB22" s="697">
        <f>Industry!$W24</f>
        <v>0</v>
      </c>
      <c r="AC22" s="698">
        <f t="shared" si="0"/>
        <v>0.16250079395935146</v>
      </c>
      <c r="AD22" s="699">
        <f>Recovery_OX!R17</f>
        <v>0</v>
      </c>
      <c r="AE22" s="650"/>
      <c r="AF22" s="701">
        <f>(AC22-AD22)*(1-Recovery_OX!U17)</f>
        <v>0.16250079395935146</v>
      </c>
    </row>
    <row r="23" spans="2:34">
      <c r="B23" s="694">
        <f t="shared" si="1"/>
        <v>2006</v>
      </c>
      <c r="C23" s="783">
        <f>IF(Select2=1,Food!$K25,"")</f>
        <v>0.21348987492589871</v>
      </c>
      <c r="D23" s="784">
        <f>IF(Select2=1,Paper!$K25,"")</f>
        <v>1.6519824026947624E-2</v>
      </c>
      <c r="E23" s="776">
        <f>IF(Select2=1,Nappies!$K25,"")</f>
        <v>4.5689911450255402E-2</v>
      </c>
      <c r="F23" s="784">
        <f>IF(Select2=1,Garden!$K25,"")</f>
        <v>0</v>
      </c>
      <c r="G23" s="776">
        <f>IF(Select2=1,Wood!$K25,"")</f>
        <v>0</v>
      </c>
      <c r="H23" s="784">
        <f>IF(Select2=1,Textiles!$K25,"")</f>
        <v>3.9112739233511636E-3</v>
      </c>
      <c r="I23" s="785">
        <f>Sludge!K25</f>
        <v>0</v>
      </c>
      <c r="J23" s="785" t="str">
        <f>IF(Select2=2,MSW!$K25,"")</f>
        <v/>
      </c>
      <c r="K23" s="785">
        <f>Industry!$K25</f>
        <v>0</v>
      </c>
      <c r="L23" s="786">
        <f t="shared" si="3"/>
        <v>0.27961088432645292</v>
      </c>
      <c r="M23" s="787">
        <f>Recovery_OX!C18</f>
        <v>0</v>
      </c>
      <c r="N23" s="781"/>
      <c r="O23" s="788">
        <f>(L23-M23)*(1-Recovery_OX!F18)</f>
        <v>0.27961088432645292</v>
      </c>
      <c r="P23" s="641"/>
      <c r="Q23" s="652"/>
      <c r="S23" s="694">
        <f t="shared" si="2"/>
        <v>2006</v>
      </c>
      <c r="T23" s="695">
        <f>IF(Select2=1,Food!$W25,"")</f>
        <v>0.14283443906728285</v>
      </c>
      <c r="U23" s="696">
        <f>IF(Select2=1,Paper!$W25,"")</f>
        <v>3.4131867824271946E-2</v>
      </c>
      <c r="V23" s="687">
        <f>IF(Select2=1,Nappies!$W25,"")</f>
        <v>0</v>
      </c>
      <c r="W23" s="696">
        <f>IF(Select2=1,Garden!$W25,"")</f>
        <v>0</v>
      </c>
      <c r="X23" s="687">
        <f>IF(Select2=1,Wood!$W25,"")</f>
        <v>1.5042539622118708E-2</v>
      </c>
      <c r="Y23" s="696">
        <f>IF(Select2=1,Textiles!$W25,"")</f>
        <v>4.2863275872341514E-3</v>
      </c>
      <c r="Z23" s="689">
        <f>Sludge!W25</f>
        <v>0</v>
      </c>
      <c r="AA23" s="689" t="str">
        <f>IF(Select2=2,MSW!$W25,"")</f>
        <v/>
      </c>
      <c r="AB23" s="697">
        <f>Industry!$W25</f>
        <v>0</v>
      </c>
      <c r="AC23" s="698">
        <f t="shared" si="0"/>
        <v>0.19629517410090766</v>
      </c>
      <c r="AD23" s="699">
        <f>Recovery_OX!R18</f>
        <v>0</v>
      </c>
      <c r="AE23" s="650"/>
      <c r="AF23" s="701">
        <f>(AC23-AD23)*(1-Recovery_OX!U18)</f>
        <v>0.19629517410090766</v>
      </c>
    </row>
    <row r="24" spans="2:34">
      <c r="B24" s="694">
        <f t="shared" si="1"/>
        <v>2007</v>
      </c>
      <c r="C24" s="783">
        <f>IF(Select2=1,Food!$K26,"")</f>
        <v>0.23538249346985865</v>
      </c>
      <c r="D24" s="784">
        <f>IF(Select2=1,Paper!$K26,"")</f>
        <v>2.024863786999382E-2</v>
      </c>
      <c r="E24" s="776">
        <f>IF(Select2=1,Nappies!$K26,"")</f>
        <v>5.3826905060986321E-2</v>
      </c>
      <c r="F24" s="784">
        <f>IF(Select2=1,Garden!$K26,"")</f>
        <v>0</v>
      </c>
      <c r="G24" s="776">
        <f>IF(Select2=1,Wood!$K26,"")</f>
        <v>0</v>
      </c>
      <c r="H24" s="784">
        <f>IF(Select2=1,Textiles!$K26,"")</f>
        <v>4.7941170048238788E-3</v>
      </c>
      <c r="I24" s="785">
        <f>Sludge!K26</f>
        <v>0</v>
      </c>
      <c r="J24" s="785" t="str">
        <f>IF(Select2=2,MSW!$K26,"")</f>
        <v/>
      </c>
      <c r="K24" s="785">
        <f>Industry!$K26</f>
        <v>0</v>
      </c>
      <c r="L24" s="786">
        <f t="shared" si="3"/>
        <v>0.3142521534056627</v>
      </c>
      <c r="M24" s="787">
        <f>Recovery_OX!C19</f>
        <v>0</v>
      </c>
      <c r="N24" s="781"/>
      <c r="O24" s="788">
        <f>(L24-M24)*(1-Recovery_OX!F19)</f>
        <v>0.3142521534056627</v>
      </c>
      <c r="P24" s="641"/>
      <c r="Q24" s="652"/>
      <c r="S24" s="694">
        <f t="shared" si="2"/>
        <v>2007</v>
      </c>
      <c r="T24" s="695">
        <f>IF(Select2=1,Food!$W26,"")</f>
        <v>0.1574815968799233</v>
      </c>
      <c r="U24" s="696">
        <f>IF(Select2=1,Paper!$W26,"")</f>
        <v>4.1836028657012025E-2</v>
      </c>
      <c r="V24" s="687">
        <f>IF(Select2=1,Nappies!$W26,"")</f>
        <v>0</v>
      </c>
      <c r="W24" s="696">
        <f>IF(Select2=1,Garden!$W26,"")</f>
        <v>0</v>
      </c>
      <c r="X24" s="687">
        <f>IF(Select2=1,Wood!$W26,"")</f>
        <v>1.8727242704882692E-2</v>
      </c>
      <c r="Y24" s="696">
        <f>IF(Select2=1,Textiles!$W26,"")</f>
        <v>5.2538268546015107E-3</v>
      </c>
      <c r="Z24" s="689">
        <f>Sludge!W26</f>
        <v>0</v>
      </c>
      <c r="AA24" s="689" t="str">
        <f>IF(Select2=2,MSW!$W26,"")</f>
        <v/>
      </c>
      <c r="AB24" s="697">
        <f>Industry!$W26</f>
        <v>0</v>
      </c>
      <c r="AC24" s="698">
        <f t="shared" si="0"/>
        <v>0.22329869509641953</v>
      </c>
      <c r="AD24" s="699">
        <f>Recovery_OX!R19</f>
        <v>0</v>
      </c>
      <c r="AE24" s="650"/>
      <c r="AF24" s="701">
        <f>(AC24-AD24)*(1-Recovery_OX!U19)</f>
        <v>0.22329869509641953</v>
      </c>
    </row>
    <row r="25" spans="2:34">
      <c r="B25" s="694">
        <f t="shared" si="1"/>
        <v>2008</v>
      </c>
      <c r="C25" s="783">
        <f>IF(Select2=1,Food!$K27,"")</f>
        <v>0.2510257264522977</v>
      </c>
      <c r="D25" s="784">
        <f>IF(Select2=1,Paper!$K27,"")</f>
        <v>2.3776202139652827E-2</v>
      </c>
      <c r="E25" s="776">
        <f>IF(Select2=1,Nappies!$K27,"")</f>
        <v>6.0852119446538629E-2</v>
      </c>
      <c r="F25" s="784">
        <f>IF(Select2=1,Garden!$K27,"")</f>
        <v>0</v>
      </c>
      <c r="G25" s="776">
        <f>IF(Select2=1,Wood!$K27,"")</f>
        <v>0</v>
      </c>
      <c r="H25" s="784">
        <f>IF(Select2=1,Textiles!$K27,"")</f>
        <v>5.6293117452978717E-3</v>
      </c>
      <c r="I25" s="785">
        <f>Sludge!K27</f>
        <v>0</v>
      </c>
      <c r="J25" s="785" t="str">
        <f>IF(Select2=2,MSW!$K27,"")</f>
        <v/>
      </c>
      <c r="K25" s="785">
        <f>Industry!$K27</f>
        <v>0</v>
      </c>
      <c r="L25" s="786">
        <f t="shared" si="3"/>
        <v>0.34128335978378699</v>
      </c>
      <c r="M25" s="787">
        <f>Recovery_OX!C20</f>
        <v>0</v>
      </c>
      <c r="N25" s="781"/>
      <c r="O25" s="788">
        <f>(L25-M25)*(1-Recovery_OX!F20)</f>
        <v>0.34128335978378699</v>
      </c>
      <c r="P25" s="641"/>
      <c r="Q25" s="652"/>
      <c r="S25" s="694">
        <f t="shared" si="2"/>
        <v>2008</v>
      </c>
      <c r="T25" s="695">
        <f>IF(Select2=1,Food!$W27,"")</f>
        <v>0.16794763143552477</v>
      </c>
      <c r="U25" s="696">
        <f>IF(Select2=1,Paper!$W27,"")</f>
        <v>4.9124384586059562E-2</v>
      </c>
      <c r="V25" s="687">
        <f>IF(Select2=1,Nappies!$W27,"")</f>
        <v>0</v>
      </c>
      <c r="W25" s="696">
        <f>IF(Select2=1,Garden!$W27,"")</f>
        <v>0</v>
      </c>
      <c r="X25" s="687">
        <f>IF(Select2=1,Wood!$W27,"")</f>
        <v>2.2329300809918448E-2</v>
      </c>
      <c r="Y25" s="696">
        <f>IF(Select2=1,Textiles!$W27,"")</f>
        <v>6.1691087619702711E-3</v>
      </c>
      <c r="Z25" s="689">
        <f>Sludge!W27</f>
        <v>0</v>
      </c>
      <c r="AA25" s="689" t="str">
        <f>IF(Select2=2,MSW!$W27,"")</f>
        <v/>
      </c>
      <c r="AB25" s="697">
        <f>Industry!$W27</f>
        <v>0</v>
      </c>
      <c r="AC25" s="698">
        <f t="shared" si="0"/>
        <v>0.24557042559347306</v>
      </c>
      <c r="AD25" s="699">
        <f>Recovery_OX!R20</f>
        <v>0</v>
      </c>
      <c r="AE25" s="650"/>
      <c r="AF25" s="701">
        <f>(AC25-AD25)*(1-Recovery_OX!U20)</f>
        <v>0.24557042559347306</v>
      </c>
    </row>
    <row r="26" spans="2:34">
      <c r="B26" s="694">
        <f t="shared" si="1"/>
        <v>2009</v>
      </c>
      <c r="C26" s="783">
        <f>IF(Select2=1,Food!$K28,"")</f>
        <v>0.2624418596490658</v>
      </c>
      <c r="D26" s="784">
        <f>IF(Select2=1,Paper!$K28,"")</f>
        <v>2.7114126472591364E-2</v>
      </c>
      <c r="E26" s="776">
        <f>IF(Select2=1,Nappies!$K28,"")</f>
        <v>6.6933070530127536E-2</v>
      </c>
      <c r="F26" s="784">
        <f>IF(Select2=1,Garden!$K28,"")</f>
        <v>0</v>
      </c>
      <c r="G26" s="776">
        <f>IF(Select2=1,Wood!$K28,"")</f>
        <v>0</v>
      </c>
      <c r="H26" s="784">
        <f>IF(Select2=1,Textiles!$K28,"")</f>
        <v>6.4196068707329393E-3</v>
      </c>
      <c r="I26" s="785">
        <f>Sludge!K28</f>
        <v>0</v>
      </c>
      <c r="J26" s="785" t="str">
        <f>IF(Select2=2,MSW!$K28,"")</f>
        <v/>
      </c>
      <c r="K26" s="785">
        <f>Industry!$K28</f>
        <v>0</v>
      </c>
      <c r="L26" s="786">
        <f t="shared" si="3"/>
        <v>0.36290866352251766</v>
      </c>
      <c r="M26" s="787">
        <f>Recovery_OX!C21</f>
        <v>0</v>
      </c>
      <c r="N26" s="781"/>
      <c r="O26" s="788">
        <f>(L26-M26)*(1-Recovery_OX!F21)</f>
        <v>0.36290866352251766</v>
      </c>
      <c r="P26" s="641"/>
      <c r="Q26" s="652"/>
      <c r="S26" s="694">
        <f t="shared" si="2"/>
        <v>2009</v>
      </c>
      <c r="T26" s="695">
        <f>IF(Select2=1,Food!$W28,"")</f>
        <v>0.17558554392221173</v>
      </c>
      <c r="U26" s="696">
        <f>IF(Select2=1,Paper!$W28,"")</f>
        <v>5.6020922464031744E-2</v>
      </c>
      <c r="V26" s="687">
        <f>IF(Select2=1,Nappies!$W28,"")</f>
        <v>0</v>
      </c>
      <c r="W26" s="696">
        <f>IF(Select2=1,Garden!$W28,"")</f>
        <v>0</v>
      </c>
      <c r="X26" s="687">
        <f>IF(Select2=1,Wood!$W28,"")</f>
        <v>2.5849825505777212E-2</v>
      </c>
      <c r="Y26" s="696">
        <f>IF(Select2=1,Textiles!$W28,"")</f>
        <v>7.0351856117621247E-3</v>
      </c>
      <c r="Z26" s="689">
        <f>Sludge!W28</f>
        <v>0</v>
      </c>
      <c r="AA26" s="689" t="str">
        <f>IF(Select2=2,MSW!$W28,"")</f>
        <v/>
      </c>
      <c r="AB26" s="697">
        <f>Industry!$W28</f>
        <v>0</v>
      </c>
      <c r="AC26" s="698">
        <f t="shared" si="0"/>
        <v>0.26449147750378282</v>
      </c>
      <c r="AD26" s="699">
        <f>Recovery_OX!R21</f>
        <v>0</v>
      </c>
      <c r="AE26" s="650"/>
      <c r="AF26" s="701">
        <f>(AC26-AD26)*(1-Recovery_OX!U21)</f>
        <v>0.26449147750378282</v>
      </c>
    </row>
    <row r="27" spans="2:34">
      <c r="B27" s="694">
        <f t="shared" si="1"/>
        <v>2010</v>
      </c>
      <c r="C27" s="783">
        <f>IF(Select2=1,Food!$K29,"")</f>
        <v>0.27097231065650479</v>
      </c>
      <c r="D27" s="784">
        <f>IF(Select2=1,Paper!$K29,"")</f>
        <v>3.0272491985299122E-2</v>
      </c>
      <c r="E27" s="776">
        <f>IF(Select2=1,Nappies!$K29,"")</f>
        <v>7.2208740672364116E-2</v>
      </c>
      <c r="F27" s="784">
        <f>IF(Select2=1,Garden!$K29,"")</f>
        <v>0</v>
      </c>
      <c r="G27" s="776">
        <f>IF(Select2=1,Wood!$K29,"")</f>
        <v>0</v>
      </c>
      <c r="H27" s="784">
        <f>IF(Select2=1,Textiles!$K29,"")</f>
        <v>7.1673892109149241E-3</v>
      </c>
      <c r="I27" s="785">
        <f>Sludge!K29</f>
        <v>0</v>
      </c>
      <c r="J27" s="785" t="str">
        <f>IF(Select2=2,MSW!$K29,"")</f>
        <v/>
      </c>
      <c r="K27" s="785">
        <f>Industry!$K29</f>
        <v>0</v>
      </c>
      <c r="L27" s="786">
        <f t="shared" si="3"/>
        <v>0.38062093252508294</v>
      </c>
      <c r="M27" s="787">
        <f>Recovery_OX!C22</f>
        <v>0</v>
      </c>
      <c r="N27" s="781"/>
      <c r="O27" s="788">
        <f>(L27-M27)*(1-Recovery_OX!F22)</f>
        <v>0.38062093252508294</v>
      </c>
      <c r="P27" s="641"/>
      <c r="Q27" s="652"/>
      <c r="S27" s="694">
        <f t="shared" si="2"/>
        <v>2010</v>
      </c>
      <c r="T27" s="695">
        <f>IF(Select2=1,Food!$W29,"")</f>
        <v>0.18129280373985604</v>
      </c>
      <c r="U27" s="696">
        <f>IF(Select2=1,Paper!$W29,"")</f>
        <v>6.2546471044006458E-2</v>
      </c>
      <c r="V27" s="687">
        <f>IF(Select2=1,Nappies!$W29,"")</f>
        <v>0</v>
      </c>
      <c r="W27" s="696">
        <f>IF(Select2=1,Garden!$W29,"")</f>
        <v>0</v>
      </c>
      <c r="X27" s="687">
        <f>IF(Select2=1,Wood!$W29,"")</f>
        <v>2.9289245257502663E-2</v>
      </c>
      <c r="Y27" s="696">
        <f>IF(Select2=1,Textiles!$W29,"")</f>
        <v>7.8546731078519717E-3</v>
      </c>
      <c r="Z27" s="689">
        <f>Sludge!W29</f>
        <v>0</v>
      </c>
      <c r="AA27" s="689" t="str">
        <f>IF(Select2=2,MSW!$W29,"")</f>
        <v/>
      </c>
      <c r="AB27" s="697">
        <f>Industry!$W29</f>
        <v>0</v>
      </c>
      <c r="AC27" s="698">
        <f t="shared" si="0"/>
        <v>0.28098319314921716</v>
      </c>
      <c r="AD27" s="699">
        <f>Recovery_OX!R22</f>
        <v>0</v>
      </c>
      <c r="AE27" s="650"/>
      <c r="AF27" s="701">
        <f>(AC27-AD27)*(1-Recovery_OX!U22)</f>
        <v>0.28098319314921716</v>
      </c>
    </row>
    <row r="28" spans="2:34">
      <c r="B28" s="694">
        <f t="shared" si="1"/>
        <v>2011</v>
      </c>
      <c r="C28" s="783">
        <f>IF(Select2=1,Food!$K30,"")</f>
        <v>0.28816093236722973</v>
      </c>
      <c r="D28" s="784">
        <f>IF(Select2=1,Paper!$K30,"")</f>
        <v>3.3819678432019114E-2</v>
      </c>
      <c r="E28" s="776">
        <f>IF(Select2=1,Nappies!$K30,"")</f>
        <v>7.8559031275834829E-2</v>
      </c>
      <c r="F28" s="784">
        <f>IF(Select2=1,Garden!$K30,"")</f>
        <v>0</v>
      </c>
      <c r="G28" s="776">
        <f>IF(Select2=1,Wood!$K30,"")</f>
        <v>0</v>
      </c>
      <c r="H28" s="784">
        <f>IF(Select2=1,Textiles!$K30,"")</f>
        <v>8.0072297460010641E-3</v>
      </c>
      <c r="I28" s="785">
        <f>Sludge!K30</f>
        <v>0</v>
      </c>
      <c r="J28" s="785" t="str">
        <f>IF(Select2=2,MSW!$K30,"")</f>
        <v/>
      </c>
      <c r="K28" s="785">
        <f>Industry!$K30</f>
        <v>0</v>
      </c>
      <c r="L28" s="786">
        <f t="shared" si="3"/>
        <v>0.40854687182108468</v>
      </c>
      <c r="M28" s="787">
        <f>Recovery_OX!C23</f>
        <v>0</v>
      </c>
      <c r="N28" s="781"/>
      <c r="O28" s="788">
        <f>(L28-M28)*(1-Recovery_OX!F23)</f>
        <v>0.40854687182108468</v>
      </c>
      <c r="P28" s="641"/>
      <c r="Q28" s="652"/>
      <c r="S28" s="694">
        <f t="shared" si="2"/>
        <v>2011</v>
      </c>
      <c r="T28" s="695">
        <f>IF(Select2=1,Food!$W30,"")</f>
        <v>0.19279277366228578</v>
      </c>
      <c r="U28" s="696">
        <f>IF(Select2=1,Paper!$W30,"")</f>
        <v>6.9875368661196535E-2</v>
      </c>
      <c r="V28" s="687">
        <f>IF(Select2=1,Nappies!$W30,"")</f>
        <v>0</v>
      </c>
      <c r="W28" s="696">
        <f>IF(Select2=1,Garden!$W30,"")</f>
        <v>0</v>
      </c>
      <c r="X28" s="687">
        <f>IF(Select2=1,Wood!$W30,"")</f>
        <v>3.3132713570195947E-2</v>
      </c>
      <c r="Y28" s="696">
        <f>IF(Select2=1,Textiles!$W30,"")</f>
        <v>8.7750462969874692E-3</v>
      </c>
      <c r="Z28" s="689">
        <f>Sludge!W30</f>
        <v>0</v>
      </c>
      <c r="AA28" s="689" t="str">
        <f>IF(Select2=2,MSW!$W30,"")</f>
        <v/>
      </c>
      <c r="AB28" s="697">
        <f>Industry!$W30</f>
        <v>0</v>
      </c>
      <c r="AC28" s="698">
        <f t="shared" si="0"/>
        <v>0.30457590219066571</v>
      </c>
      <c r="AD28" s="699">
        <f>Recovery_OX!R23</f>
        <v>0</v>
      </c>
      <c r="AE28" s="650"/>
      <c r="AF28" s="701">
        <f>(AC28-AD28)*(1-Recovery_OX!U23)</f>
        <v>0.30457590219066571</v>
      </c>
    </row>
    <row r="29" spans="2:34">
      <c r="B29" s="694">
        <f t="shared" si="1"/>
        <v>2012</v>
      </c>
      <c r="C29" s="783">
        <f>IF(Select2=1,Food!$K31,"")</f>
        <v>0.2920695598432122</v>
      </c>
      <c r="D29" s="784">
        <f>IF(Select2=1,Paper!$K31,"")</f>
        <v>3.6727261098267294E-2</v>
      </c>
      <c r="E29" s="776">
        <f>IF(Select2=1,Nappies!$K31,"")</f>
        <v>8.2655873260402121E-2</v>
      </c>
      <c r="F29" s="784">
        <f>IF(Select2=1,Garden!$K31,"")</f>
        <v>0</v>
      </c>
      <c r="G29" s="776">
        <f>IF(Select2=1,Wood!$K31,"")</f>
        <v>0</v>
      </c>
      <c r="H29" s="784">
        <f>IF(Select2=1,Textiles!$K31,"")</f>
        <v>8.695636126355568E-3</v>
      </c>
      <c r="I29" s="785">
        <f>Sludge!K31</f>
        <v>0</v>
      </c>
      <c r="J29" s="785" t="str">
        <f>IF(Select2=2,MSW!$K31,"")</f>
        <v/>
      </c>
      <c r="K29" s="785">
        <f>Industry!$K31</f>
        <v>0</v>
      </c>
      <c r="L29" s="786">
        <f>SUM(C29:K29)</f>
        <v>0.42014833032823717</v>
      </c>
      <c r="M29" s="787">
        <f>Recovery_OX!C24</f>
        <v>0</v>
      </c>
      <c r="N29" s="781"/>
      <c r="O29" s="788">
        <f>(L29-M29)*(1-Recovery_OX!F24)</f>
        <v>0.42014833032823717</v>
      </c>
      <c r="P29" s="641"/>
      <c r="Q29" s="652"/>
      <c r="S29" s="694">
        <f t="shared" si="2"/>
        <v>2012</v>
      </c>
      <c r="T29" s="695">
        <f>IF(Select2=1,Food!$W31,"")</f>
        <v>0.19540782326709119</v>
      </c>
      <c r="U29" s="696">
        <f>IF(Select2=1,Paper!$W31,"")</f>
        <v>7.5882770864188626E-2</v>
      </c>
      <c r="V29" s="687">
        <f>IF(Select2=1,Nappies!$W31,"")</f>
        <v>0</v>
      </c>
      <c r="W29" s="696">
        <f>IF(Select2=1,Garden!$W31,"")</f>
        <v>0</v>
      </c>
      <c r="X29" s="687">
        <f>IF(Select2=1,Wood!$W31,"")</f>
        <v>3.649729332631646E-2</v>
      </c>
      <c r="Y29" s="696">
        <f>IF(Select2=1,Textiles!$W31,"")</f>
        <v>9.5294642480608961E-3</v>
      </c>
      <c r="Z29" s="689">
        <f>Sludge!W31</f>
        <v>0</v>
      </c>
      <c r="AA29" s="689" t="str">
        <f>IF(Select2=2,MSW!$W31,"")</f>
        <v/>
      </c>
      <c r="AB29" s="697">
        <f>Industry!$W31</f>
        <v>0</v>
      </c>
      <c r="AC29" s="698">
        <f t="shared" si="0"/>
        <v>0.31731735170565717</v>
      </c>
      <c r="AD29" s="699">
        <f>Recovery_OX!R24</f>
        <v>0</v>
      </c>
      <c r="AE29" s="650"/>
      <c r="AF29" s="701">
        <f>(AC29-AD29)*(1-Recovery_OX!U24)</f>
        <v>0.31731735170565717</v>
      </c>
    </row>
    <row r="30" spans="2:34">
      <c r="B30" s="694">
        <f t="shared" si="1"/>
        <v>2013</v>
      </c>
      <c r="C30" s="783">
        <f>IF(Select2=1,Food!$K32,"")</f>
        <v>0.29608266380220305</v>
      </c>
      <c r="D30" s="784">
        <f>IF(Select2=1,Paper!$K32,"")</f>
        <v>3.951142716172884E-2</v>
      </c>
      <c r="E30" s="776">
        <f>IF(Select2=1,Nappies!$K32,"")</f>
        <v>8.6342912985765574E-2</v>
      </c>
      <c r="F30" s="784">
        <f>IF(Select2=1,Garden!$K32,"")</f>
        <v>0</v>
      </c>
      <c r="G30" s="776">
        <f>IF(Select2=1,Wood!$K32,"")</f>
        <v>0</v>
      </c>
      <c r="H30" s="784">
        <f>IF(Select2=1,Textiles!$K32,"")</f>
        <v>9.3548220901123781E-3</v>
      </c>
      <c r="I30" s="785">
        <f>Sludge!K32</f>
        <v>0</v>
      </c>
      <c r="J30" s="785" t="str">
        <f>IF(Select2=2,MSW!$K32,"")</f>
        <v/>
      </c>
      <c r="K30" s="785">
        <f>Industry!$K32</f>
        <v>0</v>
      </c>
      <c r="L30" s="786">
        <f t="shared" si="3"/>
        <v>0.43129182603980987</v>
      </c>
      <c r="M30" s="787">
        <f>Recovery_OX!C25</f>
        <v>0</v>
      </c>
      <c r="N30" s="781"/>
      <c r="O30" s="788">
        <f>(L30-M30)*(1-Recovery_OX!F25)</f>
        <v>0.43129182603980987</v>
      </c>
      <c r="P30" s="641"/>
      <c r="Q30" s="652"/>
      <c r="S30" s="694">
        <f t="shared" si="2"/>
        <v>2013</v>
      </c>
      <c r="T30" s="695">
        <f>IF(Select2=1,Food!$W32,"")</f>
        <v>0.19809277239219653</v>
      </c>
      <c r="U30" s="696">
        <f>IF(Select2=1,Paper!$W32,"")</f>
        <v>8.1635180086216619E-2</v>
      </c>
      <c r="V30" s="687">
        <f>IF(Select2=1,Nappies!$W32,"")</f>
        <v>0</v>
      </c>
      <c r="W30" s="696">
        <f>IF(Select2=1,Garden!$W32,"")</f>
        <v>0</v>
      </c>
      <c r="X30" s="687">
        <f>IF(Select2=1,Wood!$W32,"")</f>
        <v>3.9809587845882725E-2</v>
      </c>
      <c r="Y30" s="696">
        <f>IF(Select2=1,Textiles!$W32,"")</f>
        <v>1.025185982478069E-2</v>
      </c>
      <c r="Z30" s="689">
        <f>Sludge!W32</f>
        <v>0</v>
      </c>
      <c r="AA30" s="689" t="str">
        <f>IF(Select2=2,MSW!$W32,"")</f>
        <v/>
      </c>
      <c r="AB30" s="697">
        <f>Industry!$W32</f>
        <v>0</v>
      </c>
      <c r="AC30" s="698">
        <f t="shared" si="0"/>
        <v>0.32978940014907654</v>
      </c>
      <c r="AD30" s="699">
        <f>Recovery_OX!R25</f>
        <v>0</v>
      </c>
      <c r="AE30" s="650"/>
      <c r="AF30" s="701">
        <f>(AC30-AD30)*(1-Recovery_OX!U25)</f>
        <v>0.32978940014907654</v>
      </c>
    </row>
    <row r="31" spans="2:34">
      <c r="B31" s="694">
        <f t="shared" si="1"/>
        <v>2014</v>
      </c>
      <c r="C31" s="783">
        <f>IF(Select2=1,Food!$K33,"")</f>
        <v>0.30024372035944569</v>
      </c>
      <c r="D31" s="784">
        <f>IF(Select2=1,Paper!$K33,"")</f>
        <v>4.218461212995761E-2</v>
      </c>
      <c r="E31" s="776">
        <f>IF(Select2=1,Nappies!$K33,"")</f>
        <v>8.9697119688296661E-2</v>
      </c>
      <c r="F31" s="784">
        <f>IF(Select2=1,Garden!$K33,"")</f>
        <v>0</v>
      </c>
      <c r="G31" s="776">
        <f>IF(Select2=1,Wood!$K33,"")</f>
        <v>0</v>
      </c>
      <c r="H31" s="784">
        <f>IF(Select2=1,Textiles!$K33,"")</f>
        <v>9.987731898441576E-3</v>
      </c>
      <c r="I31" s="785">
        <f>Sludge!K33</f>
        <v>0</v>
      </c>
      <c r="J31" s="785" t="str">
        <f>IF(Select2=2,MSW!$K33,"")</f>
        <v/>
      </c>
      <c r="K31" s="785">
        <f>Industry!$K33</f>
        <v>0</v>
      </c>
      <c r="L31" s="786">
        <f t="shared" si="3"/>
        <v>0.44211318407614153</v>
      </c>
      <c r="M31" s="787">
        <f>Recovery_OX!C26</f>
        <v>0</v>
      </c>
      <c r="N31" s="781"/>
      <c r="O31" s="788">
        <f>(L31-M31)*(1-Recovery_OX!F26)</f>
        <v>0.44211318407614153</v>
      </c>
      <c r="P31" s="641"/>
      <c r="Q31" s="652"/>
      <c r="S31" s="694">
        <f t="shared" si="2"/>
        <v>2014</v>
      </c>
      <c r="T31" s="695">
        <f>IF(Select2=1,Food!$W33,"")</f>
        <v>0.20087670853664968</v>
      </c>
      <c r="U31" s="696">
        <f>IF(Select2=1,Paper!$W33,"")</f>
        <v>8.7158289524705806E-2</v>
      </c>
      <c r="V31" s="687">
        <f>IF(Select2=1,Nappies!$W33,"")</f>
        <v>0</v>
      </c>
      <c r="W31" s="696">
        <f>IF(Select2=1,Garden!$W33,"")</f>
        <v>0</v>
      </c>
      <c r="X31" s="687">
        <f>IF(Select2=1,Wood!$W33,"")</f>
        <v>4.3074943794231463E-2</v>
      </c>
      <c r="Y31" s="696">
        <f>IF(Select2=1,Textiles!$W33,"")</f>
        <v>1.0945459614730497E-2</v>
      </c>
      <c r="Z31" s="689">
        <f>Sludge!W33</f>
        <v>0</v>
      </c>
      <c r="AA31" s="689" t="str">
        <f>IF(Select2=2,MSW!$W33,"")</f>
        <v/>
      </c>
      <c r="AB31" s="697">
        <f>Industry!$W33</f>
        <v>0</v>
      </c>
      <c r="AC31" s="698">
        <f t="shared" si="0"/>
        <v>0.34205540147031743</v>
      </c>
      <c r="AD31" s="699">
        <f>Recovery_OX!R26</f>
        <v>0</v>
      </c>
      <c r="AE31" s="650"/>
      <c r="AF31" s="701">
        <f>(AC31-AD31)*(1-Recovery_OX!U26)</f>
        <v>0.34205540147031743</v>
      </c>
    </row>
    <row r="32" spans="2:34">
      <c r="B32" s="694">
        <f t="shared" si="1"/>
        <v>2015</v>
      </c>
      <c r="C32" s="783">
        <f>IF(Select2=1,Food!$K34,"")</f>
        <v>0.30432981843299034</v>
      </c>
      <c r="D32" s="784">
        <f>IF(Select2=1,Paper!$K34,"")</f>
        <v>4.4745174766541697E-2</v>
      </c>
      <c r="E32" s="776">
        <f>IF(Select2=1,Nappies!$K34,"")</f>
        <v>9.2741692094184008E-2</v>
      </c>
      <c r="F32" s="784">
        <f>IF(Select2=1,Garden!$K34,"")</f>
        <v>0</v>
      </c>
      <c r="G32" s="776">
        <f>IF(Select2=1,Wood!$K34,"")</f>
        <v>0</v>
      </c>
      <c r="H32" s="784">
        <f>IF(Select2=1,Textiles!$K34,"")</f>
        <v>1.0593976968197874E-2</v>
      </c>
      <c r="I32" s="785">
        <f>Sludge!K34</f>
        <v>0</v>
      </c>
      <c r="J32" s="785" t="str">
        <f>IF(Select2=2,MSW!$K34,"")</f>
        <v/>
      </c>
      <c r="K32" s="785">
        <f>Industry!$K34</f>
        <v>0</v>
      </c>
      <c r="L32" s="786">
        <f t="shared" si="3"/>
        <v>0.45241066226191395</v>
      </c>
      <c r="M32" s="787">
        <f>Recovery_OX!C27</f>
        <v>0</v>
      </c>
      <c r="N32" s="781"/>
      <c r="O32" s="788">
        <f>(L32-M32)*(1-Recovery_OX!F27)</f>
        <v>0.45241066226191395</v>
      </c>
      <c r="P32" s="641"/>
      <c r="Q32" s="652"/>
      <c r="S32" s="694">
        <f t="shared" si="2"/>
        <v>2015</v>
      </c>
      <c r="T32" s="695">
        <f>IF(Select2=1,Food!$W34,"")</f>
        <v>0.2036104940452656</v>
      </c>
      <c r="U32" s="696">
        <f>IF(Select2=1,Paper!$W34,"")</f>
        <v>9.2448708195334087E-2</v>
      </c>
      <c r="V32" s="687">
        <f>IF(Select2=1,Nappies!$W34,"")</f>
        <v>0</v>
      </c>
      <c r="W32" s="696">
        <f>IF(Select2=1,Garden!$W34,"")</f>
        <v>0</v>
      </c>
      <c r="X32" s="687">
        <f>IF(Select2=1,Wood!$W34,"")</f>
        <v>4.6287045843527948E-2</v>
      </c>
      <c r="Y32" s="696">
        <f>IF(Select2=1,Textiles!$W34,"")</f>
        <v>1.1609837773367536E-2</v>
      </c>
      <c r="Z32" s="689">
        <f>Sludge!W34</f>
        <v>0</v>
      </c>
      <c r="AA32" s="689" t="str">
        <f>IF(Select2=2,MSW!$W34,"")</f>
        <v/>
      </c>
      <c r="AB32" s="697">
        <f>Industry!$W34</f>
        <v>0</v>
      </c>
      <c r="AC32" s="698">
        <f t="shared" si="0"/>
        <v>0.35395608585749516</v>
      </c>
      <c r="AD32" s="699">
        <f>Recovery_OX!R27</f>
        <v>0</v>
      </c>
      <c r="AE32" s="650"/>
      <c r="AF32" s="701">
        <f>(AC32-AD32)*(1-Recovery_OX!U27)</f>
        <v>0.35395608585749516</v>
      </c>
    </row>
    <row r="33" spans="2:32">
      <c r="B33" s="694">
        <f t="shared" si="1"/>
        <v>2016</v>
      </c>
      <c r="C33" s="783">
        <f>IF(Select2=1,Food!$K35,"")</f>
        <v>0.30850253836103175</v>
      </c>
      <c r="D33" s="784">
        <f>IF(Select2=1,Paper!$K35,"")</f>
        <v>4.7207916341993533E-2</v>
      </c>
      <c r="E33" s="776">
        <f>IF(Select2=1,Nappies!$K35,"")</f>
        <v>9.5547700854972467E-2</v>
      </c>
      <c r="F33" s="784">
        <f>IF(Select2=1,Garden!$K35,"")</f>
        <v>0</v>
      </c>
      <c r="G33" s="776">
        <f>IF(Select2=1,Wood!$K35,"")</f>
        <v>0</v>
      </c>
      <c r="H33" s="784">
        <f>IF(Select2=1,Textiles!$K35,"")</f>
        <v>1.1177061684373105E-2</v>
      </c>
      <c r="I33" s="785">
        <f>Sludge!K35</f>
        <v>0</v>
      </c>
      <c r="J33" s="785" t="str">
        <f>IF(Select2=2,MSW!$K35,"")</f>
        <v/>
      </c>
      <c r="K33" s="785">
        <f>Industry!$K35</f>
        <v>0</v>
      </c>
      <c r="L33" s="786">
        <f t="shared" si="3"/>
        <v>0.46243521724237086</v>
      </c>
      <c r="M33" s="787">
        <f>Recovery_OX!C28</f>
        <v>0</v>
      </c>
      <c r="N33" s="781"/>
      <c r="O33" s="788">
        <f>(L33-M33)*(1-Recovery_OX!F28)</f>
        <v>0.46243521724237086</v>
      </c>
      <c r="P33" s="641"/>
      <c r="Q33" s="652"/>
      <c r="S33" s="694">
        <f t="shared" si="2"/>
        <v>2016</v>
      </c>
      <c r="T33" s="695">
        <f>IF(Select2=1,Food!$W35,"")</f>
        <v>0.20640223351540932</v>
      </c>
      <c r="U33" s="696">
        <f>IF(Select2=1,Paper!$W35,"")</f>
        <v>9.7537017235523826E-2</v>
      </c>
      <c r="V33" s="687">
        <f>IF(Select2=1,Nappies!$W35,"")</f>
        <v>0</v>
      </c>
      <c r="W33" s="696">
        <f>IF(Select2=1,Garden!$W35,"")</f>
        <v>0</v>
      </c>
      <c r="X33" s="687">
        <f>IF(Select2=1,Wood!$W35,"")</f>
        <v>4.9453958369468767E-2</v>
      </c>
      <c r="Y33" s="696">
        <f>IF(Select2=1,Textiles!$W35,"")</f>
        <v>1.2248834722600667E-2</v>
      </c>
      <c r="Z33" s="689">
        <f>Sludge!W35</f>
        <v>0</v>
      </c>
      <c r="AA33" s="689" t="str">
        <f>IF(Select2=2,MSW!$W35,"")</f>
        <v/>
      </c>
      <c r="AB33" s="697">
        <f>Industry!$W35</f>
        <v>0</v>
      </c>
      <c r="AC33" s="698">
        <f t="shared" si="0"/>
        <v>0.36564204384300258</v>
      </c>
      <c r="AD33" s="699">
        <f>Recovery_OX!R28</f>
        <v>0</v>
      </c>
      <c r="AE33" s="650"/>
      <c r="AF33" s="701">
        <f>(AC33-AD33)*(1-Recovery_OX!U28)</f>
        <v>0.36564204384300258</v>
      </c>
    </row>
    <row r="34" spans="2:32">
      <c r="B34" s="694">
        <f t="shared" si="1"/>
        <v>2017</v>
      </c>
      <c r="C34" s="783">
        <f>IF(Select2=1,Food!$K36,"")</f>
        <v>0.31249617508001759</v>
      </c>
      <c r="D34" s="784">
        <f>IF(Select2=1,Paper!$K36,"")</f>
        <v>4.9566996913565115E-2</v>
      </c>
      <c r="E34" s="776">
        <f>IF(Select2=1,Nappies!$K36,"")</f>
        <v>9.8113172698768805E-2</v>
      </c>
      <c r="F34" s="784">
        <f>IF(Select2=1,Garden!$K36,"")</f>
        <v>0</v>
      </c>
      <c r="G34" s="776">
        <f>IF(Select2=1,Wood!$K36,"")</f>
        <v>0</v>
      </c>
      <c r="H34" s="784">
        <f>IF(Select2=1,Textiles!$K36,"")</f>
        <v>1.1735603367845092E-2</v>
      </c>
      <c r="I34" s="785">
        <f>Sludge!K36</f>
        <v>0</v>
      </c>
      <c r="J34" s="785" t="str">
        <f>IF(Select2=2,MSW!$K36,"")</f>
        <v/>
      </c>
      <c r="K34" s="785">
        <f>Industry!$K36</f>
        <v>0</v>
      </c>
      <c r="L34" s="786">
        <f t="shared" si="3"/>
        <v>0.4719119480601966</v>
      </c>
      <c r="M34" s="787">
        <f>Recovery_OX!C29</f>
        <v>0</v>
      </c>
      <c r="N34" s="781"/>
      <c r="O34" s="788">
        <f>(L34-M34)*(1-Recovery_OX!F29)</f>
        <v>0.4719119480601966</v>
      </c>
      <c r="P34" s="641"/>
      <c r="Q34" s="652"/>
      <c r="S34" s="694">
        <f t="shared" si="2"/>
        <v>2017</v>
      </c>
      <c r="T34" s="695">
        <f>IF(Select2=1,Food!$W36,"")</f>
        <v>0.20907415817128744</v>
      </c>
      <c r="U34" s="696">
        <f>IF(Select2=1,Paper!$W36,"")</f>
        <v>0.1024111506478618</v>
      </c>
      <c r="V34" s="687">
        <f>IF(Select2=1,Nappies!$W36,"")</f>
        <v>0</v>
      </c>
      <c r="W34" s="696">
        <f>IF(Select2=1,Garden!$W36,"")</f>
        <v>0</v>
      </c>
      <c r="X34" s="687">
        <f>IF(Select2=1,Wood!$W36,"")</f>
        <v>5.2566436362235361E-2</v>
      </c>
      <c r="Y34" s="696">
        <f>IF(Select2=1,Textiles!$W36,"")</f>
        <v>1.2860935197638458E-2</v>
      </c>
      <c r="Z34" s="689">
        <f>Sludge!W36</f>
        <v>0</v>
      </c>
      <c r="AA34" s="689" t="str">
        <f>IF(Select2=2,MSW!$W36,"")</f>
        <v/>
      </c>
      <c r="AB34" s="697">
        <f>Industry!$W36</f>
        <v>0</v>
      </c>
      <c r="AC34" s="698">
        <f t="shared" si="0"/>
        <v>0.37691268037902309</v>
      </c>
      <c r="AD34" s="699">
        <f>Recovery_OX!R29</f>
        <v>0</v>
      </c>
      <c r="AE34" s="650"/>
      <c r="AF34" s="701">
        <f>(AC34-AD34)*(1-Recovery_OX!U29)</f>
        <v>0.37691268037902309</v>
      </c>
    </row>
    <row r="35" spans="2:32">
      <c r="B35" s="694">
        <f t="shared" si="1"/>
        <v>2018</v>
      </c>
      <c r="C35" s="783">
        <f>IF(Select2=1,Food!$K37,"")</f>
        <v>0.31517173706614698</v>
      </c>
      <c r="D35" s="784">
        <f>IF(Select2=1,Paper!$K37,"")</f>
        <v>5.176651277069258E-2</v>
      </c>
      <c r="E35" s="776">
        <f>IF(Select2=1,Nappies!$K37,"")</f>
        <v>0.10027733046892734</v>
      </c>
      <c r="F35" s="784">
        <f>IF(Select2=1,Garden!$K37,"")</f>
        <v>0</v>
      </c>
      <c r="G35" s="776">
        <f>IF(Select2=1,Wood!$K37,"")</f>
        <v>0</v>
      </c>
      <c r="H35" s="784">
        <f>IF(Select2=1,Textiles!$K37,"")</f>
        <v>1.2256366119430505E-2</v>
      </c>
      <c r="I35" s="785">
        <f>Sludge!K37</f>
        <v>0</v>
      </c>
      <c r="J35" s="785" t="str">
        <f>IF(Select2=2,MSW!$K37,"")</f>
        <v/>
      </c>
      <c r="K35" s="785">
        <f>Industry!$K37</f>
        <v>0</v>
      </c>
      <c r="L35" s="786">
        <f t="shared" si="3"/>
        <v>0.47947194642519736</v>
      </c>
      <c r="M35" s="787">
        <f>Recovery_OX!C30</f>
        <v>0</v>
      </c>
      <c r="N35" s="781"/>
      <c r="O35" s="788">
        <f>(L35-M35)*(1-Recovery_OX!F30)</f>
        <v>0.47947194642519736</v>
      </c>
      <c r="P35" s="641"/>
      <c r="Q35" s="652"/>
      <c r="S35" s="694">
        <f t="shared" si="2"/>
        <v>2018</v>
      </c>
      <c r="T35" s="695">
        <f>IF(Select2=1,Food!$W37,"")</f>
        <v>0.21086423086495121</v>
      </c>
      <c r="U35" s="696">
        <f>IF(Select2=1,Paper!$W37,"")</f>
        <v>0.10695560489812518</v>
      </c>
      <c r="V35" s="687">
        <f>IF(Select2=1,Nappies!$W37,"")</f>
        <v>0</v>
      </c>
      <c r="W35" s="696">
        <f>IF(Select2=1,Garden!$W37,"")</f>
        <v>0</v>
      </c>
      <c r="X35" s="687">
        <f>IF(Select2=1,Wood!$W37,"")</f>
        <v>5.5571795813745224E-2</v>
      </c>
      <c r="Y35" s="696">
        <f>IF(Select2=1,Textiles!$W37,"")</f>
        <v>1.3431634103485485E-2</v>
      </c>
      <c r="Z35" s="689">
        <f>Sludge!W37</f>
        <v>0</v>
      </c>
      <c r="AA35" s="689" t="str">
        <f>IF(Select2=2,MSW!$W37,"")</f>
        <v/>
      </c>
      <c r="AB35" s="697">
        <f>Industry!$W37</f>
        <v>0</v>
      </c>
      <c r="AC35" s="698">
        <f t="shared" si="0"/>
        <v>0.38682326568030706</v>
      </c>
      <c r="AD35" s="699">
        <f>Recovery_OX!R30</f>
        <v>0</v>
      </c>
      <c r="AE35" s="650"/>
      <c r="AF35" s="701">
        <f>(AC35-AD35)*(1-Recovery_OX!U30)</f>
        <v>0.38682326568030706</v>
      </c>
    </row>
    <row r="36" spans="2:32">
      <c r="B36" s="694">
        <f t="shared" si="1"/>
        <v>2019</v>
      </c>
      <c r="C36" s="783">
        <f>IF(Select2=1,Food!$K38,"")</f>
        <v>0.32162698534528239</v>
      </c>
      <c r="D36" s="784">
        <f>IF(Select2=1,Paper!$K38,"")</f>
        <v>5.4062129487566613E-2</v>
      </c>
      <c r="E36" s="776">
        <f>IF(Select2=1,Nappies!$K38,"")</f>
        <v>0.10287509393747585</v>
      </c>
      <c r="F36" s="784">
        <f>IF(Select2=1,Garden!$K38,"")</f>
        <v>0</v>
      </c>
      <c r="G36" s="776">
        <f>IF(Select2=1,Wood!$K38,"")</f>
        <v>0</v>
      </c>
      <c r="H36" s="784">
        <f>IF(Select2=1,Textiles!$K38,"")</f>
        <v>1.2799881945511456E-2</v>
      </c>
      <c r="I36" s="785">
        <f>Sludge!K38</f>
        <v>0</v>
      </c>
      <c r="J36" s="785" t="str">
        <f>IF(Select2=2,MSW!$K38,"")</f>
        <v/>
      </c>
      <c r="K36" s="785">
        <f>Industry!$K38</f>
        <v>0</v>
      </c>
      <c r="L36" s="786">
        <f t="shared" si="3"/>
        <v>0.49136409071583631</v>
      </c>
      <c r="M36" s="787">
        <f>Recovery_OX!C31</f>
        <v>0</v>
      </c>
      <c r="N36" s="781"/>
      <c r="O36" s="788">
        <f>(L36-M36)*(1-Recovery_OX!F31)</f>
        <v>0.49136409071583631</v>
      </c>
      <c r="P36" s="641"/>
      <c r="Q36" s="652"/>
      <c r="S36" s="694">
        <f t="shared" si="2"/>
        <v>2019</v>
      </c>
      <c r="T36" s="695">
        <f>IF(Select2=1,Food!$W38,"")</f>
        <v>0.21518308564581784</v>
      </c>
      <c r="U36" s="696">
        <f>IF(Select2=1,Paper!$W38,"")</f>
        <v>0.11169861464373271</v>
      </c>
      <c r="V36" s="687">
        <f>IF(Select2=1,Nappies!$W38,"")</f>
        <v>0</v>
      </c>
      <c r="W36" s="696">
        <f>IF(Select2=1,Garden!$W38,"")</f>
        <v>0</v>
      </c>
      <c r="X36" s="687">
        <f>IF(Select2=1,Wood!$W38,"")</f>
        <v>5.868607580106143E-2</v>
      </c>
      <c r="Y36" s="696">
        <f>IF(Select2=1,Textiles!$W38,"")</f>
        <v>1.4027267885492013E-2</v>
      </c>
      <c r="Z36" s="689">
        <f>Sludge!W38</f>
        <v>0</v>
      </c>
      <c r="AA36" s="689" t="str">
        <f>IF(Select2=2,MSW!$W38,"")</f>
        <v/>
      </c>
      <c r="AB36" s="697">
        <f>Industry!$W38</f>
        <v>0</v>
      </c>
      <c r="AC36" s="698">
        <f t="shared" si="0"/>
        <v>0.39959504397610401</v>
      </c>
      <c r="AD36" s="699">
        <f>Recovery_OX!R31</f>
        <v>0</v>
      </c>
      <c r="AE36" s="650"/>
      <c r="AF36" s="701">
        <f>(AC36-AD36)*(1-Recovery_OX!U31)</f>
        <v>0.39959504397610401</v>
      </c>
    </row>
    <row r="37" spans="2:32">
      <c r="B37" s="694">
        <f t="shared" si="1"/>
        <v>2020</v>
      </c>
      <c r="C37" s="783">
        <f>IF(Select2=1,Food!$K39,"")</f>
        <v>0.33075411440505842</v>
      </c>
      <c r="D37" s="784">
        <f>IF(Select2=1,Paper!$K39,"")</f>
        <v>5.645461157118449E-2</v>
      </c>
      <c r="E37" s="776">
        <f>IF(Select2=1,Nappies!$K39,"")</f>
        <v>0.10586157321645431</v>
      </c>
      <c r="F37" s="784">
        <f>IF(Select2=1,Garden!$K39,"")</f>
        <v>0</v>
      </c>
      <c r="G37" s="776">
        <f>IF(Select2=1,Wood!$K39,"")</f>
        <v>0</v>
      </c>
      <c r="H37" s="784">
        <f>IF(Select2=1,Textiles!$K39,"")</f>
        <v>1.336633185263365E-2</v>
      </c>
      <c r="I37" s="785">
        <f>Sludge!K39</f>
        <v>0</v>
      </c>
      <c r="J37" s="785" t="str">
        <f>IF(Select2=2,MSW!$K39,"")</f>
        <v/>
      </c>
      <c r="K37" s="785">
        <f>Industry!$K39</f>
        <v>0</v>
      </c>
      <c r="L37" s="786">
        <f t="shared" si="3"/>
        <v>0.50643663104533088</v>
      </c>
      <c r="M37" s="787">
        <f>Recovery_OX!C32</f>
        <v>0</v>
      </c>
      <c r="N37" s="781"/>
      <c r="O37" s="788">
        <f>(L37-M37)*(1-Recovery_OX!F32)</f>
        <v>0.50643663104533088</v>
      </c>
      <c r="P37" s="641"/>
      <c r="Q37" s="652"/>
      <c r="S37" s="694">
        <f t="shared" si="2"/>
        <v>2020</v>
      </c>
      <c r="T37" s="695">
        <f>IF(Select2=1,Food!$W39,"")</f>
        <v>0.22128955022639946</v>
      </c>
      <c r="U37" s="696">
        <f>IF(Select2=1,Paper!$W39,"")</f>
        <v>0.11664175944459611</v>
      </c>
      <c r="V37" s="687">
        <f>IF(Select2=1,Nappies!$W39,"")</f>
        <v>0</v>
      </c>
      <c r="W37" s="696">
        <f>IF(Select2=1,Garden!$W39,"")</f>
        <v>0</v>
      </c>
      <c r="X37" s="687">
        <f>IF(Select2=1,Wood!$W39,"")</f>
        <v>6.1911827135171744E-2</v>
      </c>
      <c r="Y37" s="696">
        <f>IF(Select2=1,Textiles!$W39,"")</f>
        <v>1.4648034906995785E-2</v>
      </c>
      <c r="Z37" s="689">
        <f>Sludge!W39</f>
        <v>0</v>
      </c>
      <c r="AA37" s="689" t="str">
        <f>IF(Select2=2,MSW!$W39,"")</f>
        <v/>
      </c>
      <c r="AB37" s="697">
        <f>Industry!$W39</f>
        <v>0</v>
      </c>
      <c r="AC37" s="698">
        <f t="shared" si="0"/>
        <v>0.41449117171316308</v>
      </c>
      <c r="AD37" s="699">
        <f>Recovery_OX!R32</f>
        <v>0</v>
      </c>
      <c r="AE37" s="650"/>
      <c r="AF37" s="701">
        <f>(AC37-AD37)*(1-Recovery_OX!U32)</f>
        <v>0.41449117171316308</v>
      </c>
    </row>
    <row r="38" spans="2:32">
      <c r="B38" s="694">
        <f t="shared" si="1"/>
        <v>2021</v>
      </c>
      <c r="C38" s="783">
        <f>IF(Select2=1,Food!$K40,"")</f>
        <v>0.34181195959007016</v>
      </c>
      <c r="D38" s="784">
        <f>IF(Select2=1,Paper!$K40,"")</f>
        <v>5.8944746389422854E-2</v>
      </c>
      <c r="E38" s="776">
        <f>IF(Select2=1,Nappies!$K40,"")</f>
        <v>0.10919913135550091</v>
      </c>
      <c r="F38" s="784">
        <f>IF(Select2=1,Garden!$K40,"")</f>
        <v>0</v>
      </c>
      <c r="G38" s="776">
        <f>IF(Select2=1,Wood!$K40,"")</f>
        <v>0</v>
      </c>
      <c r="H38" s="784">
        <f>IF(Select2=1,Textiles!$K40,"")</f>
        <v>1.3955902259940468E-2</v>
      </c>
      <c r="I38" s="785">
        <f>Sludge!K40</f>
        <v>0</v>
      </c>
      <c r="J38" s="785" t="str">
        <f>IF(Select2=2,MSW!$K40,"")</f>
        <v/>
      </c>
      <c r="K38" s="785">
        <f>Industry!$K40</f>
        <v>0</v>
      </c>
      <c r="L38" s="786">
        <f t="shared" si="3"/>
        <v>0.52391173959493442</v>
      </c>
      <c r="M38" s="787">
        <f>Recovery_OX!C33</f>
        <v>0</v>
      </c>
      <c r="N38" s="781"/>
      <c r="O38" s="788">
        <f>(L38-M38)*(1-Recovery_OX!F33)</f>
        <v>0.52391173959493442</v>
      </c>
      <c r="P38" s="641"/>
      <c r="Q38" s="652"/>
      <c r="S38" s="694">
        <f t="shared" si="2"/>
        <v>2021</v>
      </c>
      <c r="T38" s="695">
        <f>IF(Select2=1,Food!$W40,"")</f>
        <v>0.22868775173287476</v>
      </c>
      <c r="U38" s="696">
        <f>IF(Select2=1,Paper!$W40,"")</f>
        <v>0.12178666609384889</v>
      </c>
      <c r="V38" s="687">
        <f>IF(Select2=1,Nappies!$W40,"")</f>
        <v>0</v>
      </c>
      <c r="W38" s="696">
        <f>IF(Select2=1,Garden!$W40,"")</f>
        <v>0</v>
      </c>
      <c r="X38" s="687">
        <f>IF(Select2=1,Wood!$W40,"")</f>
        <v>6.5251577538468011E-2</v>
      </c>
      <c r="Y38" s="696">
        <f>IF(Select2=1,Textiles!$W40,"")</f>
        <v>1.5294139462948464E-2</v>
      </c>
      <c r="Z38" s="689">
        <f>Sludge!W40</f>
        <v>0</v>
      </c>
      <c r="AA38" s="689" t="str">
        <f>IF(Select2=2,MSW!$W40,"")</f>
        <v/>
      </c>
      <c r="AB38" s="697">
        <f>Industry!$W40</f>
        <v>0</v>
      </c>
      <c r="AC38" s="698">
        <f t="shared" si="0"/>
        <v>0.43102013482814006</v>
      </c>
      <c r="AD38" s="699">
        <f>Recovery_OX!R33</f>
        <v>0</v>
      </c>
      <c r="AE38" s="650"/>
      <c r="AF38" s="701">
        <f>(AC38-AD38)*(1-Recovery_OX!U33)</f>
        <v>0.43102013482814006</v>
      </c>
    </row>
    <row r="39" spans="2:32">
      <c r="B39" s="694">
        <f t="shared" si="1"/>
        <v>2022</v>
      </c>
      <c r="C39" s="783">
        <f>IF(Select2=1,Food!$K41,"")</f>
        <v>0.35430488943305388</v>
      </c>
      <c r="D39" s="784">
        <f>IF(Select2=1,Paper!$K41,"")</f>
        <v>6.1533330362324751E-2</v>
      </c>
      <c r="E39" s="776">
        <f>IF(Select2=1,Nappies!$K41,"")</f>
        <v>0.11285621178272706</v>
      </c>
      <c r="F39" s="784">
        <f>IF(Select2=1,Garden!$K41,"")</f>
        <v>0</v>
      </c>
      <c r="G39" s="776">
        <f>IF(Select2=1,Wood!$K41,"")</f>
        <v>0</v>
      </c>
      <c r="H39" s="784">
        <f>IF(Select2=1,Textiles!$K41,"")</f>
        <v>1.4568781729788347E-2</v>
      </c>
      <c r="I39" s="785">
        <f>Sludge!K41</f>
        <v>0</v>
      </c>
      <c r="J39" s="785" t="str">
        <f>IF(Select2=2,MSW!$K41,"")</f>
        <v/>
      </c>
      <c r="K39" s="785">
        <f>Industry!$K41</f>
        <v>0</v>
      </c>
      <c r="L39" s="786">
        <f t="shared" si="3"/>
        <v>0.54326321330789407</v>
      </c>
      <c r="M39" s="787">
        <f>Recovery_OX!C34</f>
        <v>0</v>
      </c>
      <c r="N39" s="781"/>
      <c r="O39" s="788">
        <f>(L39-M39)*(1-Recovery_OX!F34)</f>
        <v>0.54326321330789407</v>
      </c>
      <c r="P39" s="641"/>
      <c r="Q39" s="652"/>
      <c r="S39" s="694">
        <f t="shared" si="2"/>
        <v>2022</v>
      </c>
      <c r="T39" s="695">
        <f>IF(Select2=1,Food!$W41,"")</f>
        <v>0.23704609016484426</v>
      </c>
      <c r="U39" s="696">
        <f>IF(Select2=1,Paper!$W41,"")</f>
        <v>0.12713498008744784</v>
      </c>
      <c r="V39" s="687">
        <f>IF(Select2=1,Nappies!$W41,"")</f>
        <v>0</v>
      </c>
      <c r="W39" s="696">
        <f>IF(Select2=1,Garden!$W41,"")</f>
        <v>0</v>
      </c>
      <c r="X39" s="687">
        <f>IF(Select2=1,Wood!$W41,"")</f>
        <v>6.8707821804414343E-2</v>
      </c>
      <c r="Y39" s="696">
        <f>IF(Select2=1,Textiles!$W41,"")</f>
        <v>1.5965788197028333E-2</v>
      </c>
      <c r="Z39" s="689">
        <f>Sludge!W41</f>
        <v>0</v>
      </c>
      <c r="AA39" s="689" t="str">
        <f>IF(Select2=2,MSW!$W41,"")</f>
        <v/>
      </c>
      <c r="AB39" s="697">
        <f>Industry!$W41</f>
        <v>0</v>
      </c>
      <c r="AC39" s="698">
        <f t="shared" si="0"/>
        <v>0.44885468025373476</v>
      </c>
      <c r="AD39" s="699">
        <f>Recovery_OX!R34</f>
        <v>0</v>
      </c>
      <c r="AE39" s="650"/>
      <c r="AF39" s="701">
        <f>(AC39-AD39)*(1-Recovery_OX!U34)</f>
        <v>0.44885468025373476</v>
      </c>
    </row>
    <row r="40" spans="2:32">
      <c r="B40" s="694">
        <f t="shared" si="1"/>
        <v>2023</v>
      </c>
      <c r="C40" s="783">
        <f>IF(Select2=1,Food!$K42,"")</f>
        <v>0.3679015942494579</v>
      </c>
      <c r="D40" s="784">
        <f>IF(Select2=1,Paper!$K42,"")</f>
        <v>6.4221154484921938E-2</v>
      </c>
      <c r="E40" s="776">
        <f>IF(Select2=1,Nappies!$K42,"")</f>
        <v>0.11680634400614959</v>
      </c>
      <c r="F40" s="784">
        <f>IF(Select2=1,Garden!$K42,"")</f>
        <v>0</v>
      </c>
      <c r="G40" s="776">
        <f>IF(Select2=1,Wood!$K42,"")</f>
        <v>0</v>
      </c>
      <c r="H40" s="784">
        <f>IF(Select2=1,Textiles!$K42,"")</f>
        <v>1.5205157540094789E-2</v>
      </c>
      <c r="I40" s="785">
        <f>Sludge!K42</f>
        <v>0</v>
      </c>
      <c r="J40" s="785" t="str">
        <f>IF(Select2=2,MSW!$K42,"")</f>
        <v/>
      </c>
      <c r="K40" s="785">
        <f>Industry!$K42</f>
        <v>0</v>
      </c>
      <c r="L40" s="786">
        <f t="shared" si="3"/>
        <v>0.56413425028062425</v>
      </c>
      <c r="M40" s="787">
        <f>Recovery_OX!C35</f>
        <v>0</v>
      </c>
      <c r="N40" s="781"/>
      <c r="O40" s="788">
        <f>(L40-M40)*(1-Recovery_OX!F35)</f>
        <v>0.56413425028062425</v>
      </c>
      <c r="P40" s="641"/>
      <c r="Q40" s="652"/>
      <c r="S40" s="694">
        <f t="shared" si="2"/>
        <v>2023</v>
      </c>
      <c r="T40" s="695">
        <f>IF(Select2=1,Food!$W42,"")</f>
        <v>0.24614290427037777</v>
      </c>
      <c r="U40" s="696">
        <f>IF(Select2=1,Paper!$W42,"")</f>
        <v>0.13268833571264865</v>
      </c>
      <c r="V40" s="687">
        <f>IF(Select2=1,Nappies!$W42,"")</f>
        <v>0</v>
      </c>
      <c r="W40" s="696">
        <f>IF(Select2=1,Garden!$W42,"")</f>
        <v>0</v>
      </c>
      <c r="X40" s="687">
        <f>IF(Select2=1,Wood!$W42,"")</f>
        <v>7.2283010906420905E-2</v>
      </c>
      <c r="Y40" s="696">
        <f>IF(Select2=1,Textiles!$W42,"")</f>
        <v>1.6663186345309368E-2</v>
      </c>
      <c r="Z40" s="689">
        <f>Sludge!W42</f>
        <v>0</v>
      </c>
      <c r="AA40" s="689" t="str">
        <f>IF(Select2=2,MSW!$W42,"")</f>
        <v/>
      </c>
      <c r="AB40" s="697">
        <f>Industry!$W42</f>
        <v>0</v>
      </c>
      <c r="AC40" s="698">
        <f t="shared" si="0"/>
        <v>0.46777743723475673</v>
      </c>
      <c r="AD40" s="699">
        <f>Recovery_OX!R35</f>
        <v>0</v>
      </c>
      <c r="AE40" s="650"/>
      <c r="AF40" s="701">
        <f>(AC40-AD40)*(1-Recovery_OX!U35)</f>
        <v>0.46777743723475673</v>
      </c>
    </row>
    <row r="41" spans="2:32">
      <c r="B41" s="694">
        <f t="shared" si="1"/>
        <v>2024</v>
      </c>
      <c r="C41" s="783">
        <f>IF(Select2=1,Food!$K43,"")</f>
        <v>0.38238061516377564</v>
      </c>
      <c r="D41" s="784">
        <f>IF(Select2=1,Paper!$K43,"")</f>
        <v>6.7008989077997905E-2</v>
      </c>
      <c r="E41" s="776">
        <f>IF(Select2=1,Nappies!$K43,"")</f>
        <v>0.12102729923810948</v>
      </c>
      <c r="F41" s="784">
        <f>IF(Select2=1,Garden!$K43,"")</f>
        <v>0</v>
      </c>
      <c r="G41" s="776">
        <f>IF(Select2=1,Wood!$K43,"")</f>
        <v>0</v>
      </c>
      <c r="H41" s="784">
        <f>IF(Select2=1,Textiles!$K43,"")</f>
        <v>1.5865212073891723E-2</v>
      </c>
      <c r="I41" s="785">
        <f>Sludge!K43</f>
        <v>0</v>
      </c>
      <c r="J41" s="785" t="str">
        <f>IF(Select2=2,MSW!$K43,"")</f>
        <v/>
      </c>
      <c r="K41" s="785">
        <f>Industry!$K43</f>
        <v>0</v>
      </c>
      <c r="L41" s="786">
        <f t="shared" si="3"/>
        <v>0.58628211555377474</v>
      </c>
      <c r="M41" s="787">
        <f>Recovery_OX!C36</f>
        <v>0</v>
      </c>
      <c r="N41" s="781"/>
      <c r="O41" s="788">
        <f>(L41-M41)*(1-Recovery_OX!F36)</f>
        <v>0.58628211555377474</v>
      </c>
      <c r="P41" s="641"/>
      <c r="Q41" s="652"/>
      <c r="S41" s="694">
        <f t="shared" si="2"/>
        <v>2024</v>
      </c>
      <c r="T41" s="695">
        <f>IF(Select2=1,Food!$W43,"")</f>
        <v>0.25583002798646903</v>
      </c>
      <c r="U41" s="696">
        <f>IF(Select2=1,Paper!$W43,"")</f>
        <v>0.138448324541318</v>
      </c>
      <c r="V41" s="687">
        <f>IF(Select2=1,Nappies!$W43,"")</f>
        <v>0</v>
      </c>
      <c r="W41" s="696">
        <f>IF(Select2=1,Garden!$W43,"")</f>
        <v>0</v>
      </c>
      <c r="X41" s="687">
        <f>IF(Select2=1,Wood!$W43,"")</f>
        <v>7.597953996303905E-2</v>
      </c>
      <c r="Y41" s="696">
        <f>IF(Select2=1,Textiles!$W43,"")</f>
        <v>1.7386533779607378E-2</v>
      </c>
      <c r="Z41" s="689">
        <f>Sludge!W43</f>
        <v>0</v>
      </c>
      <c r="AA41" s="689" t="str">
        <f>IF(Select2=2,MSW!$W43,"")</f>
        <v/>
      </c>
      <c r="AB41" s="697">
        <f>Industry!$W43</f>
        <v>0</v>
      </c>
      <c r="AC41" s="698">
        <f t="shared" si="0"/>
        <v>0.48764442627043342</v>
      </c>
      <c r="AD41" s="699">
        <f>Recovery_OX!R36</f>
        <v>0</v>
      </c>
      <c r="AE41" s="650"/>
      <c r="AF41" s="701">
        <f>(AC41-AD41)*(1-Recovery_OX!U36)</f>
        <v>0.48764442627043342</v>
      </c>
    </row>
    <row r="42" spans="2:32">
      <c r="B42" s="694">
        <f t="shared" si="1"/>
        <v>2025</v>
      </c>
      <c r="C42" s="783">
        <f>IF(Select2=1,Food!$K44,"")</f>
        <v>0.39759379471081835</v>
      </c>
      <c r="D42" s="784">
        <f>IF(Select2=1,Paper!$K44,"")</f>
        <v>6.9897567657641962E-2</v>
      </c>
      <c r="E42" s="776">
        <f>IF(Select2=1,Nappies!$K44,"")</f>
        <v>0.12550037199566444</v>
      </c>
      <c r="F42" s="784">
        <f>IF(Select2=1,Garden!$K44,"")</f>
        <v>0</v>
      </c>
      <c r="G42" s="776">
        <f>IF(Select2=1,Wood!$K44,"")</f>
        <v>0</v>
      </c>
      <c r="H42" s="784">
        <f>IF(Select2=1,Textiles!$K44,"")</f>
        <v>1.6549119000241717E-2</v>
      </c>
      <c r="I42" s="785">
        <f>Sludge!K44</f>
        <v>0</v>
      </c>
      <c r="J42" s="785" t="str">
        <f>IF(Select2=2,MSW!$K44,"")</f>
        <v/>
      </c>
      <c r="K42" s="785">
        <f>Industry!$K44</f>
        <v>0</v>
      </c>
      <c r="L42" s="786">
        <f t="shared" si="3"/>
        <v>0.60954085336436648</v>
      </c>
      <c r="M42" s="787">
        <f>Recovery_OX!C37</f>
        <v>0</v>
      </c>
      <c r="N42" s="781"/>
      <c r="O42" s="788">
        <f>(L42-M42)*(1-Recovery_OX!F37)</f>
        <v>0.60954085336436648</v>
      </c>
      <c r="P42" s="641"/>
      <c r="Q42" s="652"/>
      <c r="S42" s="694">
        <f t="shared" si="2"/>
        <v>2025</v>
      </c>
      <c r="T42" s="695">
        <f>IF(Select2=1,Food!$W44,"")</f>
        <v>0.26600833722846901</v>
      </c>
      <c r="U42" s="696">
        <f>IF(Select2=1,Paper!$W44,"")</f>
        <v>0.14441646210256606</v>
      </c>
      <c r="V42" s="687">
        <f>IF(Select2=1,Nappies!$W44,"")</f>
        <v>0</v>
      </c>
      <c r="W42" s="696">
        <f>IF(Select2=1,Garden!$W44,"")</f>
        <v>0</v>
      </c>
      <c r="X42" s="687">
        <f>IF(Select2=1,Wood!$W44,"")</f>
        <v>7.9799734958897708E-2</v>
      </c>
      <c r="Y42" s="696">
        <f>IF(Select2=1,Textiles!$W44,"")</f>
        <v>1.8136020822182713E-2</v>
      </c>
      <c r="Z42" s="689">
        <f>Sludge!W44</f>
        <v>0</v>
      </c>
      <c r="AA42" s="689" t="str">
        <f>IF(Select2=2,MSW!$W44,"")</f>
        <v/>
      </c>
      <c r="AB42" s="697">
        <f>Industry!$W44</f>
        <v>0</v>
      </c>
      <c r="AC42" s="698">
        <f t="shared" si="0"/>
        <v>0.50836055511211542</v>
      </c>
      <c r="AD42" s="699">
        <f>Recovery_OX!R37</f>
        <v>0</v>
      </c>
      <c r="AE42" s="650"/>
      <c r="AF42" s="701">
        <f>(AC42-AD42)*(1-Recovery_OX!U37)</f>
        <v>0.50836055511211542</v>
      </c>
    </row>
    <row r="43" spans="2:32">
      <c r="B43" s="694">
        <f t="shared" si="1"/>
        <v>2026</v>
      </c>
      <c r="C43" s="783">
        <f>IF(Select2=1,Food!$K45,"")</f>
        <v>0.41344173729680345</v>
      </c>
      <c r="D43" s="784">
        <f>IF(Select2=1,Paper!$K45,"")</f>
        <v>7.2887569808243513E-2</v>
      </c>
      <c r="E43" s="776">
        <f>IF(Select2=1,Nappies!$K45,"")</f>
        <v>0.13020976743087856</v>
      </c>
      <c r="F43" s="784">
        <f>IF(Select2=1,Garden!$K45,"")</f>
        <v>0</v>
      </c>
      <c r="G43" s="776">
        <f>IF(Select2=1,Wood!$K45,"")</f>
        <v>0</v>
      </c>
      <c r="H43" s="784">
        <f>IF(Select2=1,Textiles!$K45,"")</f>
        <v>1.7257039219206214E-2</v>
      </c>
      <c r="I43" s="785">
        <f>Sludge!K45</f>
        <v>0</v>
      </c>
      <c r="J43" s="785" t="str">
        <f>IF(Select2=2,MSW!$K45,"")</f>
        <v/>
      </c>
      <c r="K43" s="785">
        <f>Industry!$K45</f>
        <v>0</v>
      </c>
      <c r="L43" s="786">
        <f t="shared" si="3"/>
        <v>0.63379611375513167</v>
      </c>
      <c r="M43" s="787">
        <f>Recovery_OX!C38</f>
        <v>0</v>
      </c>
      <c r="N43" s="781"/>
      <c r="O43" s="788">
        <f>(L43-M43)*(1-Recovery_OX!F38)</f>
        <v>0.63379611375513167</v>
      </c>
      <c r="P43" s="641"/>
      <c r="Q43" s="652"/>
      <c r="S43" s="694">
        <f t="shared" si="2"/>
        <v>2026</v>
      </c>
      <c r="T43" s="695">
        <f>IF(Select2=1,Food!$W45,"")</f>
        <v>0.27661133182212544</v>
      </c>
      <c r="U43" s="696">
        <f>IF(Select2=1,Paper!$W45,"")</f>
        <v>0.1505941524963709</v>
      </c>
      <c r="V43" s="687">
        <f>IF(Select2=1,Nappies!$W45,"")</f>
        <v>0</v>
      </c>
      <c r="W43" s="696">
        <f>IF(Select2=1,Garden!$W45,"")</f>
        <v>0</v>
      </c>
      <c r="X43" s="687">
        <f>IF(Select2=1,Wood!$W45,"")</f>
        <v>8.3745838112482818E-2</v>
      </c>
      <c r="Y43" s="696">
        <f>IF(Select2=1,Textiles!$W45,"")</f>
        <v>1.8911823801869836E-2</v>
      </c>
      <c r="Z43" s="689">
        <f>Sludge!W45</f>
        <v>0</v>
      </c>
      <c r="AA43" s="689" t="str">
        <f>IF(Select2=2,MSW!$W45,"")</f>
        <v/>
      </c>
      <c r="AB43" s="697">
        <f>Industry!$W45</f>
        <v>0</v>
      </c>
      <c r="AC43" s="698">
        <f t="shared" si="0"/>
        <v>0.52986314623284902</v>
      </c>
      <c r="AD43" s="699">
        <f>Recovery_OX!R38</f>
        <v>0</v>
      </c>
      <c r="AE43" s="650"/>
      <c r="AF43" s="701">
        <f>(AC43-AD43)*(1-Recovery_OX!U38)</f>
        <v>0.52986314623284902</v>
      </c>
    </row>
    <row r="44" spans="2:32">
      <c r="B44" s="694">
        <f t="shared" si="1"/>
        <v>2027</v>
      </c>
      <c r="C44" s="783">
        <f>IF(Select2=1,Food!$K46,"")</f>
        <v>0.42985731649948061</v>
      </c>
      <c r="D44" s="784">
        <f>IF(Select2=1,Paper!$K46,"")</f>
        <v>7.5979602936689913E-2</v>
      </c>
      <c r="E44" s="776">
        <f>IF(Select2=1,Nappies!$K46,"")</f>
        <v>0.13514207726380487</v>
      </c>
      <c r="F44" s="784">
        <f>IF(Select2=1,Garden!$K46,"")</f>
        <v>0</v>
      </c>
      <c r="G44" s="776">
        <f>IF(Select2=1,Wood!$K46,"")</f>
        <v>0</v>
      </c>
      <c r="H44" s="784">
        <f>IF(Select2=1,Textiles!$K46,"")</f>
        <v>1.7989116541924824E-2</v>
      </c>
      <c r="I44" s="785">
        <f>Sludge!K46</f>
        <v>0</v>
      </c>
      <c r="J44" s="785" t="str">
        <f>IF(Select2=2,MSW!$K46,"")</f>
        <v/>
      </c>
      <c r="K44" s="785">
        <f>Industry!$K46</f>
        <v>0</v>
      </c>
      <c r="L44" s="786">
        <f t="shared" si="3"/>
        <v>0.65896811324190019</v>
      </c>
      <c r="M44" s="787">
        <f>Recovery_OX!C39</f>
        <v>0</v>
      </c>
      <c r="N44" s="781"/>
      <c r="O44" s="788">
        <f>(L44-M44)*(1-Recovery_OX!F39)</f>
        <v>0.65896811324190019</v>
      </c>
      <c r="P44" s="641"/>
      <c r="Q44" s="652"/>
      <c r="S44" s="694">
        <f t="shared" si="2"/>
        <v>2027</v>
      </c>
      <c r="T44" s="695">
        <f>IF(Select2=1,Food!$W46,"")</f>
        <v>0.28759410113702988</v>
      </c>
      <c r="U44" s="696">
        <f>IF(Select2=1,Paper!$W46,"")</f>
        <v>0.15698265069564035</v>
      </c>
      <c r="V44" s="687">
        <f>IF(Select2=1,Nappies!$W46,"")</f>
        <v>0</v>
      </c>
      <c r="W44" s="696">
        <f>IF(Select2=1,Garden!$W46,"")</f>
        <v>0</v>
      </c>
      <c r="X44" s="687">
        <f>IF(Select2=1,Wood!$W46,"")</f>
        <v>8.7819991772874556E-2</v>
      </c>
      <c r="Y44" s="696">
        <f>IF(Select2=1,Textiles!$W46,"")</f>
        <v>1.9714100319917625E-2</v>
      </c>
      <c r="Z44" s="689">
        <f>Sludge!W46</f>
        <v>0</v>
      </c>
      <c r="AA44" s="689" t="str">
        <f>IF(Select2=2,MSW!$W46,"")</f>
        <v/>
      </c>
      <c r="AB44" s="697">
        <f>Industry!$W46</f>
        <v>0</v>
      </c>
      <c r="AC44" s="698">
        <f t="shared" si="0"/>
        <v>0.55211084392546239</v>
      </c>
      <c r="AD44" s="699">
        <f>Recovery_OX!R39</f>
        <v>0</v>
      </c>
      <c r="AE44" s="650"/>
      <c r="AF44" s="701">
        <f>(AC44-AD44)*(1-Recovery_OX!U39)</f>
        <v>0.55211084392546239</v>
      </c>
    </row>
    <row r="45" spans="2:32">
      <c r="B45" s="694">
        <f t="shared" si="1"/>
        <v>2028</v>
      </c>
      <c r="C45" s="783">
        <f>IF(Select2=1,Food!$K47,"")</f>
        <v>0.44679457241271536</v>
      </c>
      <c r="D45" s="784">
        <f>IF(Select2=1,Paper!$K47,"")</f>
        <v>7.9174182777920848E-2</v>
      </c>
      <c r="E45" s="776">
        <f>IF(Select2=1,Nappies!$K47,"")</f>
        <v>0.14028582981848053</v>
      </c>
      <c r="F45" s="784">
        <f>IF(Select2=1,Garden!$K47,"")</f>
        <v>0</v>
      </c>
      <c r="G45" s="776">
        <f>IF(Select2=1,Wood!$K47,"")</f>
        <v>0</v>
      </c>
      <c r="H45" s="784">
        <f>IF(Select2=1,Textiles!$K47,"")</f>
        <v>1.8745473075062694E-2</v>
      </c>
      <c r="I45" s="785">
        <f>Sludge!K47</f>
        <v>0</v>
      </c>
      <c r="J45" s="785" t="str">
        <f>IF(Select2=2,MSW!$K47,"")</f>
        <v/>
      </c>
      <c r="K45" s="785">
        <f>Industry!$K47</f>
        <v>0</v>
      </c>
      <c r="L45" s="786">
        <f t="shared" si="3"/>
        <v>0.68500005808417952</v>
      </c>
      <c r="M45" s="787">
        <f>Recovery_OX!C40</f>
        <v>0</v>
      </c>
      <c r="N45" s="781"/>
      <c r="O45" s="788">
        <f>(L45-M45)*(1-Recovery_OX!F40)</f>
        <v>0.68500005808417952</v>
      </c>
      <c r="P45" s="641"/>
      <c r="Q45" s="652"/>
      <c r="S45" s="694">
        <f t="shared" si="2"/>
        <v>2028</v>
      </c>
      <c r="T45" s="695">
        <f>IF(Select2=1,Food!$W47,"")</f>
        <v>0.29892589590502811</v>
      </c>
      <c r="U45" s="696">
        <f>IF(Select2=1,Paper!$W47,"")</f>
        <v>0.16358302226843152</v>
      </c>
      <c r="V45" s="687">
        <f>IF(Select2=1,Nappies!$W47,"")</f>
        <v>0</v>
      </c>
      <c r="W45" s="696">
        <f>IF(Select2=1,Garden!$W47,"")</f>
        <v>0</v>
      </c>
      <c r="X45" s="687">
        <f>IF(Select2=1,Wood!$W47,"")</f>
        <v>9.202422071784401E-2</v>
      </c>
      <c r="Y45" s="696">
        <f>IF(Select2=1,Textiles!$W47,"")</f>
        <v>2.0542984191849537E-2</v>
      </c>
      <c r="Z45" s="689">
        <f>Sludge!W47</f>
        <v>0</v>
      </c>
      <c r="AA45" s="689" t="str">
        <f>IF(Select2=2,MSW!$W47,"")</f>
        <v/>
      </c>
      <c r="AB45" s="697">
        <f>Industry!$W47</f>
        <v>0</v>
      </c>
      <c r="AC45" s="698">
        <f t="shared" si="0"/>
        <v>0.57507612308315315</v>
      </c>
      <c r="AD45" s="699">
        <f>Recovery_OX!R40</f>
        <v>0</v>
      </c>
      <c r="AE45" s="650"/>
      <c r="AF45" s="701">
        <f>(AC45-AD45)*(1-Recovery_OX!U40)</f>
        <v>0.57507612308315315</v>
      </c>
    </row>
    <row r="46" spans="2:32">
      <c r="B46" s="694">
        <f t="shared" si="1"/>
        <v>2029</v>
      </c>
      <c r="C46" s="783">
        <f>IF(Select2=1,Food!$K48,"")</f>
        <v>0.46422121780605569</v>
      </c>
      <c r="D46" s="784">
        <f>IF(Select2=1,Paper!$K48,"")</f>
        <v>8.2471712513608103E-2</v>
      </c>
      <c r="E46" s="776">
        <f>IF(Select2=1,Nappies!$K48,"")</f>
        <v>0.14563110187494999</v>
      </c>
      <c r="F46" s="784">
        <f>IF(Select2=1,Garden!$K48,"")</f>
        <v>0</v>
      </c>
      <c r="G46" s="776">
        <f>IF(Select2=1,Wood!$K48,"")</f>
        <v>0</v>
      </c>
      <c r="H46" s="784">
        <f>IF(Select2=1,Textiles!$K48,"")</f>
        <v>1.9526204276898121E-2</v>
      </c>
      <c r="I46" s="785">
        <f>Sludge!K48</f>
        <v>0</v>
      </c>
      <c r="J46" s="785" t="str">
        <f>IF(Select2=2,MSW!$K48,"")</f>
        <v/>
      </c>
      <c r="K46" s="785">
        <f>Industry!$K48</f>
        <v>0</v>
      </c>
      <c r="L46" s="786">
        <f t="shared" si="3"/>
        <v>0.71185023647151191</v>
      </c>
      <c r="M46" s="787">
        <f>Recovery_OX!C41</f>
        <v>0</v>
      </c>
      <c r="N46" s="781"/>
      <c r="O46" s="788">
        <f>(L46-M46)*(1-Recovery_OX!F41)</f>
        <v>0.71185023647151191</v>
      </c>
      <c r="P46" s="641"/>
      <c r="Q46" s="652"/>
      <c r="S46" s="694">
        <f t="shared" si="2"/>
        <v>2029</v>
      </c>
      <c r="T46" s="695">
        <f>IF(Select2=1,Food!$W48,"")</f>
        <v>0.31058511450003728</v>
      </c>
      <c r="U46" s="696">
        <f>IF(Select2=1,Paper!$W48,"")</f>
        <v>0.17039610023472751</v>
      </c>
      <c r="V46" s="687">
        <f>IF(Select2=1,Nappies!$W48,"")</f>
        <v>0</v>
      </c>
      <c r="W46" s="696">
        <f>IF(Select2=1,Garden!$W48,"")</f>
        <v>0</v>
      </c>
      <c r="X46" s="687">
        <f>IF(Select2=1,Wood!$W48,"")</f>
        <v>9.6360412715218058E-2</v>
      </c>
      <c r="Y46" s="696">
        <f>IF(Select2=1,Textiles!$W48,"")</f>
        <v>2.1398580029477407E-2</v>
      </c>
      <c r="Z46" s="689">
        <f>Sludge!W48</f>
        <v>0</v>
      </c>
      <c r="AA46" s="689" t="str">
        <f>IF(Select2=2,MSW!$W48,"")</f>
        <v/>
      </c>
      <c r="AB46" s="697">
        <f>Industry!$W48</f>
        <v>0</v>
      </c>
      <c r="AC46" s="698">
        <f t="shared" si="0"/>
        <v>0.59874020747946022</v>
      </c>
      <c r="AD46" s="699">
        <f>Recovery_OX!R41</f>
        <v>0</v>
      </c>
      <c r="AE46" s="650"/>
      <c r="AF46" s="701">
        <f>(AC46-AD46)*(1-Recovery_OX!U41)</f>
        <v>0.59874020747946022</v>
      </c>
    </row>
    <row r="47" spans="2:32">
      <c r="B47" s="694">
        <f t="shared" si="1"/>
        <v>2030</v>
      </c>
      <c r="C47" s="783">
        <f>IF(Select2=1,Food!$K49,"")</f>
        <v>0.4821135587521993</v>
      </c>
      <c r="D47" s="784">
        <f>IF(Select2=1,Paper!$K49,"")</f>
        <v>8.5872460356525238E-2</v>
      </c>
      <c r="E47" s="776">
        <f>IF(Select2=1,Nappies!$K49,"")</f>
        <v>0.15116918191272116</v>
      </c>
      <c r="F47" s="784">
        <f>IF(Select2=1,Garden!$K49,"")</f>
        <v>0</v>
      </c>
      <c r="G47" s="776">
        <f>IF(Select2=1,Wood!$K49,"")</f>
        <v>0</v>
      </c>
      <c r="H47" s="784">
        <f>IF(Select2=1,Textiles!$K49,"")</f>
        <v>2.0331373650143085E-2</v>
      </c>
      <c r="I47" s="785">
        <f>Sludge!K49</f>
        <v>0</v>
      </c>
      <c r="J47" s="785" t="str">
        <f>IF(Select2=2,MSW!$K49,"")</f>
        <v/>
      </c>
      <c r="K47" s="785">
        <f>Industry!$K49</f>
        <v>0</v>
      </c>
      <c r="L47" s="786">
        <f t="shared" si="3"/>
        <v>0.73948657467158874</v>
      </c>
      <c r="M47" s="787">
        <f>Recovery_OX!C42</f>
        <v>0</v>
      </c>
      <c r="N47" s="781"/>
      <c r="O47" s="788">
        <f>(L47-M47)*(1-Recovery_OX!F42)</f>
        <v>0.73948657467158874</v>
      </c>
      <c r="P47" s="641"/>
      <c r="Q47" s="652"/>
      <c r="S47" s="694">
        <f t="shared" si="2"/>
        <v>2030</v>
      </c>
      <c r="T47" s="695">
        <f>IF(Select2=1,Food!$W49,"")</f>
        <v>0.32255590460673467</v>
      </c>
      <c r="U47" s="696">
        <f>IF(Select2=1,Paper!$W49,"")</f>
        <v>0.17742243875315133</v>
      </c>
      <c r="V47" s="687">
        <f>IF(Select2=1,Nappies!$W49,"")</f>
        <v>0</v>
      </c>
      <c r="W47" s="696">
        <f>IF(Select2=1,Garden!$W49,"")</f>
        <v>0</v>
      </c>
      <c r="X47" s="687">
        <f>IF(Select2=1,Wood!$W49,"")</f>
        <v>0.10083029719808392</v>
      </c>
      <c r="Y47" s="696">
        <f>IF(Select2=1,Textiles!$W49,"")</f>
        <v>2.2280957424814354E-2</v>
      </c>
      <c r="Z47" s="689">
        <f>Sludge!W49</f>
        <v>0</v>
      </c>
      <c r="AA47" s="689" t="str">
        <f>IF(Select2=2,MSW!$W49,"")</f>
        <v/>
      </c>
      <c r="AB47" s="697">
        <f>Industry!$W49</f>
        <v>0</v>
      </c>
      <c r="AC47" s="698">
        <f t="shared" si="0"/>
        <v>0.62308959798278429</v>
      </c>
      <c r="AD47" s="699">
        <f>Recovery_OX!R42</f>
        <v>0</v>
      </c>
      <c r="AE47" s="650"/>
      <c r="AF47" s="701">
        <f>(AC47-AD47)*(1-Recovery_OX!U42)</f>
        <v>0.62308959798278429</v>
      </c>
    </row>
    <row r="48" spans="2:32">
      <c r="B48" s="694">
        <f t="shared" si="1"/>
        <v>2031</v>
      </c>
      <c r="C48" s="695">
        <f>IF(Select2=1,Food!$K50,"")</f>
        <v>0.50057833240229888</v>
      </c>
      <c r="D48" s="696">
        <f>IF(Select2=1,Paper!$K50,"")</f>
        <v>8.938311547196745E-2</v>
      </c>
      <c r="E48" s="687">
        <f>IF(Select2=1,Nappies!$K50,"")</f>
        <v>0.15691302486522771</v>
      </c>
      <c r="F48" s="696">
        <f>IF(Select2=1,Garden!$K50,"")</f>
        <v>0</v>
      </c>
      <c r="G48" s="687">
        <f>IF(Select2=1,Wood!$K50,"")</f>
        <v>0</v>
      </c>
      <c r="H48" s="696">
        <f>IF(Select2=1,Textiles!$K50,"")</f>
        <v>2.1162564937926169E-2</v>
      </c>
      <c r="I48" s="697">
        <f>Sludge!K50</f>
        <v>0</v>
      </c>
      <c r="J48" s="697" t="str">
        <f>IF(Select2=2,MSW!$K50,"")</f>
        <v/>
      </c>
      <c r="K48" s="697">
        <f>Industry!$K50</f>
        <v>0</v>
      </c>
      <c r="L48" s="698">
        <f t="shared" si="3"/>
        <v>0.76803703767742015</v>
      </c>
      <c r="M48" s="699">
        <f>Recovery_OX!C43</f>
        <v>0</v>
      </c>
      <c r="N48" s="650"/>
      <c r="O48" s="700">
        <f>(L48-M48)*(1-Recovery_OX!F43)</f>
        <v>0.76803703767742015</v>
      </c>
      <c r="P48" s="641"/>
      <c r="Q48" s="652"/>
      <c r="S48" s="694">
        <f t="shared" si="2"/>
        <v>2031</v>
      </c>
      <c r="T48" s="695">
        <f>IF(Select2=1,Food!$W50,"")</f>
        <v>0.33490967823525797</v>
      </c>
      <c r="U48" s="696">
        <f>IF(Select2=1,Paper!$W50,"")</f>
        <v>0.18467585841315587</v>
      </c>
      <c r="V48" s="687">
        <f>IF(Select2=1,Nappies!$W50,"")</f>
        <v>0</v>
      </c>
      <c r="W48" s="696">
        <f>IF(Select2=1,Garden!$W50,"")</f>
        <v>0</v>
      </c>
      <c r="X48" s="687">
        <f>IF(Select2=1,Wood!$W50,"")</f>
        <v>0.10544112800093297</v>
      </c>
      <c r="Y48" s="696">
        <f>IF(Select2=1,Textiles!$W50,"")</f>
        <v>2.3191851986768416E-2</v>
      </c>
      <c r="Z48" s="689">
        <f>Sludge!W50</f>
        <v>0</v>
      </c>
      <c r="AA48" s="689" t="str">
        <f>IF(Select2=2,MSW!$W50,"")</f>
        <v/>
      </c>
      <c r="AB48" s="697">
        <f>Industry!$W50</f>
        <v>0</v>
      </c>
      <c r="AC48" s="698">
        <f t="shared" si="0"/>
        <v>0.64821851663611529</v>
      </c>
      <c r="AD48" s="699">
        <f>Recovery_OX!R43</f>
        <v>0</v>
      </c>
      <c r="AE48" s="650"/>
      <c r="AF48" s="701">
        <f>(AC48-AD48)*(1-Recovery_OX!U43)</f>
        <v>0.64821851663611529</v>
      </c>
    </row>
    <row r="49" spans="2:32">
      <c r="B49" s="694">
        <f t="shared" si="1"/>
        <v>2032</v>
      </c>
      <c r="C49" s="695">
        <f>IF(Select2=1,Food!$K51,"")</f>
        <v>0.33554769082035257</v>
      </c>
      <c r="D49" s="696">
        <f>IF(Select2=1,Paper!$K51,"")</f>
        <v>8.3340264470002201E-2</v>
      </c>
      <c r="E49" s="687">
        <f>IF(Select2=1,Nappies!$K51,"")</f>
        <v>0.13238199834450615</v>
      </c>
      <c r="F49" s="696">
        <f>IF(Select2=1,Garden!$K51,"")</f>
        <v>0</v>
      </c>
      <c r="G49" s="687">
        <f>IF(Select2=1,Wood!$K51,"")</f>
        <v>0</v>
      </c>
      <c r="H49" s="696">
        <f>IF(Select2=1,Textiles!$K51,"")</f>
        <v>1.9731844761480669E-2</v>
      </c>
      <c r="I49" s="697">
        <f>Sludge!K51</f>
        <v>0</v>
      </c>
      <c r="J49" s="697" t="str">
        <f>IF(Select2=2,MSW!$K51,"")</f>
        <v/>
      </c>
      <c r="K49" s="697">
        <f>Industry!$K51</f>
        <v>0</v>
      </c>
      <c r="L49" s="698">
        <f t="shared" si="3"/>
        <v>0.57100179839634158</v>
      </c>
      <c r="M49" s="699">
        <f>Recovery_OX!C44</f>
        <v>0</v>
      </c>
      <c r="N49" s="650"/>
      <c r="O49" s="700">
        <f>(L49-M49)*(1-Recovery_OX!F44)</f>
        <v>0.57100179839634158</v>
      </c>
      <c r="P49" s="641"/>
      <c r="Q49" s="652"/>
      <c r="S49" s="694">
        <f t="shared" si="2"/>
        <v>2032</v>
      </c>
      <c r="T49" s="695">
        <f>IF(Select2=1,Food!$W51,"")</f>
        <v>0.22449667093243925</v>
      </c>
      <c r="U49" s="696">
        <f>IF(Select2=1,Paper!$W51,"")</f>
        <v>0.17219062907025245</v>
      </c>
      <c r="V49" s="687">
        <f>IF(Select2=1,Nappies!$W51,"")</f>
        <v>0</v>
      </c>
      <c r="W49" s="696">
        <f>IF(Select2=1,Garden!$W51,"")</f>
        <v>0</v>
      </c>
      <c r="X49" s="687">
        <f>IF(Select2=1,Wood!$W51,"")</f>
        <v>0.10181452429400824</v>
      </c>
      <c r="Y49" s="696">
        <f>IF(Select2=1,Textiles!$W51,"")</f>
        <v>2.1623939464636359E-2</v>
      </c>
      <c r="Z49" s="689">
        <f>Sludge!W51</f>
        <v>0</v>
      </c>
      <c r="AA49" s="689" t="str">
        <f>IF(Select2=2,MSW!$W51,"")</f>
        <v/>
      </c>
      <c r="AB49" s="697">
        <f>Industry!$W51</f>
        <v>0</v>
      </c>
      <c r="AC49" s="698">
        <f t="shared" ref="AC49:AC80" si="4">SUM(T49:AA49)</f>
        <v>0.52012576376133624</v>
      </c>
      <c r="AD49" s="699">
        <f>Recovery_OX!R44</f>
        <v>0</v>
      </c>
      <c r="AE49" s="650"/>
      <c r="AF49" s="701">
        <f>(AC49-AD49)*(1-Recovery_OX!U44)</f>
        <v>0.52012576376133624</v>
      </c>
    </row>
    <row r="50" spans="2:32">
      <c r="B50" s="694">
        <f t="shared" si="1"/>
        <v>2033</v>
      </c>
      <c r="C50" s="695">
        <f>IF(Select2=1,Food!$K52,"")</f>
        <v>0.22492434355785121</v>
      </c>
      <c r="D50" s="696">
        <f>IF(Select2=1,Paper!$K52,"")</f>
        <v>7.7705947541157325E-2</v>
      </c>
      <c r="E50" s="687">
        <f>IF(Select2=1,Nappies!$K52,"")</f>
        <v>0.11168603435398056</v>
      </c>
      <c r="F50" s="696">
        <f>IF(Select2=1,Garden!$K52,"")</f>
        <v>0</v>
      </c>
      <c r="G50" s="687">
        <f>IF(Select2=1,Wood!$K52,"")</f>
        <v>0</v>
      </c>
      <c r="H50" s="696">
        <f>IF(Select2=1,Textiles!$K52,"")</f>
        <v>1.8397850110948136E-2</v>
      </c>
      <c r="I50" s="697">
        <f>Sludge!K52</f>
        <v>0</v>
      </c>
      <c r="J50" s="697" t="str">
        <f>IF(Select2=2,MSW!$K52,"")</f>
        <v/>
      </c>
      <c r="K50" s="697">
        <f>Industry!$K52</f>
        <v>0</v>
      </c>
      <c r="L50" s="698">
        <f t="shared" si="3"/>
        <v>0.43271417556393721</v>
      </c>
      <c r="M50" s="699">
        <f>Recovery_OX!C45</f>
        <v>0</v>
      </c>
      <c r="N50" s="650"/>
      <c r="O50" s="700">
        <f>(L50-M50)*(1-Recovery_OX!F45)</f>
        <v>0.43271417556393721</v>
      </c>
      <c r="P50" s="641"/>
      <c r="Q50" s="652"/>
      <c r="S50" s="694">
        <f t="shared" si="2"/>
        <v>2033</v>
      </c>
      <c r="T50" s="695">
        <f>IF(Select2=1,Food!$W52,"")</f>
        <v>0.15048461879428046</v>
      </c>
      <c r="U50" s="696">
        <f>IF(Select2=1,Paper!$W52,"")</f>
        <v>0.16054947839082093</v>
      </c>
      <c r="V50" s="687">
        <f>IF(Select2=1,Nappies!$W52,"")</f>
        <v>0</v>
      </c>
      <c r="W50" s="696">
        <f>IF(Select2=1,Garden!$W52,"")</f>
        <v>0</v>
      </c>
      <c r="X50" s="687">
        <f>IF(Select2=1,Wood!$W52,"")</f>
        <v>9.8312656111981936E-2</v>
      </c>
      <c r="Y50" s="696">
        <f>IF(Select2=1,Textiles!$W52,"")</f>
        <v>2.016202751884728E-2</v>
      </c>
      <c r="Z50" s="689">
        <f>Sludge!W52</f>
        <v>0</v>
      </c>
      <c r="AA50" s="689" t="str">
        <f>IF(Select2=2,MSW!$W52,"")</f>
        <v/>
      </c>
      <c r="AB50" s="697">
        <f>Industry!$W52</f>
        <v>0</v>
      </c>
      <c r="AC50" s="698">
        <f t="shared" si="4"/>
        <v>0.42950878081593058</v>
      </c>
      <c r="AD50" s="699">
        <f>Recovery_OX!R45</f>
        <v>0</v>
      </c>
      <c r="AE50" s="650"/>
      <c r="AF50" s="701">
        <f>(AC50-AD50)*(1-Recovery_OX!U45)</f>
        <v>0.42950878081593058</v>
      </c>
    </row>
    <row r="51" spans="2:32">
      <c r="B51" s="694">
        <f t="shared" si="1"/>
        <v>2034</v>
      </c>
      <c r="C51" s="695">
        <f>IF(Select2=1,Food!$K53,"")</f>
        <v>0.15077129632823477</v>
      </c>
      <c r="D51" s="696">
        <f>IF(Select2=1,Paper!$K53,"")</f>
        <v>7.2452545257310916E-2</v>
      </c>
      <c r="E51" s="687">
        <f>IF(Select2=1,Nappies!$K53,"")</f>
        <v>9.4225577689628415E-2</v>
      </c>
      <c r="F51" s="696">
        <f>IF(Select2=1,Garden!$K53,"")</f>
        <v>0</v>
      </c>
      <c r="G51" s="687">
        <f>IF(Select2=1,Wood!$K53,"")</f>
        <v>0</v>
      </c>
      <c r="H51" s="696">
        <f>IF(Select2=1,Textiles!$K53,"")</f>
        <v>1.7154041743004007E-2</v>
      </c>
      <c r="I51" s="697">
        <f>Sludge!K53</f>
        <v>0</v>
      </c>
      <c r="J51" s="697" t="str">
        <f>IF(Select2=2,MSW!$K53,"")</f>
        <v/>
      </c>
      <c r="K51" s="697">
        <f>Industry!$K53</f>
        <v>0</v>
      </c>
      <c r="L51" s="698">
        <f t="shared" si="3"/>
        <v>0.33460346101817812</v>
      </c>
      <c r="M51" s="699">
        <f>Recovery_OX!C46</f>
        <v>0</v>
      </c>
      <c r="N51" s="650"/>
      <c r="O51" s="700">
        <f>(L51-M51)*(1-Recovery_OX!F46)</f>
        <v>0.33460346101817812</v>
      </c>
      <c r="P51" s="641"/>
      <c r="Q51" s="652"/>
      <c r="S51" s="694">
        <f t="shared" si="2"/>
        <v>2034</v>
      </c>
      <c r="T51" s="695">
        <f>IF(Select2=1,Food!$W53,"")</f>
        <v>0.10087285659783771</v>
      </c>
      <c r="U51" s="696">
        <f>IF(Select2=1,Paper!$W53,"")</f>
        <v>0.14969534144072502</v>
      </c>
      <c r="V51" s="687">
        <f>IF(Select2=1,Nappies!$W53,"")</f>
        <v>0</v>
      </c>
      <c r="W51" s="696">
        <f>IF(Select2=1,Garden!$W53,"")</f>
        <v>0</v>
      </c>
      <c r="X51" s="687">
        <f>IF(Select2=1,Wood!$W53,"")</f>
        <v>9.4931233228397305E-2</v>
      </c>
      <c r="Y51" s="696">
        <f>IF(Select2=1,Textiles!$W53,"")</f>
        <v>1.8798949855346865E-2</v>
      </c>
      <c r="Z51" s="689">
        <f>Sludge!W53</f>
        <v>0</v>
      </c>
      <c r="AA51" s="689" t="str">
        <f>IF(Select2=2,MSW!$W53,"")</f>
        <v/>
      </c>
      <c r="AB51" s="697">
        <f>Industry!$W53</f>
        <v>0</v>
      </c>
      <c r="AC51" s="698">
        <f t="shared" si="4"/>
        <v>0.36429838112230689</v>
      </c>
      <c r="AD51" s="699">
        <f>Recovery_OX!R46</f>
        <v>0</v>
      </c>
      <c r="AE51" s="650"/>
      <c r="AF51" s="701">
        <f>(AC51-AD51)*(1-Recovery_OX!U46)</f>
        <v>0.36429838112230689</v>
      </c>
    </row>
    <row r="52" spans="2:32">
      <c r="B52" s="694">
        <f t="shared" si="1"/>
        <v>2035</v>
      </c>
      <c r="C52" s="695">
        <f>IF(Select2=1,Food!$K54,"")</f>
        <v>0.10106502229559536</v>
      </c>
      <c r="D52" s="696">
        <f>IF(Select2=1,Paper!$K54,"")</f>
        <v>6.7554305434372713E-2</v>
      </c>
      <c r="E52" s="687">
        <f>IF(Select2=1,Nappies!$K54,"")</f>
        <v>7.9494804720208645E-2</v>
      </c>
      <c r="F52" s="696">
        <f>IF(Select2=1,Garden!$K54,"")</f>
        <v>0</v>
      </c>
      <c r="G52" s="687">
        <f>IF(Select2=1,Wood!$K54,"")</f>
        <v>0</v>
      </c>
      <c r="H52" s="696">
        <f>IF(Select2=1,Textiles!$K54,"")</f>
        <v>1.5994322507585597E-2</v>
      </c>
      <c r="I52" s="697">
        <f>Sludge!K54</f>
        <v>0</v>
      </c>
      <c r="J52" s="697" t="str">
        <f>IF(Select2=2,MSW!$K54,"")</f>
        <v/>
      </c>
      <c r="K52" s="697">
        <f>Industry!$K54</f>
        <v>0</v>
      </c>
      <c r="L52" s="698">
        <f t="shared" si="3"/>
        <v>0.26410845495776231</v>
      </c>
      <c r="M52" s="699">
        <f>Recovery_OX!C47</f>
        <v>0</v>
      </c>
      <c r="N52" s="650"/>
      <c r="O52" s="700">
        <f>(L52-M52)*(1-Recovery_OX!F47)</f>
        <v>0.26410845495776231</v>
      </c>
      <c r="P52" s="641"/>
      <c r="Q52" s="652"/>
      <c r="S52" s="694">
        <f t="shared" si="2"/>
        <v>2035</v>
      </c>
      <c r="T52" s="695">
        <f>IF(Select2=1,Food!$W54,"")</f>
        <v>6.7617097878409027E-2</v>
      </c>
      <c r="U52" s="696">
        <f>IF(Select2=1,Paper!$W54,"")</f>
        <v>0.13957501122804283</v>
      </c>
      <c r="V52" s="687">
        <f>IF(Select2=1,Nappies!$W54,"")</f>
        <v>0</v>
      </c>
      <c r="W52" s="696">
        <f>IF(Select2=1,Garden!$W54,"")</f>
        <v>0</v>
      </c>
      <c r="X52" s="687">
        <f>IF(Select2=1,Wood!$W54,"")</f>
        <v>9.1666112977350694E-2</v>
      </c>
      <c r="Y52" s="696">
        <f>IF(Select2=1,Textiles!$W54,"")</f>
        <v>1.7528024665847235E-2</v>
      </c>
      <c r="Z52" s="689">
        <f>Sludge!W54</f>
        <v>0</v>
      </c>
      <c r="AA52" s="689" t="str">
        <f>IF(Select2=2,MSW!$W54,"")</f>
        <v/>
      </c>
      <c r="AB52" s="697">
        <f>Industry!$W54</f>
        <v>0</v>
      </c>
      <c r="AC52" s="698">
        <f t="shared" si="4"/>
        <v>0.31638624674964977</v>
      </c>
      <c r="AD52" s="699">
        <f>Recovery_OX!R47</f>
        <v>0</v>
      </c>
      <c r="AE52" s="650"/>
      <c r="AF52" s="701">
        <f>(AC52-AD52)*(1-Recovery_OX!U47)</f>
        <v>0.31638624674964977</v>
      </c>
    </row>
    <row r="53" spans="2:32">
      <c r="B53" s="694">
        <f t="shared" si="1"/>
        <v>2036</v>
      </c>
      <c r="C53" s="695">
        <f>IF(Select2=1,Food!$K55,"")</f>
        <v>6.7745910397776402E-2</v>
      </c>
      <c r="D53" s="696">
        <f>IF(Select2=1,Paper!$K55,"")</f>
        <v>6.2987216895047937E-2</v>
      </c>
      <c r="E53" s="687">
        <f>IF(Select2=1,Nappies!$K55,"")</f>
        <v>6.7066969844640167E-2</v>
      </c>
      <c r="F53" s="696">
        <f>IF(Select2=1,Garden!$K55,"")</f>
        <v>0</v>
      </c>
      <c r="G53" s="687">
        <f>IF(Select2=1,Wood!$K55,"")</f>
        <v>0</v>
      </c>
      <c r="H53" s="696">
        <f>IF(Select2=1,Textiles!$K55,"")</f>
        <v>1.491300745965542E-2</v>
      </c>
      <c r="I53" s="697">
        <f>Sludge!K55</f>
        <v>0</v>
      </c>
      <c r="J53" s="697" t="str">
        <f>IF(Select2=2,MSW!$K55,"")</f>
        <v/>
      </c>
      <c r="K53" s="697">
        <f>Industry!$K55</f>
        <v>0</v>
      </c>
      <c r="L53" s="698">
        <f t="shared" si="3"/>
        <v>0.21271310459711992</v>
      </c>
      <c r="M53" s="699">
        <f>Recovery_OX!C48</f>
        <v>0</v>
      </c>
      <c r="N53" s="650"/>
      <c r="O53" s="700">
        <f>(L53-M53)*(1-Recovery_OX!F48)</f>
        <v>0.21271310459711992</v>
      </c>
      <c r="P53" s="641"/>
      <c r="Q53" s="652"/>
      <c r="S53" s="694">
        <f t="shared" si="2"/>
        <v>2036</v>
      </c>
      <c r="T53" s="695">
        <f>IF(Select2=1,Food!$W55,"")</f>
        <v>4.5325096162651464E-2</v>
      </c>
      <c r="U53" s="696">
        <f>IF(Select2=1,Paper!$W55,"")</f>
        <v>0.13013887788233047</v>
      </c>
      <c r="V53" s="687">
        <f>IF(Select2=1,Nappies!$W55,"")</f>
        <v>0</v>
      </c>
      <c r="W53" s="696">
        <f>IF(Select2=1,Garden!$W55,"")</f>
        <v>0</v>
      </c>
      <c r="X53" s="687">
        <f>IF(Select2=1,Wood!$W55,"")</f>
        <v>8.8513295178207843E-2</v>
      </c>
      <c r="Y53" s="696">
        <f>IF(Select2=1,Textiles!$W55,"")</f>
        <v>1.6343021873594987E-2</v>
      </c>
      <c r="Z53" s="689">
        <f>Sludge!W55</f>
        <v>0</v>
      </c>
      <c r="AA53" s="689" t="str">
        <f>IF(Select2=2,MSW!$W55,"")</f>
        <v/>
      </c>
      <c r="AB53" s="697">
        <f>Industry!$W55</f>
        <v>0</v>
      </c>
      <c r="AC53" s="698">
        <f t="shared" si="4"/>
        <v>0.28032029109678475</v>
      </c>
      <c r="AD53" s="699">
        <f>Recovery_OX!R48</f>
        <v>0</v>
      </c>
      <c r="AE53" s="650"/>
      <c r="AF53" s="701">
        <f>(AC53-AD53)*(1-Recovery_OX!U48)</f>
        <v>0.28032029109678475</v>
      </c>
    </row>
    <row r="54" spans="2:32">
      <c r="B54" s="694">
        <f t="shared" si="1"/>
        <v>2037</v>
      </c>
      <c r="C54" s="695">
        <f>IF(Select2=1,Food!$K56,"")</f>
        <v>4.5411441776563768E-2</v>
      </c>
      <c r="D54" s="696">
        <f>IF(Select2=1,Paper!$K56,"")</f>
        <v>5.8728891766018226E-2</v>
      </c>
      <c r="E54" s="687">
        <f>IF(Select2=1,Nappies!$K56,"")</f>
        <v>5.6582042813653546E-2</v>
      </c>
      <c r="F54" s="696">
        <f>IF(Select2=1,Garden!$K56,"")</f>
        <v>0</v>
      </c>
      <c r="G54" s="687">
        <f>IF(Select2=1,Wood!$K56,"")</f>
        <v>0</v>
      </c>
      <c r="H54" s="696">
        <f>IF(Select2=1,Textiles!$K56,"")</f>
        <v>1.390479599159402E-2</v>
      </c>
      <c r="I54" s="697">
        <f>Sludge!K56</f>
        <v>0</v>
      </c>
      <c r="J54" s="697" t="str">
        <f>IF(Select2=2,MSW!$K56,"")</f>
        <v/>
      </c>
      <c r="K54" s="697">
        <f>Industry!$K56</f>
        <v>0</v>
      </c>
      <c r="L54" s="698">
        <f t="shared" si="3"/>
        <v>0.17462717234782957</v>
      </c>
      <c r="M54" s="699">
        <f>Recovery_OX!C49</f>
        <v>0</v>
      </c>
      <c r="N54" s="650"/>
      <c r="O54" s="700">
        <f>(L54-M54)*(1-Recovery_OX!F49)</f>
        <v>0.17462717234782957</v>
      </c>
      <c r="P54" s="641"/>
      <c r="Q54" s="652"/>
      <c r="S54" s="694">
        <f t="shared" si="2"/>
        <v>2037</v>
      </c>
      <c r="T54" s="695">
        <f>IF(Select2=1,Food!$W56,"")</f>
        <v>3.0382320546318307E-2</v>
      </c>
      <c r="U54" s="696">
        <f>IF(Select2=1,Paper!$W56,"")</f>
        <v>0.12134068546697982</v>
      </c>
      <c r="V54" s="687">
        <f>IF(Select2=1,Nappies!$W56,"")</f>
        <v>0</v>
      </c>
      <c r="W54" s="696">
        <f>IF(Select2=1,Garden!$W56,"")</f>
        <v>0</v>
      </c>
      <c r="X54" s="687">
        <f>IF(Select2=1,Wood!$W56,"")</f>
        <v>8.546891723488223E-2</v>
      </c>
      <c r="Y54" s="696">
        <f>IF(Select2=1,Textiles!$W56,"")</f>
        <v>1.5238132593527697E-2</v>
      </c>
      <c r="Z54" s="689">
        <f>Sludge!W56</f>
        <v>0</v>
      </c>
      <c r="AA54" s="689" t="str">
        <f>IF(Select2=2,MSW!$W56,"")</f>
        <v/>
      </c>
      <c r="AB54" s="697">
        <f>Industry!$W56</f>
        <v>0</v>
      </c>
      <c r="AC54" s="698">
        <f t="shared" si="4"/>
        <v>0.25243005584170808</v>
      </c>
      <c r="AD54" s="699">
        <f>Recovery_OX!R49</f>
        <v>0</v>
      </c>
      <c r="AE54" s="650"/>
      <c r="AF54" s="701">
        <f>(AC54-AD54)*(1-Recovery_OX!U49)</f>
        <v>0.25243005584170808</v>
      </c>
    </row>
    <row r="55" spans="2:32">
      <c r="B55" s="694">
        <f t="shared" si="1"/>
        <v>2038</v>
      </c>
      <c r="C55" s="695">
        <f>IF(Select2=1,Food!$K57,"")</f>
        <v>3.0440199742210981E-2</v>
      </c>
      <c r="D55" s="696">
        <f>IF(Select2=1,Paper!$K57,"")</f>
        <v>5.4758455732560725E-2</v>
      </c>
      <c r="E55" s="687">
        <f>IF(Select2=1,Nappies!$K57,"")</f>
        <v>4.7736278773029751E-2</v>
      </c>
      <c r="F55" s="696">
        <f>IF(Select2=1,Garden!$K57,"")</f>
        <v>0</v>
      </c>
      <c r="G55" s="687">
        <f>IF(Select2=1,Wood!$K57,"")</f>
        <v>0</v>
      </c>
      <c r="H55" s="696">
        <f>IF(Select2=1,Textiles!$K57,"")</f>
        <v>1.2964745849615267E-2</v>
      </c>
      <c r="I55" s="697">
        <f>Sludge!K57</f>
        <v>0</v>
      </c>
      <c r="J55" s="697" t="str">
        <f>IF(Select2=2,MSW!$K57,"")</f>
        <v/>
      </c>
      <c r="K55" s="697">
        <f>Industry!$K57</f>
        <v>0</v>
      </c>
      <c r="L55" s="698">
        <f t="shared" si="3"/>
        <v>0.14589968009741672</v>
      </c>
      <c r="M55" s="699">
        <f>Recovery_OX!C50</f>
        <v>0</v>
      </c>
      <c r="N55" s="650"/>
      <c r="O55" s="700">
        <f>(L55-M55)*(1-Recovery_OX!F50)</f>
        <v>0.14589968009741672</v>
      </c>
      <c r="P55" s="641"/>
      <c r="Q55" s="652"/>
      <c r="S55" s="694">
        <f t="shared" si="2"/>
        <v>2038</v>
      </c>
      <c r="T55" s="695">
        <f>IF(Select2=1,Food!$W57,"")</f>
        <v>2.036587850727764E-2</v>
      </c>
      <c r="U55" s="696">
        <f>IF(Select2=1,Paper!$W57,"")</f>
        <v>0.11313730523256352</v>
      </c>
      <c r="V55" s="687">
        <f>IF(Select2=1,Nappies!$W57,"")</f>
        <v>0</v>
      </c>
      <c r="W55" s="696">
        <f>IF(Select2=1,Garden!$W57,"")</f>
        <v>0</v>
      </c>
      <c r="X55" s="687">
        <f>IF(Select2=1,Wood!$W57,"")</f>
        <v>8.2529249403671942E-2</v>
      </c>
      <c r="Y55" s="696">
        <f>IF(Select2=1,Textiles!$W57,"")</f>
        <v>1.4207940657112625E-2</v>
      </c>
      <c r="Z55" s="689">
        <f>Sludge!W57</f>
        <v>0</v>
      </c>
      <c r="AA55" s="689" t="str">
        <f>IF(Select2=2,MSW!$W57,"")</f>
        <v/>
      </c>
      <c r="AB55" s="697">
        <f>Industry!$W57</f>
        <v>0</v>
      </c>
      <c r="AC55" s="698">
        <f t="shared" si="4"/>
        <v>0.23024037380062573</v>
      </c>
      <c r="AD55" s="699">
        <f>Recovery_OX!R50</f>
        <v>0</v>
      </c>
      <c r="AE55" s="650"/>
      <c r="AF55" s="701">
        <f>(AC55-AD55)*(1-Recovery_OX!U50)</f>
        <v>0.23024037380062573</v>
      </c>
    </row>
    <row r="56" spans="2:32">
      <c r="B56" s="694">
        <f t="shared" si="1"/>
        <v>2039</v>
      </c>
      <c r="C56" s="695">
        <f>IF(Select2=1,Food!$K58,"")</f>
        <v>2.0404676092532922E-2</v>
      </c>
      <c r="D56" s="696">
        <f>IF(Select2=1,Paper!$K58,"")</f>
        <v>5.105644571263307E-2</v>
      </c>
      <c r="E56" s="687">
        <f>IF(Select2=1,Nappies!$K58,"")</f>
        <v>4.0273418876041994E-2</v>
      </c>
      <c r="F56" s="696">
        <f>IF(Select2=1,Garden!$K58,"")</f>
        <v>0</v>
      </c>
      <c r="G56" s="687">
        <f>IF(Select2=1,Wood!$K58,"")</f>
        <v>0</v>
      </c>
      <c r="H56" s="696">
        <f>IF(Select2=1,Textiles!$K58,"")</f>
        <v>1.2088248906832565E-2</v>
      </c>
      <c r="I56" s="697">
        <f>Sludge!K58</f>
        <v>0</v>
      </c>
      <c r="J56" s="697" t="str">
        <f>IF(Select2=2,MSW!$K58,"")</f>
        <v/>
      </c>
      <c r="K56" s="697">
        <f>Industry!$K58</f>
        <v>0</v>
      </c>
      <c r="L56" s="698">
        <f t="shared" si="3"/>
        <v>0.12382278958804055</v>
      </c>
      <c r="M56" s="699">
        <f>Recovery_OX!C51</f>
        <v>0</v>
      </c>
      <c r="N56" s="650"/>
      <c r="O56" s="700">
        <f>(L56-M56)*(1-Recovery_OX!F51)</f>
        <v>0.12382278958804055</v>
      </c>
      <c r="P56" s="641"/>
      <c r="Q56" s="652"/>
      <c r="S56" s="694">
        <f t="shared" si="2"/>
        <v>2039</v>
      </c>
      <c r="T56" s="695">
        <f>IF(Select2=1,Food!$W58,"")</f>
        <v>1.3651656618554584E-2</v>
      </c>
      <c r="U56" s="696">
        <f>IF(Select2=1,Paper!$W58,"")</f>
        <v>0.10548852419965513</v>
      </c>
      <c r="V56" s="687">
        <f>IF(Select2=1,Nappies!$W58,"")</f>
        <v>0</v>
      </c>
      <c r="W56" s="696">
        <f>IF(Select2=1,Garden!$W58,"")</f>
        <v>0</v>
      </c>
      <c r="X56" s="687">
        <f>IF(Select2=1,Wood!$W58,"")</f>
        <v>7.9690690223857163E-2</v>
      </c>
      <c r="Y56" s="696">
        <f>IF(Select2=1,Textiles!$W58,"")</f>
        <v>1.3247396062282271E-2</v>
      </c>
      <c r="Z56" s="689">
        <f>Sludge!W58</f>
        <v>0</v>
      </c>
      <c r="AA56" s="689" t="str">
        <f>IF(Select2=2,MSW!$W58,"")</f>
        <v/>
      </c>
      <c r="AB56" s="697">
        <f>Industry!$W58</f>
        <v>0</v>
      </c>
      <c r="AC56" s="698">
        <f t="shared" si="4"/>
        <v>0.21207826710434913</v>
      </c>
      <c r="AD56" s="699">
        <f>Recovery_OX!R51</f>
        <v>0</v>
      </c>
      <c r="AE56" s="650"/>
      <c r="AF56" s="701">
        <f>(AC56-AD56)*(1-Recovery_OX!U51)</f>
        <v>0.21207826710434913</v>
      </c>
    </row>
    <row r="57" spans="2:32">
      <c r="B57" s="694">
        <f t="shared" si="1"/>
        <v>2040</v>
      </c>
      <c r="C57" s="695">
        <f>IF(Select2=1,Food!$K59,"")</f>
        <v>1.367766341768898E-2</v>
      </c>
      <c r="D57" s="696">
        <f>IF(Select2=1,Paper!$K59,"")</f>
        <v>4.7604714448822624E-2</v>
      </c>
      <c r="E57" s="687">
        <f>IF(Select2=1,Nappies!$K59,"")</f>
        <v>3.3977266549765302E-2</v>
      </c>
      <c r="F57" s="696">
        <f>IF(Select2=1,Garden!$K59,"")</f>
        <v>0</v>
      </c>
      <c r="G57" s="687">
        <f>IF(Select2=1,Wood!$K59,"")</f>
        <v>0</v>
      </c>
      <c r="H57" s="696">
        <f>IF(Select2=1,Textiles!$K59,"")</f>
        <v>1.1271008574215518E-2</v>
      </c>
      <c r="I57" s="697">
        <f>Sludge!K59</f>
        <v>0</v>
      </c>
      <c r="J57" s="697" t="str">
        <f>IF(Select2=2,MSW!$K59,"")</f>
        <v/>
      </c>
      <c r="K57" s="697">
        <f>Industry!$K59</f>
        <v>0</v>
      </c>
      <c r="L57" s="698">
        <f t="shared" si="3"/>
        <v>0.10653065299049243</v>
      </c>
      <c r="M57" s="699">
        <f>Recovery_OX!C52</f>
        <v>0</v>
      </c>
      <c r="N57" s="650"/>
      <c r="O57" s="700">
        <f>(L57-M57)*(1-Recovery_OX!F52)</f>
        <v>0.10653065299049243</v>
      </c>
      <c r="P57" s="641"/>
      <c r="Q57" s="652"/>
      <c r="S57" s="694">
        <f t="shared" si="2"/>
        <v>2040</v>
      </c>
      <c r="T57" s="695">
        <f>IF(Select2=1,Food!$W59,"")</f>
        <v>9.150979093012249E-3</v>
      </c>
      <c r="U57" s="696">
        <f>IF(Select2=1,Paper!$W59,"")</f>
        <v>9.8356848034757499E-2</v>
      </c>
      <c r="V57" s="687">
        <f>IF(Select2=1,Nappies!$W59,"")</f>
        <v>0</v>
      </c>
      <c r="W57" s="696">
        <f>IF(Select2=1,Garden!$W59,"")</f>
        <v>0</v>
      </c>
      <c r="X57" s="687">
        <f>IF(Select2=1,Wood!$W59,"")</f>
        <v>7.6949762105460368E-2</v>
      </c>
      <c r="Y57" s="696">
        <f>IF(Select2=1,Textiles!$W59,"")</f>
        <v>1.2351790218318382E-2</v>
      </c>
      <c r="Z57" s="689">
        <f>Sludge!W59</f>
        <v>0</v>
      </c>
      <c r="AA57" s="689" t="str">
        <f>IF(Select2=2,MSW!$W59,"")</f>
        <v/>
      </c>
      <c r="AB57" s="697">
        <f>Industry!$W59</f>
        <v>0</v>
      </c>
      <c r="AC57" s="698">
        <f t="shared" si="4"/>
        <v>0.19680937945154853</v>
      </c>
      <c r="AD57" s="699">
        <f>Recovery_OX!R52</f>
        <v>0</v>
      </c>
      <c r="AE57" s="650"/>
      <c r="AF57" s="701">
        <f>(AC57-AD57)*(1-Recovery_OX!U52)</f>
        <v>0.19680937945154853</v>
      </c>
    </row>
    <row r="58" spans="2:32">
      <c r="B58" s="694">
        <f t="shared" si="1"/>
        <v>2041</v>
      </c>
      <c r="C58" s="695">
        <f>IF(Select2=1,Food!$K60,"")</f>
        <v>9.1684119718052574E-3</v>
      </c>
      <c r="D58" s="696">
        <f>IF(Select2=1,Paper!$K60,"")</f>
        <v>4.4386341550469617E-2</v>
      </c>
      <c r="E58" s="687">
        <f>IF(Select2=1,Nappies!$K60,"")</f>
        <v>2.866542435215419E-2</v>
      </c>
      <c r="F58" s="696">
        <f>IF(Select2=1,Garden!$K60,"")</f>
        <v>0</v>
      </c>
      <c r="G58" s="687">
        <f>IF(Select2=1,Wood!$K60,"")</f>
        <v>0</v>
      </c>
      <c r="H58" s="696">
        <f>IF(Select2=1,Textiles!$K60,"")</f>
        <v>1.0509018738705503E-2</v>
      </c>
      <c r="I58" s="697">
        <f>Sludge!K60</f>
        <v>0</v>
      </c>
      <c r="J58" s="697" t="str">
        <f>IF(Select2=2,MSW!$K60,"")</f>
        <v/>
      </c>
      <c r="K58" s="697">
        <f>Industry!$K60</f>
        <v>0</v>
      </c>
      <c r="L58" s="698">
        <f t="shared" si="3"/>
        <v>9.2729196613134571E-2</v>
      </c>
      <c r="M58" s="699">
        <f>Recovery_OX!C53</f>
        <v>0</v>
      </c>
      <c r="N58" s="650"/>
      <c r="O58" s="700">
        <f>(L58-M58)*(1-Recovery_OX!F53)</f>
        <v>9.2729196613134571E-2</v>
      </c>
      <c r="P58" s="641"/>
      <c r="Q58" s="652"/>
      <c r="S58" s="694">
        <f t="shared" si="2"/>
        <v>2041</v>
      </c>
      <c r="T58" s="695">
        <f>IF(Select2=1,Food!$W60,"")</f>
        <v>6.1340847268991439E-3</v>
      </c>
      <c r="U58" s="696">
        <f>IF(Select2=1,Paper!$W60,"")</f>
        <v>9.1707317253036408E-2</v>
      </c>
      <c r="V58" s="687">
        <f>IF(Select2=1,Nappies!$W60,"")</f>
        <v>0</v>
      </c>
      <c r="W58" s="696">
        <f>IF(Select2=1,Garden!$W60,"")</f>
        <v>0</v>
      </c>
      <c r="X58" s="687">
        <f>IF(Select2=1,Wood!$W60,"")</f>
        <v>7.430310706876378E-2</v>
      </c>
      <c r="Y58" s="696">
        <f>IF(Select2=1,Textiles!$W60,"")</f>
        <v>1.1516732864334803E-2</v>
      </c>
      <c r="Z58" s="689">
        <f>Sludge!W60</f>
        <v>0</v>
      </c>
      <c r="AA58" s="689" t="str">
        <f>IF(Select2=2,MSW!$W60,"")</f>
        <v/>
      </c>
      <c r="AB58" s="697">
        <f>Industry!$W60</f>
        <v>0</v>
      </c>
      <c r="AC58" s="698">
        <f t="shared" si="4"/>
        <v>0.18366124191303412</v>
      </c>
      <c r="AD58" s="699">
        <f>Recovery_OX!R53</f>
        <v>0</v>
      </c>
      <c r="AE58" s="650"/>
      <c r="AF58" s="701">
        <f>(AC58-AD58)*(1-Recovery_OX!U53)</f>
        <v>0.18366124191303412</v>
      </c>
    </row>
    <row r="59" spans="2:32">
      <c r="B59" s="694">
        <f t="shared" si="1"/>
        <v>2042</v>
      </c>
      <c r="C59" s="695">
        <f>IF(Select2=1,Food!$K61,"")</f>
        <v>6.1457703350142065E-3</v>
      </c>
      <c r="D59" s="696">
        <f>IF(Select2=1,Paper!$K61,"")</f>
        <v>4.1385550549892472E-2</v>
      </c>
      <c r="E59" s="687">
        <f>IF(Select2=1,Nappies!$K61,"")</f>
        <v>2.4184009978717672E-2</v>
      </c>
      <c r="F59" s="696">
        <f>IF(Select2=1,Garden!$K61,"")</f>
        <v>0</v>
      </c>
      <c r="G59" s="687">
        <f>IF(Select2=1,Wood!$K61,"")</f>
        <v>0</v>
      </c>
      <c r="H59" s="696">
        <f>IF(Select2=1,Textiles!$K61,"")</f>
        <v>9.7985441252448138E-3</v>
      </c>
      <c r="I59" s="697">
        <f>Sludge!K61</f>
        <v>0</v>
      </c>
      <c r="J59" s="697" t="str">
        <f>IF(Select2=2,MSW!$K61,"")</f>
        <v/>
      </c>
      <c r="K59" s="697">
        <f>Industry!$K61</f>
        <v>0</v>
      </c>
      <c r="L59" s="698">
        <f t="shared" si="3"/>
        <v>8.1513874988869167E-2</v>
      </c>
      <c r="M59" s="699">
        <f>Recovery_OX!C54</f>
        <v>0</v>
      </c>
      <c r="N59" s="650"/>
      <c r="O59" s="700">
        <f>(L59-M59)*(1-Recovery_OX!F54)</f>
        <v>8.1513874988869167E-2</v>
      </c>
      <c r="P59" s="641"/>
      <c r="Q59" s="652"/>
      <c r="S59" s="694">
        <f t="shared" si="2"/>
        <v>2042</v>
      </c>
      <c r="T59" s="695">
        <f>IF(Select2=1,Food!$W61,"")</f>
        <v>4.1117999565215453E-3</v>
      </c>
      <c r="U59" s="696">
        <f>IF(Select2=1,Paper!$W61,"")</f>
        <v>8.5507335846885302E-2</v>
      </c>
      <c r="V59" s="687">
        <f>IF(Select2=1,Nappies!$W61,"")</f>
        <v>0</v>
      </c>
      <c r="W59" s="696">
        <f>IF(Select2=1,Garden!$W61,"")</f>
        <v>0</v>
      </c>
      <c r="X59" s="687">
        <f>IF(Select2=1,Wood!$W61,"")</f>
        <v>7.1747482630364179E-2</v>
      </c>
      <c r="Y59" s="696">
        <f>IF(Select2=1,Textiles!$W61,"")</f>
        <v>1.0738130548213503E-2</v>
      </c>
      <c r="Z59" s="689">
        <f>Sludge!W61</f>
        <v>0</v>
      </c>
      <c r="AA59" s="689" t="str">
        <f>IF(Select2=2,MSW!$W61,"")</f>
        <v/>
      </c>
      <c r="AB59" s="697">
        <f>Industry!$W61</f>
        <v>0</v>
      </c>
      <c r="AC59" s="698">
        <f t="shared" si="4"/>
        <v>0.17210474898198455</v>
      </c>
      <c r="AD59" s="699">
        <f>Recovery_OX!R54</f>
        <v>0</v>
      </c>
      <c r="AE59" s="650"/>
      <c r="AF59" s="701">
        <f>(AC59-AD59)*(1-Recovery_OX!U54)</f>
        <v>0.17210474898198455</v>
      </c>
    </row>
    <row r="60" spans="2:32">
      <c r="B60" s="694">
        <f t="shared" si="1"/>
        <v>2043</v>
      </c>
      <c r="C60" s="695">
        <f>IF(Select2=1,Food!$K62,"")</f>
        <v>4.1196330538911894E-3</v>
      </c>
      <c r="D60" s="696">
        <f>IF(Select2=1,Paper!$K62,"")</f>
        <v>3.8587631566124964E-2</v>
      </c>
      <c r="E60" s="687">
        <f>IF(Select2=1,Nappies!$K62,"")</f>
        <v>2.040319834325996E-2</v>
      </c>
      <c r="F60" s="696">
        <f>IF(Select2=1,Garden!$K62,"")</f>
        <v>0</v>
      </c>
      <c r="G60" s="687">
        <f>IF(Select2=1,Wood!$K62,"")</f>
        <v>0</v>
      </c>
      <c r="H60" s="696">
        <f>IF(Select2=1,Textiles!$K62,"")</f>
        <v>9.1361019864540007E-3</v>
      </c>
      <c r="I60" s="697">
        <f>Sludge!K62</f>
        <v>0</v>
      </c>
      <c r="J60" s="697" t="str">
        <f>IF(Select2=2,MSW!$K62,"")</f>
        <v/>
      </c>
      <c r="K60" s="697">
        <f>Industry!$K62</f>
        <v>0</v>
      </c>
      <c r="L60" s="698">
        <f t="shared" si="3"/>
        <v>7.2246564949730099E-2</v>
      </c>
      <c r="M60" s="699">
        <f>Recovery_OX!C55</f>
        <v>0</v>
      </c>
      <c r="N60" s="650"/>
      <c r="O60" s="700">
        <f>(L60-M60)*(1-Recovery_OX!F55)</f>
        <v>7.2246564949730099E-2</v>
      </c>
      <c r="P60" s="641"/>
      <c r="Q60" s="652"/>
      <c r="S60" s="694">
        <f t="shared" si="2"/>
        <v>2043</v>
      </c>
      <c r="T60" s="695">
        <f>IF(Select2=1,Food!$W62,"")</f>
        <v>2.7562219361448627E-3</v>
      </c>
      <c r="U60" s="696">
        <f>IF(Select2=1,Paper!$W62,"")</f>
        <v>7.9726511500258196E-2</v>
      </c>
      <c r="V60" s="687">
        <f>IF(Select2=1,Nappies!$W62,"")</f>
        <v>0</v>
      </c>
      <c r="W60" s="696">
        <f>IF(Select2=1,Garden!$W62,"")</f>
        <v>0</v>
      </c>
      <c r="X60" s="687">
        <f>IF(Select2=1,Wood!$W62,"")</f>
        <v>6.9279757830725319E-2</v>
      </c>
      <c r="Y60" s="696">
        <f>IF(Select2=1,Textiles!$W62,"")</f>
        <v>1.0012166560497542E-2</v>
      </c>
      <c r="Z60" s="689">
        <f>Sludge!W62</f>
        <v>0</v>
      </c>
      <c r="AA60" s="689" t="str">
        <f>IF(Select2=2,MSW!$W62,"")</f>
        <v/>
      </c>
      <c r="AB60" s="697">
        <f>Industry!$W62</f>
        <v>0</v>
      </c>
      <c r="AC60" s="698">
        <f t="shared" si="4"/>
        <v>0.16177465782762593</v>
      </c>
      <c r="AD60" s="699">
        <f>Recovery_OX!R55</f>
        <v>0</v>
      </c>
      <c r="AE60" s="650"/>
      <c r="AF60" s="701">
        <f>(AC60-AD60)*(1-Recovery_OX!U55)</f>
        <v>0.16177465782762593</v>
      </c>
    </row>
    <row r="61" spans="2:32">
      <c r="B61" s="694">
        <f t="shared" si="1"/>
        <v>2044</v>
      </c>
      <c r="C61" s="695">
        <f>IF(Select2=1,Food!$K63,"")</f>
        <v>2.761472618334284E-3</v>
      </c>
      <c r="D61" s="696">
        <f>IF(Select2=1,Paper!$K63,"")</f>
        <v>3.5978869197062606E-2</v>
      </c>
      <c r="E61" s="687">
        <f>IF(Select2=1,Nappies!$K63,"")</f>
        <v>1.7213460588246052E-2</v>
      </c>
      <c r="F61" s="696">
        <f>IF(Select2=1,Garden!$K63,"")</f>
        <v>0</v>
      </c>
      <c r="G61" s="687">
        <f>IF(Select2=1,Wood!$K63,"")</f>
        <v>0</v>
      </c>
      <c r="H61" s="696">
        <f>IF(Select2=1,Textiles!$K63,"")</f>
        <v>8.5184450302001682E-3</v>
      </c>
      <c r="I61" s="697">
        <f>Sludge!K63</f>
        <v>0</v>
      </c>
      <c r="J61" s="697" t="str">
        <f>IF(Select2=2,MSW!$K63,"")</f>
        <v/>
      </c>
      <c r="K61" s="697">
        <f>Industry!$K63</f>
        <v>0</v>
      </c>
      <c r="L61" s="698">
        <f t="shared" si="3"/>
        <v>6.4472247433843111E-2</v>
      </c>
      <c r="M61" s="699">
        <f>Recovery_OX!C56</f>
        <v>0</v>
      </c>
      <c r="N61" s="650"/>
      <c r="O61" s="700">
        <f>(L61-M61)*(1-Recovery_OX!F56)</f>
        <v>6.4472247433843111E-2</v>
      </c>
      <c r="P61" s="641"/>
      <c r="Q61" s="652"/>
      <c r="S61" s="694">
        <f t="shared" si="2"/>
        <v>2044</v>
      </c>
      <c r="T61" s="695">
        <f>IF(Select2=1,Food!$W63,"")</f>
        <v>1.847550815121063E-3</v>
      </c>
      <c r="U61" s="696">
        <f>IF(Select2=1,Paper!$W63,"")</f>
        <v>7.4336506605501257E-2</v>
      </c>
      <c r="V61" s="687">
        <f>IF(Select2=1,Nappies!$W63,"")</f>
        <v>0</v>
      </c>
      <c r="W61" s="696">
        <f>IF(Select2=1,Garden!$W63,"")</f>
        <v>0</v>
      </c>
      <c r="X61" s="687">
        <f>IF(Select2=1,Wood!$W63,"")</f>
        <v>6.6896909398360918E-2</v>
      </c>
      <c r="Y61" s="696">
        <f>IF(Select2=1,Textiles!$W63,"")</f>
        <v>9.3352822248769021E-3</v>
      </c>
      <c r="Z61" s="689">
        <f>Sludge!W63</f>
        <v>0</v>
      </c>
      <c r="AA61" s="689" t="str">
        <f>IF(Select2=2,MSW!$W63,"")</f>
        <v/>
      </c>
      <c r="AB61" s="697">
        <f>Industry!$W63</f>
        <v>0</v>
      </c>
      <c r="AC61" s="698">
        <f t="shared" si="4"/>
        <v>0.15241624904386014</v>
      </c>
      <c r="AD61" s="699">
        <f>Recovery_OX!R56</f>
        <v>0</v>
      </c>
      <c r="AE61" s="650"/>
      <c r="AF61" s="701">
        <f>(AC61-AD61)*(1-Recovery_OX!U56)</f>
        <v>0.15241624904386014</v>
      </c>
    </row>
    <row r="62" spans="2:32">
      <c r="B62" s="694">
        <f t="shared" si="1"/>
        <v>2045</v>
      </c>
      <c r="C62" s="695">
        <f>IF(Select2=1,Food!$K64,"")</f>
        <v>1.8510704526479946E-3</v>
      </c>
      <c r="D62" s="696">
        <f>IF(Select2=1,Paper!$K64,"")</f>
        <v>3.3546475286545654E-2</v>
      </c>
      <c r="E62" s="687">
        <f>IF(Select2=1,Nappies!$K64,"")</f>
        <v>1.4522391070171685E-2</v>
      </c>
      <c r="F62" s="696">
        <f>IF(Select2=1,Garden!$K64,"")</f>
        <v>0</v>
      </c>
      <c r="G62" s="687">
        <f>IF(Select2=1,Wood!$K64,"")</f>
        <v>0</v>
      </c>
      <c r="H62" s="696">
        <f>IF(Select2=1,Textiles!$K64,"")</f>
        <v>7.9425455013671757E-3</v>
      </c>
      <c r="I62" s="697">
        <f>Sludge!K64</f>
        <v>0</v>
      </c>
      <c r="J62" s="697" t="str">
        <f>IF(Select2=2,MSW!$K64,"")</f>
        <v/>
      </c>
      <c r="K62" s="697">
        <f>Industry!$K64</f>
        <v>0</v>
      </c>
      <c r="L62" s="698">
        <f t="shared" si="3"/>
        <v>5.7862482310732502E-2</v>
      </c>
      <c r="M62" s="699">
        <f>Recovery_OX!C57</f>
        <v>0</v>
      </c>
      <c r="N62" s="650"/>
      <c r="O62" s="700">
        <f>(L62-M62)*(1-Recovery_OX!F57)</f>
        <v>5.7862482310732502E-2</v>
      </c>
      <c r="P62" s="641"/>
      <c r="Q62" s="652"/>
      <c r="S62" s="694">
        <f t="shared" si="2"/>
        <v>2045</v>
      </c>
      <c r="T62" s="695">
        <f>IF(Select2=1,Food!$W64,"")</f>
        <v>1.238450347445134E-3</v>
      </c>
      <c r="U62" s="696">
        <f>IF(Select2=1,Paper!$W64,"")</f>
        <v>6.9310899352367061E-2</v>
      </c>
      <c r="V62" s="687">
        <f>IF(Select2=1,Nappies!$W64,"")</f>
        <v>0</v>
      </c>
      <c r="W62" s="696">
        <f>IF(Select2=1,Garden!$W64,"")</f>
        <v>0</v>
      </c>
      <c r="X62" s="687">
        <f>IF(Select2=1,Wood!$W64,"")</f>
        <v>6.4596018045949E-2</v>
      </c>
      <c r="Y62" s="696">
        <f>IF(Select2=1,Textiles!$W64,"")</f>
        <v>8.7041594535530748E-3</v>
      </c>
      <c r="Z62" s="689">
        <f>Sludge!W64</f>
        <v>0</v>
      </c>
      <c r="AA62" s="689" t="str">
        <f>IF(Select2=2,MSW!$W64,"")</f>
        <v/>
      </c>
      <c r="AB62" s="697">
        <f>Industry!$W64</f>
        <v>0</v>
      </c>
      <c r="AC62" s="698">
        <f t="shared" si="4"/>
        <v>0.14384952719931426</v>
      </c>
      <c r="AD62" s="699">
        <f>Recovery_OX!R57</f>
        <v>0</v>
      </c>
      <c r="AE62" s="650"/>
      <c r="AF62" s="701">
        <f>(AC62-AD62)*(1-Recovery_OX!U57)</f>
        <v>0.14384952719931426</v>
      </c>
    </row>
    <row r="63" spans="2:32">
      <c r="B63" s="694">
        <f t="shared" si="1"/>
        <v>2046</v>
      </c>
      <c r="C63" s="695">
        <f>IF(Select2=1,Food!$K65,"")</f>
        <v>1.2408096310342154E-3</v>
      </c>
      <c r="D63" s="696">
        <f>IF(Select2=1,Paper!$K65,"")</f>
        <v>3.1278526236802801E-2</v>
      </c>
      <c r="E63" s="687">
        <f>IF(Select2=1,Nappies!$K65,"")</f>
        <v>1.2252030398757354E-2</v>
      </c>
      <c r="F63" s="696">
        <f>IF(Select2=1,Garden!$K65,"")</f>
        <v>0</v>
      </c>
      <c r="G63" s="687">
        <f>IF(Select2=1,Wood!$K65,"")</f>
        <v>0</v>
      </c>
      <c r="H63" s="696">
        <f>IF(Select2=1,Textiles!$K65,"")</f>
        <v>7.405580339796547E-3</v>
      </c>
      <c r="I63" s="697">
        <f>Sludge!K65</f>
        <v>0</v>
      </c>
      <c r="J63" s="697" t="str">
        <f>IF(Select2=2,MSW!$K65,"")</f>
        <v/>
      </c>
      <c r="K63" s="697">
        <f>Industry!$K65</f>
        <v>0</v>
      </c>
      <c r="L63" s="698">
        <f t="shared" si="3"/>
        <v>5.2176946606390912E-2</v>
      </c>
      <c r="M63" s="699">
        <f>Recovery_OX!C58</f>
        <v>0</v>
      </c>
      <c r="N63" s="650"/>
      <c r="O63" s="700">
        <f>(L63-M63)*(1-Recovery_OX!F58)</f>
        <v>5.2176946606390912E-2</v>
      </c>
      <c r="P63" s="641"/>
      <c r="Q63" s="652"/>
      <c r="S63" s="694">
        <f t="shared" si="2"/>
        <v>2046</v>
      </c>
      <c r="T63" s="695">
        <f>IF(Select2=1,Food!$W65,"")</f>
        <v>8.3015809391227564E-4</v>
      </c>
      <c r="U63" s="696">
        <f>IF(Select2=1,Paper!$W65,"")</f>
        <v>6.4625054208270249E-2</v>
      </c>
      <c r="V63" s="687">
        <f>IF(Select2=1,Nappies!$W65,"")</f>
        <v>0</v>
      </c>
      <c r="W63" s="696">
        <f>IF(Select2=1,Garden!$W65,"")</f>
        <v>0</v>
      </c>
      <c r="X63" s="687">
        <f>IF(Select2=1,Wood!$W65,"")</f>
        <v>6.2374264893839876E-2</v>
      </c>
      <c r="Y63" s="696">
        <f>IF(Select2=1,Textiles!$W65,"")</f>
        <v>8.1157044819688239E-3</v>
      </c>
      <c r="Z63" s="689">
        <f>Sludge!W65</f>
        <v>0</v>
      </c>
      <c r="AA63" s="689" t="str">
        <f>IF(Select2=2,MSW!$W65,"")</f>
        <v/>
      </c>
      <c r="AB63" s="697">
        <f>Industry!$W65</f>
        <v>0</v>
      </c>
      <c r="AC63" s="698">
        <f t="shared" si="4"/>
        <v>0.13594518167799122</v>
      </c>
      <c r="AD63" s="699">
        <f>Recovery_OX!R58</f>
        <v>0</v>
      </c>
      <c r="AE63" s="650"/>
      <c r="AF63" s="701">
        <f>(AC63-AD63)*(1-Recovery_OX!U58)</f>
        <v>0.13594518167799122</v>
      </c>
    </row>
    <row r="64" spans="2:32">
      <c r="B64" s="694">
        <f t="shared" si="1"/>
        <v>2047</v>
      </c>
      <c r="C64" s="695">
        <f>IF(Select2=1,Food!$K66,"")</f>
        <v>8.3173956899631986E-4</v>
      </c>
      <c r="D64" s="696">
        <f>IF(Select2=1,Paper!$K66,"")</f>
        <v>2.9163904558960986E-2</v>
      </c>
      <c r="E64" s="687">
        <f>IF(Select2=1,Nappies!$K66,"")</f>
        <v>1.0336606979300941E-2</v>
      </c>
      <c r="F64" s="696">
        <f>IF(Select2=1,Garden!$K66,"")</f>
        <v>0</v>
      </c>
      <c r="G64" s="687">
        <f>IF(Select2=1,Wood!$K66,"")</f>
        <v>0</v>
      </c>
      <c r="H64" s="696">
        <f>IF(Select2=1,Textiles!$K66,"")</f>
        <v>6.9049173416432935E-3</v>
      </c>
      <c r="I64" s="697">
        <f>Sludge!K66</f>
        <v>0</v>
      </c>
      <c r="J64" s="697" t="str">
        <f>IF(Select2=2,MSW!$K66,"")</f>
        <v/>
      </c>
      <c r="K64" s="697">
        <f>Industry!$K66</f>
        <v>0</v>
      </c>
      <c r="L64" s="698">
        <f t="shared" si="3"/>
        <v>4.7237168448901537E-2</v>
      </c>
      <c r="M64" s="699">
        <f>Recovery_OX!C59</f>
        <v>0</v>
      </c>
      <c r="N64" s="650"/>
      <c r="O64" s="700">
        <f>(L64-M64)*(1-Recovery_OX!F59)</f>
        <v>4.7237168448901537E-2</v>
      </c>
      <c r="P64" s="641"/>
      <c r="Q64" s="652"/>
      <c r="S64" s="694">
        <f t="shared" si="2"/>
        <v>2047</v>
      </c>
      <c r="T64" s="695">
        <f>IF(Select2=1,Food!$W66,"")</f>
        <v>5.5647161172813517E-4</v>
      </c>
      <c r="U64" s="696">
        <f>IF(Select2=1,Paper!$W66,"")</f>
        <v>6.0256001154878072E-2</v>
      </c>
      <c r="V64" s="687">
        <f>IF(Select2=1,Nappies!$W66,"")</f>
        <v>0</v>
      </c>
      <c r="W64" s="696">
        <f>IF(Select2=1,Garden!$W66,"")</f>
        <v>0</v>
      </c>
      <c r="X64" s="687">
        <f>IF(Select2=1,Wood!$W66,"")</f>
        <v>6.0228928016575964E-2</v>
      </c>
      <c r="Y64" s="696">
        <f>IF(Select2=1,Textiles!$W66,"")</f>
        <v>7.5670327031707365E-3</v>
      </c>
      <c r="Z64" s="689">
        <f>Sludge!W66</f>
        <v>0</v>
      </c>
      <c r="AA64" s="689" t="str">
        <f>IF(Select2=2,MSW!$W66,"")</f>
        <v/>
      </c>
      <c r="AB64" s="697">
        <f>Industry!$W66</f>
        <v>0</v>
      </c>
      <c r="AC64" s="698">
        <f t="shared" si="4"/>
        <v>0.12860843348635292</v>
      </c>
      <c r="AD64" s="699">
        <f>Recovery_OX!R59</f>
        <v>0</v>
      </c>
      <c r="AE64" s="650"/>
      <c r="AF64" s="701">
        <f>(AC64-AD64)*(1-Recovery_OX!U59)</f>
        <v>0.12860843348635292</v>
      </c>
    </row>
    <row r="65" spans="2:32">
      <c r="B65" s="694">
        <f t="shared" si="1"/>
        <v>2048</v>
      </c>
      <c r="C65" s="695">
        <f>IF(Select2=1,Food!$K67,"")</f>
        <v>5.5753170617927586E-4</v>
      </c>
      <c r="D65" s="696">
        <f>IF(Select2=1,Paper!$K67,"")</f>
        <v>2.7192244375102134E-2</v>
      </c>
      <c r="E65" s="687">
        <f>IF(Select2=1,Nappies!$K67,"")</f>
        <v>8.7206316314208283E-3</v>
      </c>
      <c r="F65" s="696">
        <f>IF(Select2=1,Garden!$K67,"")</f>
        <v>0</v>
      </c>
      <c r="G65" s="687">
        <f>IF(Select2=1,Wood!$K67,"")</f>
        <v>0</v>
      </c>
      <c r="H65" s="696">
        <f>IF(Select2=1,Textiles!$K67,"")</f>
        <v>6.4381022563096153E-3</v>
      </c>
      <c r="I65" s="697">
        <f>Sludge!K67</f>
        <v>0</v>
      </c>
      <c r="J65" s="697" t="str">
        <f>IF(Select2=2,MSW!$K67,"")</f>
        <v/>
      </c>
      <c r="K65" s="697">
        <f>Industry!$K67</f>
        <v>0</v>
      </c>
      <c r="L65" s="698">
        <f t="shared" si="3"/>
        <v>4.2908509969011854E-2</v>
      </c>
      <c r="M65" s="699">
        <f>Recovery_OX!C60</f>
        <v>0</v>
      </c>
      <c r="N65" s="650"/>
      <c r="O65" s="700">
        <f>(L65-M65)*(1-Recovery_OX!F60)</f>
        <v>4.2908509969011854E-2</v>
      </c>
      <c r="P65" s="641"/>
      <c r="Q65" s="652"/>
      <c r="S65" s="694">
        <f t="shared" si="2"/>
        <v>2048</v>
      </c>
      <c r="T65" s="695">
        <f>IF(Select2=1,Food!$W67,"")</f>
        <v>3.7301407639113004E-4</v>
      </c>
      <c r="U65" s="696">
        <f>IF(Select2=1,Paper!$W67,"")</f>
        <v>5.6182323089054E-2</v>
      </c>
      <c r="V65" s="687">
        <f>IF(Select2=1,Nappies!$W67,"")</f>
        <v>0</v>
      </c>
      <c r="W65" s="696">
        <f>IF(Select2=1,Garden!$W67,"")</f>
        <v>0</v>
      </c>
      <c r="X65" s="687">
        <f>IF(Select2=1,Wood!$W67,"")</f>
        <v>5.8157379108192839E-2</v>
      </c>
      <c r="Y65" s="696">
        <f>IF(Select2=1,Textiles!$W67,"")</f>
        <v>7.0554545274625971E-3</v>
      </c>
      <c r="Z65" s="689">
        <f>Sludge!W67</f>
        <v>0</v>
      </c>
      <c r="AA65" s="689" t="str">
        <f>IF(Select2=2,MSW!$W67,"")</f>
        <v/>
      </c>
      <c r="AB65" s="697">
        <f>Industry!$W67</f>
        <v>0</v>
      </c>
      <c r="AC65" s="698">
        <f t="shared" si="4"/>
        <v>0.12176817080110056</v>
      </c>
      <c r="AD65" s="699">
        <f>Recovery_OX!R60</f>
        <v>0</v>
      </c>
      <c r="AE65" s="650"/>
      <c r="AF65" s="701">
        <f>(AC65-AD65)*(1-Recovery_OX!U60)</f>
        <v>0.12176817080110056</v>
      </c>
    </row>
    <row r="66" spans="2:32">
      <c r="B66" s="694">
        <f t="shared" si="1"/>
        <v>2049</v>
      </c>
      <c r="C66" s="695">
        <f>IF(Select2=1,Food!$K68,"")</f>
        <v>3.7372467895242079E-4</v>
      </c>
      <c r="D66" s="696">
        <f>IF(Select2=1,Paper!$K68,"")</f>
        <v>2.5353880604717514E-2</v>
      </c>
      <c r="E66" s="687">
        <f>IF(Select2=1,Nappies!$K68,"")</f>
        <v>7.3572900859272755E-3</v>
      </c>
      <c r="F66" s="696">
        <f>IF(Select2=1,Garden!$K68,"")</f>
        <v>0</v>
      </c>
      <c r="G66" s="687">
        <f>IF(Select2=1,Wood!$K68,"")</f>
        <v>0</v>
      </c>
      <c r="H66" s="696">
        <f>IF(Select2=1,Textiles!$K68,"")</f>
        <v>6.0028467557056266E-3</v>
      </c>
      <c r="I66" s="697">
        <f>Sludge!K68</f>
        <v>0</v>
      </c>
      <c r="J66" s="697" t="str">
        <f>IF(Select2=2,MSW!$K68,"")</f>
        <v/>
      </c>
      <c r="K66" s="697">
        <f>Industry!$K68</f>
        <v>0</v>
      </c>
      <c r="L66" s="698">
        <f t="shared" si="3"/>
        <v>3.9087742125302839E-2</v>
      </c>
      <c r="M66" s="699">
        <f>Recovery_OX!C61</f>
        <v>0</v>
      </c>
      <c r="N66" s="650"/>
      <c r="O66" s="700">
        <f>(L66-M66)*(1-Recovery_OX!F61)</f>
        <v>3.9087742125302839E-2</v>
      </c>
      <c r="P66" s="641"/>
      <c r="Q66" s="652"/>
      <c r="S66" s="694">
        <f t="shared" si="2"/>
        <v>2049</v>
      </c>
      <c r="T66" s="695">
        <f>IF(Select2=1,Food!$W68,"")</f>
        <v>2.5003881285844381E-4</v>
      </c>
      <c r="U66" s="696">
        <f>IF(Select2=1,Paper!$W68,"")</f>
        <v>5.2384050836193213E-2</v>
      </c>
      <c r="V66" s="687">
        <f>IF(Select2=1,Nappies!$W68,"")</f>
        <v>0</v>
      </c>
      <c r="W66" s="696">
        <f>IF(Select2=1,Garden!$W68,"")</f>
        <v>0</v>
      </c>
      <c r="X66" s="687">
        <f>IF(Select2=1,Wood!$W68,"")</f>
        <v>5.615708026221565E-2</v>
      </c>
      <c r="Y66" s="696">
        <f>IF(Select2=1,Textiles!$W68,"")</f>
        <v>6.5784621980335689E-3</v>
      </c>
      <c r="Z66" s="689">
        <f>Sludge!W68</f>
        <v>0</v>
      </c>
      <c r="AA66" s="689" t="str">
        <f>IF(Select2=2,MSW!$W68,"")</f>
        <v/>
      </c>
      <c r="AB66" s="697">
        <f>Industry!$W68</f>
        <v>0</v>
      </c>
      <c r="AC66" s="698">
        <f t="shared" si="4"/>
        <v>0.11536963210930087</v>
      </c>
      <c r="AD66" s="699">
        <f>Recovery_OX!R61</f>
        <v>0</v>
      </c>
      <c r="AE66" s="650"/>
      <c r="AF66" s="701">
        <f>(AC66-AD66)*(1-Recovery_OX!U61)</f>
        <v>0.11536963210930087</v>
      </c>
    </row>
    <row r="67" spans="2:32">
      <c r="B67" s="694">
        <f t="shared" si="1"/>
        <v>2050</v>
      </c>
      <c r="C67" s="695">
        <f>IF(Select2=1,Food!$K69,"")</f>
        <v>2.5051514400004126E-4</v>
      </c>
      <c r="D67" s="696">
        <f>IF(Select2=1,Paper!$K69,"")</f>
        <v>2.3639801586471894E-2</v>
      </c>
      <c r="E67" s="687">
        <f>IF(Select2=1,Nappies!$K69,"")</f>
        <v>6.2070867909902261E-3</v>
      </c>
      <c r="F67" s="696">
        <f>IF(Select2=1,Garden!$K69,"")</f>
        <v>0</v>
      </c>
      <c r="G67" s="687">
        <f>IF(Select2=1,Wood!$K69,"")</f>
        <v>0</v>
      </c>
      <c r="H67" s="696">
        <f>IF(Select2=1,Textiles!$K69,"")</f>
        <v>5.5970172168623971E-3</v>
      </c>
      <c r="I67" s="697">
        <f>Sludge!K69</f>
        <v>0</v>
      </c>
      <c r="J67" s="697" t="str">
        <f>IF(Select2=2,MSW!$K69,"")</f>
        <v/>
      </c>
      <c r="K67" s="697">
        <f>Industry!$K69</f>
        <v>0</v>
      </c>
      <c r="L67" s="698">
        <f t="shared" si="3"/>
        <v>3.5694420738324559E-2</v>
      </c>
      <c r="M67" s="699">
        <f>Recovery_OX!C62</f>
        <v>0</v>
      </c>
      <c r="N67" s="650"/>
      <c r="O67" s="700">
        <f>(L67-M67)*(1-Recovery_OX!F62)</f>
        <v>3.5694420738324559E-2</v>
      </c>
      <c r="P67" s="641"/>
      <c r="Q67" s="652"/>
      <c r="S67" s="694">
        <f t="shared" si="2"/>
        <v>2050</v>
      </c>
      <c r="T67" s="695">
        <f>IF(Select2=1,Food!$W69,"")</f>
        <v>1.6760602854596864E-4</v>
      </c>
      <c r="U67" s="696">
        <f>IF(Select2=1,Paper!$W69,"")</f>
        <v>4.8842565261305572E-2</v>
      </c>
      <c r="V67" s="687">
        <f>IF(Select2=1,Nappies!$W69,"")</f>
        <v>0</v>
      </c>
      <c r="W67" s="696">
        <f>IF(Select2=1,Garden!$W69,"")</f>
        <v>0</v>
      </c>
      <c r="X67" s="687">
        <f>IF(Select2=1,Wood!$W69,"")</f>
        <v>5.4225580862406315E-2</v>
      </c>
      <c r="Y67" s="696">
        <f>IF(Select2=1,Textiles!$W69,"")</f>
        <v>6.1337174979313996E-3</v>
      </c>
      <c r="Z67" s="689">
        <f>Sludge!W69</f>
        <v>0</v>
      </c>
      <c r="AA67" s="689" t="str">
        <f>IF(Select2=2,MSW!$W69,"")</f>
        <v/>
      </c>
      <c r="AB67" s="697">
        <f>Industry!$W69</f>
        <v>0</v>
      </c>
      <c r="AC67" s="698">
        <f t="shared" si="4"/>
        <v>0.10936946965018926</v>
      </c>
      <c r="AD67" s="699">
        <f>Recovery_OX!R62</f>
        <v>0</v>
      </c>
      <c r="AE67" s="650"/>
      <c r="AF67" s="701">
        <f>(AC67-AD67)*(1-Recovery_OX!U62)</f>
        <v>0.10936946965018926</v>
      </c>
    </row>
    <row r="68" spans="2:32">
      <c r="B68" s="694">
        <f t="shared" si="1"/>
        <v>2051</v>
      </c>
      <c r="C68" s="695">
        <f>IF(Select2=1,Food!$K70,"")</f>
        <v>1.6792532285873245E-4</v>
      </c>
      <c r="D68" s="696">
        <f>IF(Select2=1,Paper!$K70,"")</f>
        <v>2.2041604903029227E-2</v>
      </c>
      <c r="E68" s="687">
        <f>IF(Select2=1,Nappies!$K70,"")</f>
        <v>5.2367007391186052E-3</v>
      </c>
      <c r="F68" s="696">
        <f>IF(Select2=1,Garden!$K70,"")</f>
        <v>0</v>
      </c>
      <c r="G68" s="687">
        <f>IF(Select2=1,Wood!$K70,"")</f>
        <v>0</v>
      </c>
      <c r="H68" s="696">
        <f>IF(Select2=1,Textiles!$K70,"")</f>
        <v>5.2186242629096895E-3</v>
      </c>
      <c r="I68" s="697">
        <f>Sludge!K70</f>
        <v>0</v>
      </c>
      <c r="J68" s="697" t="str">
        <f>IF(Select2=2,MSW!$K70,"")</f>
        <v/>
      </c>
      <c r="K68" s="697">
        <f>Industry!$K70</f>
        <v>0</v>
      </c>
      <c r="L68" s="698">
        <f t="shared" si="3"/>
        <v>3.2664855227916255E-2</v>
      </c>
      <c r="M68" s="699">
        <f>Recovery_OX!C63</f>
        <v>0</v>
      </c>
      <c r="N68" s="650"/>
      <c r="O68" s="700">
        <f>(L68-M68)*(1-Recovery_OX!F63)</f>
        <v>3.2664855227916255E-2</v>
      </c>
      <c r="P68" s="641"/>
      <c r="Q68" s="652"/>
      <c r="S68" s="694">
        <f t="shared" si="2"/>
        <v>2051</v>
      </c>
      <c r="T68" s="695">
        <f>IF(Select2=1,Food!$W70,"")</f>
        <v>1.1234968077078439E-4</v>
      </c>
      <c r="U68" s="696">
        <f>IF(Select2=1,Paper!$W70,"")</f>
        <v>4.5540505997994279E-2</v>
      </c>
      <c r="V68" s="687">
        <f>IF(Select2=1,Nappies!$W70,"")</f>
        <v>0</v>
      </c>
      <c r="W68" s="696">
        <f>IF(Select2=1,Garden!$W70,"")</f>
        <v>0</v>
      </c>
      <c r="X68" s="687">
        <f>IF(Select2=1,Wood!$W70,"")</f>
        <v>5.236051458045219E-2</v>
      </c>
      <c r="Y68" s="696">
        <f>IF(Select2=1,Textiles!$W70,"")</f>
        <v>5.7190402881202133E-3</v>
      </c>
      <c r="Z68" s="689">
        <f>Sludge!W70</f>
        <v>0</v>
      </c>
      <c r="AA68" s="689" t="str">
        <f>IF(Select2=2,MSW!$W70,"")</f>
        <v/>
      </c>
      <c r="AB68" s="697">
        <f>Industry!$W70</f>
        <v>0</v>
      </c>
      <c r="AC68" s="698">
        <f t="shared" si="4"/>
        <v>0.10373241054733746</v>
      </c>
      <c r="AD68" s="699">
        <f>Recovery_OX!R63</f>
        <v>0</v>
      </c>
      <c r="AE68" s="650"/>
      <c r="AF68" s="701">
        <f>(AC68-AD68)*(1-Recovery_OX!U63)</f>
        <v>0.10373241054733746</v>
      </c>
    </row>
    <row r="69" spans="2:32">
      <c r="B69" s="694">
        <f t="shared" si="1"/>
        <v>2052</v>
      </c>
      <c r="C69" s="695">
        <f>IF(Select2=1,Food!$K71,"")</f>
        <v>1.1256371014921514E-4</v>
      </c>
      <c r="D69" s="696">
        <f>IF(Select2=1,Paper!$K71,"")</f>
        <v>2.0551456192393097E-2</v>
      </c>
      <c r="E69" s="687">
        <f>IF(Select2=1,Nappies!$K71,"")</f>
        <v>4.4180201686386446E-3</v>
      </c>
      <c r="F69" s="696">
        <f>IF(Select2=1,Garden!$K71,"")</f>
        <v>0</v>
      </c>
      <c r="G69" s="687">
        <f>IF(Select2=1,Wood!$K71,"")</f>
        <v>0</v>
      </c>
      <c r="H69" s="696">
        <f>IF(Select2=1,Textiles!$K71,"")</f>
        <v>4.86581301114823E-3</v>
      </c>
      <c r="I69" s="697">
        <f>Sludge!K71</f>
        <v>0</v>
      </c>
      <c r="J69" s="697" t="str">
        <f>IF(Select2=2,MSW!$K71,"")</f>
        <v/>
      </c>
      <c r="K69" s="697">
        <f>Industry!$K71</f>
        <v>0</v>
      </c>
      <c r="L69" s="698">
        <f t="shared" si="3"/>
        <v>2.9947853082329189E-2</v>
      </c>
      <c r="M69" s="699">
        <f>Recovery_OX!C64</f>
        <v>0</v>
      </c>
      <c r="N69" s="650"/>
      <c r="O69" s="700">
        <f>(L69-M69)*(1-Recovery_OX!F64)</f>
        <v>2.9947853082329189E-2</v>
      </c>
      <c r="P69" s="641"/>
      <c r="Q69" s="652"/>
      <c r="S69" s="694">
        <f t="shared" si="2"/>
        <v>2052</v>
      </c>
      <c r="T69" s="695">
        <f>IF(Select2=1,Food!$W71,"")</f>
        <v>7.5310243186361574E-5</v>
      </c>
      <c r="U69" s="696">
        <f>IF(Select2=1,Paper!$W71,"")</f>
        <v>4.2461686347919636E-2</v>
      </c>
      <c r="V69" s="687">
        <f>IF(Select2=1,Nappies!$W71,"")</f>
        <v>0</v>
      </c>
      <c r="W69" s="696">
        <f>IF(Select2=1,Garden!$W71,"")</f>
        <v>0</v>
      </c>
      <c r="X69" s="687">
        <f>IF(Select2=1,Wood!$W71,"")</f>
        <v>5.0559596476917913E-2</v>
      </c>
      <c r="Y69" s="696">
        <f>IF(Select2=1,Textiles!$W71,"")</f>
        <v>5.3323978204364202E-3</v>
      </c>
      <c r="Z69" s="689">
        <f>Sludge!W71</f>
        <v>0</v>
      </c>
      <c r="AA69" s="689" t="str">
        <f>IF(Select2=2,MSW!$W71,"")</f>
        <v/>
      </c>
      <c r="AB69" s="697">
        <f>Industry!$W71</f>
        <v>0</v>
      </c>
      <c r="AC69" s="698">
        <f t="shared" si="4"/>
        <v>9.8428990888460327E-2</v>
      </c>
      <c r="AD69" s="699">
        <f>Recovery_OX!R64</f>
        <v>0</v>
      </c>
      <c r="AE69" s="650"/>
      <c r="AF69" s="701">
        <f>(AC69-AD69)*(1-Recovery_OX!U64)</f>
        <v>9.8428990888460327E-2</v>
      </c>
    </row>
    <row r="70" spans="2:32">
      <c r="B70" s="694">
        <f t="shared" si="1"/>
        <v>2053</v>
      </c>
      <c r="C70" s="695">
        <f>IF(Select2=1,Food!$K72,"")</f>
        <v>7.5453711369164242E-5</v>
      </c>
      <c r="D70" s="696">
        <f>IF(Select2=1,Paper!$K72,"")</f>
        <v>1.9162050743855158E-2</v>
      </c>
      <c r="E70" s="687">
        <f>IF(Select2=1,Nappies!$K72,"")</f>
        <v>3.7273281752936466E-3</v>
      </c>
      <c r="F70" s="696">
        <f>IF(Select2=1,Garden!$K72,"")</f>
        <v>0</v>
      </c>
      <c r="G70" s="687">
        <f>IF(Select2=1,Wood!$K72,"")</f>
        <v>0</v>
      </c>
      <c r="H70" s="696">
        <f>IF(Select2=1,Textiles!$K72,"")</f>
        <v>4.5368539804125623E-3</v>
      </c>
      <c r="I70" s="697">
        <f>Sludge!K72</f>
        <v>0</v>
      </c>
      <c r="J70" s="697" t="str">
        <f>IF(Select2=2,MSW!$K72,"")</f>
        <v/>
      </c>
      <c r="K70" s="697">
        <f>Industry!$K72</f>
        <v>0</v>
      </c>
      <c r="L70" s="698">
        <f t="shared" si="3"/>
        <v>2.7501686610930533E-2</v>
      </c>
      <c r="M70" s="699">
        <f>Recovery_OX!C65</f>
        <v>0</v>
      </c>
      <c r="N70" s="650"/>
      <c r="O70" s="700">
        <f>(L70-M70)*(1-Recovery_OX!F65)</f>
        <v>2.7501686610930533E-2</v>
      </c>
      <c r="P70" s="641"/>
      <c r="Q70" s="652"/>
      <c r="S70" s="694">
        <f t="shared" si="2"/>
        <v>2053</v>
      </c>
      <c r="T70" s="695">
        <f>IF(Select2=1,Food!$W72,"")</f>
        <v>5.0481965679637078E-5</v>
      </c>
      <c r="U70" s="696">
        <f>IF(Select2=1,Paper!$W72,"")</f>
        <v>3.9591013933585037E-2</v>
      </c>
      <c r="V70" s="687">
        <f>IF(Select2=1,Nappies!$W72,"")</f>
        <v>0</v>
      </c>
      <c r="W70" s="696">
        <f>IF(Select2=1,Garden!$W72,"")</f>
        <v>0</v>
      </c>
      <c r="X70" s="687">
        <f>IF(Select2=1,Wood!$W72,"")</f>
        <v>4.8820620201908901E-2</v>
      </c>
      <c r="Y70" s="696">
        <f>IF(Select2=1,Textiles!$W72,"")</f>
        <v>4.9718947730548677E-3</v>
      </c>
      <c r="Z70" s="689">
        <f>Sludge!W72</f>
        <v>0</v>
      </c>
      <c r="AA70" s="689" t="str">
        <f>IF(Select2=2,MSW!$W72,"")</f>
        <v/>
      </c>
      <c r="AB70" s="697">
        <f>Industry!$W72</f>
        <v>0</v>
      </c>
      <c r="AC70" s="698">
        <f t="shared" si="4"/>
        <v>9.3434010874228451E-2</v>
      </c>
      <c r="AD70" s="699">
        <f>Recovery_OX!R65</f>
        <v>0</v>
      </c>
      <c r="AE70" s="650"/>
      <c r="AF70" s="701">
        <f>(AC70-AD70)*(1-Recovery_OX!U65)</f>
        <v>9.3434010874228451E-2</v>
      </c>
    </row>
    <row r="71" spans="2:32">
      <c r="B71" s="694">
        <f t="shared" si="1"/>
        <v>2054</v>
      </c>
      <c r="C71" s="695">
        <f>IF(Select2=1,Food!$K73,"")</f>
        <v>5.0578135278538015E-5</v>
      </c>
      <c r="D71" s="696">
        <f>IF(Select2=1,Paper!$K73,"")</f>
        <v>1.7866577690294726E-2</v>
      </c>
      <c r="E71" s="687">
        <f>IF(Select2=1,Nappies!$K73,"")</f>
        <v>3.144615641403648E-3</v>
      </c>
      <c r="F71" s="696">
        <f>IF(Select2=1,Garden!$K73,"")</f>
        <v>0</v>
      </c>
      <c r="G71" s="687">
        <f>IF(Select2=1,Wood!$K73,"")</f>
        <v>0</v>
      </c>
      <c r="H71" s="696">
        <f>IF(Select2=1,Textiles!$K73,"")</f>
        <v>4.2301346131523752E-3</v>
      </c>
      <c r="I71" s="697">
        <f>Sludge!K73</f>
        <v>0</v>
      </c>
      <c r="J71" s="697" t="str">
        <f>IF(Select2=2,MSW!$K73,"")</f>
        <v/>
      </c>
      <c r="K71" s="697">
        <f>Industry!$K73</f>
        <v>0</v>
      </c>
      <c r="L71" s="698">
        <f t="shared" si="3"/>
        <v>2.5291906080129288E-2</v>
      </c>
      <c r="M71" s="699">
        <f>Recovery_OX!C66</f>
        <v>0</v>
      </c>
      <c r="N71" s="650"/>
      <c r="O71" s="700">
        <f>(L71-M71)*(1-Recovery_OX!F66)</f>
        <v>2.5291906080129288E-2</v>
      </c>
      <c r="P71" s="641"/>
      <c r="Q71" s="652"/>
      <c r="S71" s="694">
        <f t="shared" si="2"/>
        <v>2054</v>
      </c>
      <c r="T71" s="695">
        <f>IF(Select2=1,Food!$W73,"")</f>
        <v>3.383907355834389E-5</v>
      </c>
      <c r="U71" s="696">
        <f>IF(Select2=1,Paper!$W73,"")</f>
        <v>3.6914416715484982E-2</v>
      </c>
      <c r="V71" s="687">
        <f>IF(Select2=1,Nappies!$W73,"")</f>
        <v>0</v>
      </c>
      <c r="W71" s="696">
        <f>IF(Select2=1,Garden!$W73,"")</f>
        <v>0</v>
      </c>
      <c r="X71" s="687">
        <f>IF(Select2=1,Wood!$W73,"")</f>
        <v>4.7141455292016805E-2</v>
      </c>
      <c r="Y71" s="696">
        <f>IF(Select2=1,Textiles!$W73,"")</f>
        <v>4.635763959619045E-3</v>
      </c>
      <c r="Z71" s="689">
        <f>Sludge!W73</f>
        <v>0</v>
      </c>
      <c r="AA71" s="689" t="str">
        <f>IF(Select2=2,MSW!$W73,"")</f>
        <v/>
      </c>
      <c r="AB71" s="697">
        <f>Industry!$W73</f>
        <v>0</v>
      </c>
      <c r="AC71" s="698">
        <f t="shared" si="4"/>
        <v>8.872547504067918E-2</v>
      </c>
      <c r="AD71" s="699">
        <f>Recovery_OX!R66</f>
        <v>0</v>
      </c>
      <c r="AE71" s="650"/>
      <c r="AF71" s="701">
        <f>(AC71-AD71)*(1-Recovery_OX!U66)</f>
        <v>8.872547504067918E-2</v>
      </c>
    </row>
    <row r="72" spans="2:32">
      <c r="B72" s="694">
        <f t="shared" si="1"/>
        <v>2055</v>
      </c>
      <c r="C72" s="695">
        <f>IF(Select2=1,Food!$K74,"")</f>
        <v>3.3903537968306394E-5</v>
      </c>
      <c r="D72" s="696">
        <f>IF(Select2=1,Paper!$K74,"")</f>
        <v>1.6658686621300295E-2</v>
      </c>
      <c r="E72" s="687">
        <f>IF(Select2=1,Nappies!$K74,"")</f>
        <v>2.6530015783709279E-3</v>
      </c>
      <c r="F72" s="696">
        <f>IF(Select2=1,Garden!$K74,"")</f>
        <v>0</v>
      </c>
      <c r="G72" s="687">
        <f>IF(Select2=1,Wood!$K74,"")</f>
        <v>0</v>
      </c>
      <c r="H72" s="696">
        <f>IF(Select2=1,Textiles!$K74,"")</f>
        <v>3.9441513706735135E-3</v>
      </c>
      <c r="I72" s="697">
        <f>Sludge!K74</f>
        <v>0</v>
      </c>
      <c r="J72" s="697" t="str">
        <f>IF(Select2=2,MSW!$K74,"")</f>
        <v/>
      </c>
      <c r="K72" s="697">
        <f>Industry!$K74</f>
        <v>0</v>
      </c>
      <c r="L72" s="698">
        <f t="shared" si="3"/>
        <v>2.3289743108313041E-2</v>
      </c>
      <c r="M72" s="699">
        <f>Recovery_OX!C67</f>
        <v>0</v>
      </c>
      <c r="N72" s="650"/>
      <c r="O72" s="700">
        <f>(L72-M72)*(1-Recovery_OX!F67)</f>
        <v>2.3289743108313041E-2</v>
      </c>
      <c r="P72" s="641"/>
      <c r="Q72" s="652"/>
      <c r="S72" s="694">
        <f t="shared" si="2"/>
        <v>2055</v>
      </c>
      <c r="T72" s="695">
        <f>IF(Select2=1,Food!$W74,"")</f>
        <v>2.2683009345432461E-5</v>
      </c>
      <c r="U72" s="696">
        <f>IF(Select2=1,Paper!$W74,"")</f>
        <v>3.4418774010951031E-2</v>
      </c>
      <c r="V72" s="687">
        <f>IF(Select2=1,Nappies!$W74,"")</f>
        <v>0</v>
      </c>
      <c r="W72" s="696">
        <f>IF(Select2=1,Garden!$W74,"")</f>
        <v>0</v>
      </c>
      <c r="X72" s="687">
        <f>IF(Select2=1,Wood!$W74,"")</f>
        <v>4.5520044560235347E-2</v>
      </c>
      <c r="Y72" s="696">
        <f>IF(Select2=1,Textiles!$W74,"")</f>
        <v>4.3223576664915258E-3</v>
      </c>
      <c r="Z72" s="689">
        <f>Sludge!W74</f>
        <v>0</v>
      </c>
      <c r="AA72" s="689" t="str">
        <f>IF(Select2=2,MSW!$W74,"")</f>
        <v/>
      </c>
      <c r="AB72" s="697">
        <f>Industry!$W74</f>
        <v>0</v>
      </c>
      <c r="AC72" s="698">
        <f t="shared" si="4"/>
        <v>8.4283859247023335E-2</v>
      </c>
      <c r="AD72" s="699">
        <f>Recovery_OX!R67</f>
        <v>0</v>
      </c>
      <c r="AE72" s="650"/>
      <c r="AF72" s="701">
        <f>(AC72-AD72)*(1-Recovery_OX!U67)</f>
        <v>8.4283859247023335E-2</v>
      </c>
    </row>
    <row r="73" spans="2:32">
      <c r="B73" s="694">
        <f t="shared" si="1"/>
        <v>2056</v>
      </c>
      <c r="C73" s="695">
        <f>IF(Select2=1,Food!$K75,"")</f>
        <v>2.272622113168619E-5</v>
      </c>
      <c r="D73" s="696">
        <f>IF(Select2=1,Paper!$K75,"")</f>
        <v>1.5532456453450298E-2</v>
      </c>
      <c r="E73" s="687">
        <f>IF(Select2=1,Nappies!$K75,"")</f>
        <v>2.2382440900462256E-3</v>
      </c>
      <c r="F73" s="696">
        <f>IF(Select2=1,Garden!$K75,"")</f>
        <v>0</v>
      </c>
      <c r="G73" s="687">
        <f>IF(Select2=1,Wood!$K75,"")</f>
        <v>0</v>
      </c>
      <c r="H73" s="696">
        <f>IF(Select2=1,Textiles!$K75,"")</f>
        <v>3.6775023627895588E-3</v>
      </c>
      <c r="I73" s="697">
        <f>Sludge!K75</f>
        <v>0</v>
      </c>
      <c r="J73" s="697" t="str">
        <f>IF(Select2=2,MSW!$K75,"")</f>
        <v/>
      </c>
      <c r="K73" s="697">
        <f>Industry!$K75</f>
        <v>0</v>
      </c>
      <c r="L73" s="698">
        <f t="shared" si="3"/>
        <v>2.1470929127417767E-2</v>
      </c>
      <c r="M73" s="699">
        <f>Recovery_OX!C68</f>
        <v>0</v>
      </c>
      <c r="N73" s="650"/>
      <c r="O73" s="700">
        <f>(L73-M73)*(1-Recovery_OX!F68)</f>
        <v>2.1470929127417767E-2</v>
      </c>
      <c r="P73" s="641"/>
      <c r="Q73" s="652"/>
      <c r="S73" s="694">
        <f t="shared" si="2"/>
        <v>2056</v>
      </c>
      <c r="T73" s="695">
        <f>IF(Select2=1,Food!$W75,"")</f>
        <v>1.5204875868657128E-5</v>
      </c>
      <c r="U73" s="696">
        <f>IF(Select2=1,Paper!$W75,"")</f>
        <v>3.2091852176550209E-2</v>
      </c>
      <c r="V73" s="687">
        <f>IF(Select2=1,Nappies!$W75,"")</f>
        <v>0</v>
      </c>
      <c r="W73" s="696">
        <f>IF(Select2=1,Garden!$W75,"")</f>
        <v>0</v>
      </c>
      <c r="X73" s="687">
        <f>IF(Select2=1,Wood!$W75,"")</f>
        <v>4.3954401575649032E-2</v>
      </c>
      <c r="Y73" s="696">
        <f>IF(Select2=1,Textiles!$W75,"")</f>
        <v>4.0301395756597944E-3</v>
      </c>
      <c r="Z73" s="689">
        <f>Sludge!W75</f>
        <v>0</v>
      </c>
      <c r="AA73" s="689" t="str">
        <f>IF(Select2=2,MSW!$W75,"")</f>
        <v/>
      </c>
      <c r="AB73" s="697">
        <f>Industry!$W75</f>
        <v>0</v>
      </c>
      <c r="AC73" s="698">
        <f t="shared" si="4"/>
        <v>8.0091598203727701E-2</v>
      </c>
      <c r="AD73" s="699">
        <f>Recovery_OX!R68</f>
        <v>0</v>
      </c>
      <c r="AE73" s="650"/>
      <c r="AF73" s="701">
        <f>(AC73-AD73)*(1-Recovery_OX!U68)</f>
        <v>8.0091598203727701E-2</v>
      </c>
    </row>
    <row r="74" spans="2:32">
      <c r="B74" s="694">
        <f t="shared" si="1"/>
        <v>2057</v>
      </c>
      <c r="C74" s="695">
        <f>IF(Select2=1,Food!$K76,"")</f>
        <v>1.5233841595208004E-5</v>
      </c>
      <c r="D74" s="696">
        <f>IF(Select2=1,Paper!$K76,"")</f>
        <v>1.4482366405155322E-2</v>
      </c>
      <c r="E74" s="687">
        <f>IF(Select2=1,Nappies!$K76,"")</f>
        <v>1.8883277897267887E-3</v>
      </c>
      <c r="F74" s="696">
        <f>IF(Select2=1,Garden!$K76,"")</f>
        <v>0</v>
      </c>
      <c r="G74" s="687">
        <f>IF(Select2=1,Wood!$K76,"")</f>
        <v>0</v>
      </c>
      <c r="H74" s="696">
        <f>IF(Select2=1,Textiles!$K76,"")</f>
        <v>3.4288804757545074E-3</v>
      </c>
      <c r="I74" s="697">
        <f>Sludge!K76</f>
        <v>0</v>
      </c>
      <c r="J74" s="697" t="str">
        <f>IF(Select2=2,MSW!$K76,"")</f>
        <v/>
      </c>
      <c r="K74" s="697">
        <f>Industry!$K76</f>
        <v>0</v>
      </c>
      <c r="L74" s="698">
        <f t="shared" si="3"/>
        <v>1.9814808512231826E-2</v>
      </c>
      <c r="M74" s="699">
        <f>Recovery_OX!C69</f>
        <v>0</v>
      </c>
      <c r="N74" s="650"/>
      <c r="O74" s="700">
        <f>(L74-M74)*(1-Recovery_OX!F69)</f>
        <v>1.9814808512231826E-2</v>
      </c>
      <c r="P74" s="641"/>
      <c r="Q74" s="652"/>
      <c r="S74" s="694">
        <f t="shared" si="2"/>
        <v>2057</v>
      </c>
      <c r="T74" s="695">
        <f>IF(Select2=1,Food!$W76,"")</f>
        <v>1.0192133092244428E-5</v>
      </c>
      <c r="U74" s="696">
        <f>IF(Select2=1,Paper!$W76,"")</f>
        <v>2.9922244638750668E-2</v>
      </c>
      <c r="V74" s="687">
        <f>IF(Select2=1,Nappies!$W76,"")</f>
        <v>0</v>
      </c>
      <c r="W74" s="696">
        <f>IF(Select2=1,Garden!$W76,"")</f>
        <v>0</v>
      </c>
      <c r="X74" s="687">
        <f>IF(Select2=1,Wood!$W76,"")</f>
        <v>4.2442608229806812E-2</v>
      </c>
      <c r="Y74" s="696">
        <f>IF(Select2=1,Textiles!$W76,"")</f>
        <v>3.7576772337035735E-3</v>
      </c>
      <c r="Z74" s="689">
        <f>Sludge!W76</f>
        <v>0</v>
      </c>
      <c r="AA74" s="689" t="str">
        <f>IF(Select2=2,MSW!$W76,"")</f>
        <v/>
      </c>
      <c r="AB74" s="697">
        <f>Industry!$W76</f>
        <v>0</v>
      </c>
      <c r="AC74" s="698">
        <f t="shared" si="4"/>
        <v>7.6132722235353292E-2</v>
      </c>
      <c r="AD74" s="699">
        <f>Recovery_OX!R69</f>
        <v>0</v>
      </c>
      <c r="AE74" s="650"/>
      <c r="AF74" s="701">
        <f>(AC74-AD74)*(1-Recovery_OX!U69)</f>
        <v>7.6132722235353292E-2</v>
      </c>
    </row>
    <row r="75" spans="2:32">
      <c r="B75" s="694">
        <f t="shared" si="1"/>
        <v>2058</v>
      </c>
      <c r="C75" s="695">
        <f>IF(Select2=1,Food!$K77,"")</f>
        <v>1.0211549399399466E-5</v>
      </c>
      <c r="D75" s="696">
        <f>IF(Select2=1,Paper!$K77,"")</f>
        <v>1.3503268933780345E-2</v>
      </c>
      <c r="E75" s="687">
        <f>IF(Select2=1,Nappies!$K77,"")</f>
        <v>1.5931157183937058E-3</v>
      </c>
      <c r="F75" s="696">
        <f>IF(Select2=1,Garden!$K77,"")</f>
        <v>0</v>
      </c>
      <c r="G75" s="687">
        <f>IF(Select2=1,Wood!$K77,"")</f>
        <v>0</v>
      </c>
      <c r="H75" s="696">
        <f>IF(Select2=1,Textiles!$K77,"")</f>
        <v>3.1970669647896706E-3</v>
      </c>
      <c r="I75" s="697">
        <f>Sludge!K77</f>
        <v>0</v>
      </c>
      <c r="J75" s="697" t="str">
        <f>IF(Select2=2,MSW!$K77,"")</f>
        <v/>
      </c>
      <c r="K75" s="697">
        <f>Industry!$K77</f>
        <v>0</v>
      </c>
      <c r="L75" s="698">
        <f t="shared" si="3"/>
        <v>1.8303663166363122E-2</v>
      </c>
      <c r="M75" s="699">
        <f>Recovery_OX!C70</f>
        <v>0</v>
      </c>
      <c r="N75" s="650"/>
      <c r="O75" s="700">
        <f>(L75-M75)*(1-Recovery_OX!F70)</f>
        <v>1.8303663166363122E-2</v>
      </c>
      <c r="P75" s="641"/>
      <c r="Q75" s="652"/>
      <c r="S75" s="694">
        <f t="shared" si="2"/>
        <v>2058</v>
      </c>
      <c r="T75" s="695">
        <f>IF(Select2=1,Food!$W77,"")</f>
        <v>6.8319911235946468E-6</v>
      </c>
      <c r="U75" s="696">
        <f>IF(Select2=1,Paper!$W77,"")</f>
        <v>2.7899315978885016E-2</v>
      </c>
      <c r="V75" s="687">
        <f>IF(Select2=1,Nappies!$W77,"")</f>
        <v>0</v>
      </c>
      <c r="W75" s="696">
        <f>IF(Select2=1,Garden!$W77,"")</f>
        <v>0</v>
      </c>
      <c r="X75" s="687">
        <f>IF(Select2=1,Wood!$W77,"")</f>
        <v>4.0982812386799426E-2</v>
      </c>
      <c r="Y75" s="696">
        <f>IF(Select2=1,Textiles!$W77,"")</f>
        <v>3.5036350299064919E-3</v>
      </c>
      <c r="Z75" s="689">
        <f>Sludge!W77</f>
        <v>0</v>
      </c>
      <c r="AA75" s="689" t="str">
        <f>IF(Select2=2,MSW!$W77,"")</f>
        <v/>
      </c>
      <c r="AB75" s="697">
        <f>Industry!$W77</f>
        <v>0</v>
      </c>
      <c r="AC75" s="698">
        <f t="shared" si="4"/>
        <v>7.2392595386714526E-2</v>
      </c>
      <c r="AD75" s="699">
        <f>Recovery_OX!R70</f>
        <v>0</v>
      </c>
      <c r="AE75" s="650"/>
      <c r="AF75" s="701">
        <f>(AC75-AD75)*(1-Recovery_OX!U70)</f>
        <v>7.2392595386714526E-2</v>
      </c>
    </row>
    <row r="76" spans="2:32">
      <c r="B76" s="694">
        <f t="shared" si="1"/>
        <v>2059</v>
      </c>
      <c r="C76" s="695">
        <f>IF(Select2=1,Food!$K78,"")</f>
        <v>6.8450062635006567E-6</v>
      </c>
      <c r="D76" s="696">
        <f>IF(Select2=1,Paper!$K78,"")</f>
        <v>1.2590364502384776E-2</v>
      </c>
      <c r="E76" s="687">
        <f>IF(Select2=1,Nappies!$K78,"")</f>
        <v>1.344055680375442E-3</v>
      </c>
      <c r="F76" s="696">
        <f>IF(Select2=1,Garden!$K78,"")</f>
        <v>0</v>
      </c>
      <c r="G76" s="687">
        <f>IF(Select2=1,Wood!$K78,"")</f>
        <v>0</v>
      </c>
      <c r="H76" s="696">
        <f>IF(Select2=1,Textiles!$K78,"")</f>
        <v>2.9809254797953568E-3</v>
      </c>
      <c r="I76" s="697">
        <f>Sludge!K78</f>
        <v>0</v>
      </c>
      <c r="J76" s="697" t="str">
        <f>IF(Select2=2,MSW!$K78,"")</f>
        <v/>
      </c>
      <c r="K76" s="697">
        <f>Industry!$K78</f>
        <v>0</v>
      </c>
      <c r="L76" s="698">
        <f t="shared" si="3"/>
        <v>1.6922190668819073E-2</v>
      </c>
      <c r="M76" s="699">
        <f>Recovery_OX!C71</f>
        <v>0</v>
      </c>
      <c r="N76" s="650"/>
      <c r="O76" s="700">
        <f>(L76-M76)*(1-Recovery_OX!F71)</f>
        <v>1.6922190668819073E-2</v>
      </c>
      <c r="P76" s="641"/>
      <c r="Q76" s="652"/>
      <c r="S76" s="694">
        <f t="shared" si="2"/>
        <v>2059</v>
      </c>
      <c r="T76" s="695">
        <f>IF(Select2=1,Food!$W78,"")</f>
        <v>4.5796206044830425E-6</v>
      </c>
      <c r="U76" s="696">
        <f>IF(Select2=1,Paper!$W78,"")</f>
        <v>2.6013149798315656E-2</v>
      </c>
      <c r="V76" s="687">
        <f>IF(Select2=1,Nappies!$W78,"")</f>
        <v>0</v>
      </c>
      <c r="W76" s="696">
        <f>IF(Select2=1,Garden!$W78,"")</f>
        <v>0</v>
      </c>
      <c r="X76" s="687">
        <f>IF(Select2=1,Wood!$W78,"")</f>
        <v>3.9573225614161212E-2</v>
      </c>
      <c r="Y76" s="696">
        <f>IF(Select2=1,Textiles!$W78,"")</f>
        <v>3.2667676490908048E-3</v>
      </c>
      <c r="Z76" s="689">
        <f>Sludge!W78</f>
        <v>0</v>
      </c>
      <c r="AA76" s="689" t="str">
        <f>IF(Select2=2,MSW!$W78,"")</f>
        <v/>
      </c>
      <c r="AB76" s="697">
        <f>Industry!$W78</f>
        <v>0</v>
      </c>
      <c r="AC76" s="698">
        <f t="shared" si="4"/>
        <v>6.8857722682172148E-2</v>
      </c>
      <c r="AD76" s="699">
        <f>Recovery_OX!R71</f>
        <v>0</v>
      </c>
      <c r="AE76" s="650"/>
      <c r="AF76" s="701">
        <f>(AC76-AD76)*(1-Recovery_OX!U71)</f>
        <v>6.8857722682172148E-2</v>
      </c>
    </row>
    <row r="77" spans="2:32">
      <c r="B77" s="694">
        <f t="shared" si="1"/>
        <v>2060</v>
      </c>
      <c r="C77" s="695">
        <f>IF(Select2=1,Food!$K79,"")</f>
        <v>4.5883449136639997E-6</v>
      </c>
      <c r="D77" s="696">
        <f>IF(Select2=1,Paper!$K79,"")</f>
        <v>1.1739178052386796E-2</v>
      </c>
      <c r="E77" s="687">
        <f>IF(Select2=1,Nappies!$K79,"")</f>
        <v>1.1339324890792749E-3</v>
      </c>
      <c r="F77" s="696">
        <f>IF(Select2=1,Garden!$K79,"")</f>
        <v>0</v>
      </c>
      <c r="G77" s="687">
        <f>IF(Select2=1,Wood!$K79,"")</f>
        <v>0</v>
      </c>
      <c r="H77" s="696">
        <f>IF(Select2=1,Textiles!$K79,"")</f>
        <v>2.7793964949613644E-3</v>
      </c>
      <c r="I77" s="697">
        <f>Sludge!K79</f>
        <v>0</v>
      </c>
      <c r="J77" s="697" t="str">
        <f>IF(Select2=2,MSW!$K79,"")</f>
        <v/>
      </c>
      <c r="K77" s="697">
        <f>Industry!$K79</f>
        <v>0</v>
      </c>
      <c r="L77" s="698">
        <f t="shared" si="3"/>
        <v>1.5657095381341097E-2</v>
      </c>
      <c r="M77" s="699">
        <f>Recovery_OX!C72</f>
        <v>0</v>
      </c>
      <c r="N77" s="650"/>
      <c r="O77" s="700">
        <f>(L77-M77)*(1-Recovery_OX!F72)</f>
        <v>1.5657095381341097E-2</v>
      </c>
      <c r="P77" s="641"/>
      <c r="Q77" s="652"/>
      <c r="S77" s="694">
        <f t="shared" si="2"/>
        <v>2060</v>
      </c>
      <c r="T77" s="695">
        <f>IF(Select2=1,Food!$W79,"")</f>
        <v>3.0698114944228357E-6</v>
      </c>
      <c r="U77" s="696">
        <f>IF(Select2=1,Paper!$W79,"")</f>
        <v>2.4254500108237185E-2</v>
      </c>
      <c r="V77" s="687">
        <f>IF(Select2=1,Nappies!$W79,"")</f>
        <v>0</v>
      </c>
      <c r="W77" s="696">
        <f>IF(Select2=1,Garden!$W79,"")</f>
        <v>0</v>
      </c>
      <c r="X77" s="687">
        <f>IF(Select2=1,Wood!$W79,"")</f>
        <v>3.8212120991816728E-2</v>
      </c>
      <c r="Y77" s="696">
        <f>IF(Select2=1,Textiles!$W79,"")</f>
        <v>3.04591396708095E-3</v>
      </c>
      <c r="Z77" s="689">
        <f>Sludge!W79</f>
        <v>0</v>
      </c>
      <c r="AA77" s="689" t="str">
        <f>IF(Select2=2,MSW!$W79,"")</f>
        <v/>
      </c>
      <c r="AB77" s="697">
        <f>Industry!$W79</f>
        <v>0</v>
      </c>
      <c r="AC77" s="698">
        <f t="shared" si="4"/>
        <v>6.5515604878629286E-2</v>
      </c>
      <c r="AD77" s="699">
        <f>Recovery_OX!R72</f>
        <v>0</v>
      </c>
      <c r="AE77" s="650"/>
      <c r="AF77" s="701">
        <f>(AC77-AD77)*(1-Recovery_OX!U72)</f>
        <v>6.5515604878629286E-2</v>
      </c>
    </row>
    <row r="78" spans="2:32">
      <c r="B78" s="694">
        <f t="shared" si="1"/>
        <v>2061</v>
      </c>
      <c r="C78" s="695">
        <f>IF(Select2=1,Food!$K80,"")</f>
        <v>3.0756595737546435E-6</v>
      </c>
      <c r="D78" s="696">
        <f>IF(Select2=1,Paper!$K80,"")</f>
        <v>1.0945537066820993E-2</v>
      </c>
      <c r="E78" s="687">
        <f>IF(Select2=1,Nappies!$K80,"")</f>
        <v>9.5665894543174731E-4</v>
      </c>
      <c r="F78" s="696">
        <f>IF(Select2=1,Garden!$K80,"")</f>
        <v>0</v>
      </c>
      <c r="G78" s="687">
        <f>IF(Select2=1,Wood!$K80,"")</f>
        <v>0</v>
      </c>
      <c r="H78" s="696">
        <f>IF(Select2=1,Textiles!$K80,"")</f>
        <v>2.5914921149702303E-3</v>
      </c>
      <c r="I78" s="697">
        <f>Sludge!K80</f>
        <v>0</v>
      </c>
      <c r="J78" s="697" t="str">
        <f>IF(Select2=2,MSW!$K80,"")</f>
        <v/>
      </c>
      <c r="K78" s="697">
        <f>Industry!$K80</f>
        <v>0</v>
      </c>
      <c r="L78" s="698">
        <f t="shared" si="3"/>
        <v>1.4496763786796726E-2</v>
      </c>
      <c r="M78" s="699">
        <f>Recovery_OX!C73</f>
        <v>0</v>
      </c>
      <c r="N78" s="650"/>
      <c r="O78" s="700">
        <f>(L78-M78)*(1-Recovery_OX!F73)</f>
        <v>1.4496763786796726E-2</v>
      </c>
      <c r="P78" s="641"/>
      <c r="Q78" s="652"/>
      <c r="S78" s="694">
        <f t="shared" si="2"/>
        <v>2061</v>
      </c>
      <c r="T78" s="695">
        <f>IF(Select2=1,Food!$W80,"")</f>
        <v>2.0577561822622495E-6</v>
      </c>
      <c r="U78" s="696">
        <f>IF(Select2=1,Paper!$W80,"")</f>
        <v>2.2614746005828502E-2</v>
      </c>
      <c r="V78" s="687">
        <f>IF(Select2=1,Nappies!$W80,"")</f>
        <v>0</v>
      </c>
      <c r="W78" s="696">
        <f>IF(Select2=1,Garden!$W80,"")</f>
        <v>0</v>
      </c>
      <c r="X78" s="687">
        <f>IF(Select2=1,Wood!$W80,"")</f>
        <v>3.6897830996387687E-2</v>
      </c>
      <c r="Y78" s="696">
        <f>IF(Select2=1,Textiles!$W80,"")</f>
        <v>2.8399913588714881E-3</v>
      </c>
      <c r="Z78" s="689">
        <f>Sludge!W80</f>
        <v>0</v>
      </c>
      <c r="AA78" s="689" t="str">
        <f>IF(Select2=2,MSW!$W80,"")</f>
        <v/>
      </c>
      <c r="AB78" s="697">
        <f>Industry!$W80</f>
        <v>0</v>
      </c>
      <c r="AC78" s="698">
        <f t="shared" si="4"/>
        <v>6.235462611726994E-2</v>
      </c>
      <c r="AD78" s="699">
        <f>Recovery_OX!R73</f>
        <v>0</v>
      </c>
      <c r="AE78" s="650"/>
      <c r="AF78" s="701">
        <f>(AC78-AD78)*(1-Recovery_OX!U73)</f>
        <v>6.235462611726994E-2</v>
      </c>
    </row>
    <row r="79" spans="2:32">
      <c r="B79" s="694">
        <f t="shared" si="1"/>
        <v>2062</v>
      </c>
      <c r="C79" s="695">
        <f>IF(Select2=1,Food!$K81,"")</f>
        <v>2.0616762670691675E-6</v>
      </c>
      <c r="D79" s="696">
        <f>IF(Select2=1,Paper!$K81,"")</f>
        <v>1.0205551116655375E-2</v>
      </c>
      <c r="E79" s="687">
        <f>IF(Select2=1,Nappies!$K81,"")</f>
        <v>8.0709949374296495E-4</v>
      </c>
      <c r="F79" s="696">
        <f>IF(Select2=1,Garden!$K81,"")</f>
        <v>0</v>
      </c>
      <c r="G79" s="687">
        <f>IF(Select2=1,Wood!$K81,"")</f>
        <v>0</v>
      </c>
      <c r="H79" s="696">
        <f>IF(Select2=1,Textiles!$K81,"")</f>
        <v>2.4162912323332383E-3</v>
      </c>
      <c r="I79" s="697">
        <f>Sludge!K81</f>
        <v>0</v>
      </c>
      <c r="J79" s="697" t="str">
        <f>IF(Select2=2,MSW!$K81,"")</f>
        <v/>
      </c>
      <c r="K79" s="697">
        <f>Industry!$K81</f>
        <v>0</v>
      </c>
      <c r="L79" s="698">
        <f t="shared" si="3"/>
        <v>1.3431003518998648E-2</v>
      </c>
      <c r="M79" s="699">
        <f>Recovery_OX!C74</f>
        <v>0</v>
      </c>
      <c r="N79" s="650"/>
      <c r="O79" s="700">
        <f>(L79-M79)*(1-Recovery_OX!F74)</f>
        <v>1.3431003518998648E-2</v>
      </c>
      <c r="P79" s="641"/>
      <c r="Q79" s="652"/>
      <c r="S79" s="694">
        <f t="shared" si="2"/>
        <v>2062</v>
      </c>
      <c r="T79" s="695">
        <f>IF(Select2=1,Food!$W81,"")</f>
        <v>1.3793552188241527E-6</v>
      </c>
      <c r="U79" s="696">
        <f>IF(Select2=1,Paper!$W81,"")</f>
        <v>2.1085849414577227E-2</v>
      </c>
      <c r="V79" s="687">
        <f>IF(Select2=1,Nappies!$W81,"")</f>
        <v>0</v>
      </c>
      <c r="W79" s="696">
        <f>IF(Select2=1,Garden!$W81,"")</f>
        <v>0</v>
      </c>
      <c r="X79" s="687">
        <f>IF(Select2=1,Wood!$W81,"")</f>
        <v>3.5628745458268267E-2</v>
      </c>
      <c r="Y79" s="696">
        <f>IF(Select2=1,Textiles!$W81,"")</f>
        <v>2.6479903915980715E-3</v>
      </c>
      <c r="Z79" s="689">
        <f>Sludge!W81</f>
        <v>0</v>
      </c>
      <c r="AA79" s="689" t="str">
        <f>IF(Select2=2,MSW!$W81,"")</f>
        <v/>
      </c>
      <c r="AB79" s="697">
        <f>Industry!$W81</f>
        <v>0</v>
      </c>
      <c r="AC79" s="698">
        <f t="shared" si="4"/>
        <v>5.9363964619662389E-2</v>
      </c>
      <c r="AD79" s="699">
        <f>Recovery_OX!R74</f>
        <v>0</v>
      </c>
      <c r="AE79" s="650"/>
      <c r="AF79" s="701">
        <f>(AC79-AD79)*(1-Recovery_OX!U74)</f>
        <v>5.9363964619662389E-2</v>
      </c>
    </row>
    <row r="80" spans="2:32">
      <c r="B80" s="694">
        <f t="shared" si="1"/>
        <v>2063</v>
      </c>
      <c r="C80" s="695">
        <f>IF(Select2=1,Food!$K82,"")</f>
        <v>1.3819829302523893E-6</v>
      </c>
      <c r="D80" s="696">
        <f>IF(Select2=1,Paper!$K82,"")</f>
        <v>9.5155927899037221E-3</v>
      </c>
      <c r="E80" s="687">
        <f>IF(Select2=1,Nappies!$K82,"")</f>
        <v>6.8092144636369267E-4</v>
      </c>
      <c r="F80" s="696">
        <f>IF(Select2=1,Garden!$K82,"")</f>
        <v>0</v>
      </c>
      <c r="G80" s="687">
        <f>IF(Select2=1,Wood!$K82,"")</f>
        <v>0</v>
      </c>
      <c r="H80" s="696">
        <f>IF(Select2=1,Textiles!$K82,"")</f>
        <v>2.2529350121204394E-3</v>
      </c>
      <c r="I80" s="697">
        <f>Sludge!K82</f>
        <v>0</v>
      </c>
      <c r="J80" s="697" t="str">
        <f>IF(Select2=2,MSW!$K82,"")</f>
        <v/>
      </c>
      <c r="K80" s="697">
        <f>Industry!$K82</f>
        <v>0</v>
      </c>
      <c r="L80" s="698">
        <f t="shared" si="3"/>
        <v>1.2450831231318108E-2</v>
      </c>
      <c r="M80" s="699">
        <f>Recovery_OX!C75</f>
        <v>0</v>
      </c>
      <c r="N80" s="650"/>
      <c r="O80" s="700">
        <f>(L80-M80)*(1-Recovery_OX!F75)</f>
        <v>1.2450831231318108E-2</v>
      </c>
      <c r="P80" s="641"/>
      <c r="Q80" s="652"/>
      <c r="S80" s="694">
        <f t="shared" si="2"/>
        <v>2063</v>
      </c>
      <c r="T80" s="695">
        <f>IF(Select2=1,Food!$W82,"")</f>
        <v>9.2460945378170542E-7</v>
      </c>
      <c r="U80" s="696">
        <f>IF(Select2=1,Paper!$W82,"")</f>
        <v>1.9660315681619262E-2</v>
      </c>
      <c r="V80" s="687">
        <f>IF(Select2=1,Nappies!$W82,"")</f>
        <v>0</v>
      </c>
      <c r="W80" s="696">
        <f>IF(Select2=1,Garden!$W82,"")</f>
        <v>0</v>
      </c>
      <c r="X80" s="687">
        <f>IF(Select2=1,Wood!$W82,"")</f>
        <v>3.4403309588966008E-2</v>
      </c>
      <c r="Y80" s="696">
        <f>IF(Select2=1,Textiles!$W82,"")</f>
        <v>2.4689698762963737E-3</v>
      </c>
      <c r="Z80" s="689">
        <f>Sludge!W82</f>
        <v>0</v>
      </c>
      <c r="AA80" s="689" t="str">
        <f>IF(Select2=2,MSW!$W82,"")</f>
        <v/>
      </c>
      <c r="AB80" s="697">
        <f>Industry!$W82</f>
        <v>0</v>
      </c>
      <c r="AC80" s="698">
        <f t="shared" si="4"/>
        <v>5.6533519756335429E-2</v>
      </c>
      <c r="AD80" s="699">
        <f>Recovery_OX!R75</f>
        <v>0</v>
      </c>
      <c r="AE80" s="650"/>
      <c r="AF80" s="701">
        <f>(AC80-AD80)*(1-Recovery_OX!U75)</f>
        <v>5.6533519756335429E-2</v>
      </c>
    </row>
    <row r="81" spans="2:32">
      <c r="B81" s="694">
        <f t="shared" si="1"/>
        <v>2064</v>
      </c>
      <c r="C81" s="695">
        <f>IF(Select2=1,Food!$K83,"")</f>
        <v>9.2637086142724935E-7</v>
      </c>
      <c r="D81" s="696">
        <f>IF(Select2=1,Paper!$K83,"")</f>
        <v>8.8722799100478308E-3</v>
      </c>
      <c r="E81" s="687">
        <f>IF(Select2=1,Nappies!$K83,"")</f>
        <v>5.7446946716296909E-4</v>
      </c>
      <c r="F81" s="696">
        <f>IF(Select2=1,Garden!$K83,"")</f>
        <v>0</v>
      </c>
      <c r="G81" s="687">
        <f>IF(Select2=1,Wood!$K83,"")</f>
        <v>0</v>
      </c>
      <c r="H81" s="696">
        <f>IF(Select2=1,Textiles!$K83,"")</f>
        <v>2.1006226819508299E-3</v>
      </c>
      <c r="I81" s="697">
        <f>Sludge!K83</f>
        <v>0</v>
      </c>
      <c r="J81" s="697" t="str">
        <f>IF(Select2=2,MSW!$K83,"")</f>
        <v/>
      </c>
      <c r="K81" s="697">
        <f>Industry!$K83</f>
        <v>0</v>
      </c>
      <c r="L81" s="698">
        <f t="shared" si="3"/>
        <v>1.1548298430023057E-2</v>
      </c>
      <c r="M81" s="699">
        <f>Recovery_OX!C76</f>
        <v>0</v>
      </c>
      <c r="N81" s="650"/>
      <c r="O81" s="700">
        <f>(L81-M81)*(1-Recovery_OX!F76)</f>
        <v>1.1548298430023057E-2</v>
      </c>
      <c r="P81" s="641"/>
      <c r="Q81" s="652"/>
      <c r="S81" s="694">
        <f t="shared" si="2"/>
        <v>2064</v>
      </c>
      <c r="T81" s="695">
        <f>IF(Select2=1,Food!$W83,"")</f>
        <v>6.1978425162394006E-7</v>
      </c>
      <c r="U81" s="696">
        <f>IF(Select2=1,Paper!$W83,"")</f>
        <v>1.8331156838941799E-2</v>
      </c>
      <c r="V81" s="687">
        <f>IF(Select2=1,Nappies!$W83,"")</f>
        <v>0</v>
      </c>
      <c r="W81" s="696">
        <f>IF(Select2=1,Garden!$W83,"")</f>
        <v>0</v>
      </c>
      <c r="X81" s="687">
        <f>IF(Select2=1,Wood!$W83,"")</f>
        <v>3.3220022076291447E-2</v>
      </c>
      <c r="Y81" s="696">
        <f>IF(Select2=1,Textiles!$W83,"")</f>
        <v>2.3020522541926922E-3</v>
      </c>
      <c r="Z81" s="689">
        <f>Sludge!W83</f>
        <v>0</v>
      </c>
      <c r="AA81" s="689" t="str">
        <f>IF(Select2=2,MSW!$W83,"")</f>
        <v/>
      </c>
      <c r="AB81" s="697">
        <f>Industry!$W83</f>
        <v>0</v>
      </c>
      <c r="AC81" s="698">
        <f t="shared" ref="AC81:AC97" si="5">SUM(T81:AA81)</f>
        <v>5.3853850953677562E-2</v>
      </c>
      <c r="AD81" s="699">
        <f>Recovery_OX!R76</f>
        <v>0</v>
      </c>
      <c r="AE81" s="650"/>
      <c r="AF81" s="701">
        <f>(AC81-AD81)*(1-Recovery_OX!U76)</f>
        <v>5.3853850953677562E-2</v>
      </c>
    </row>
    <row r="82" spans="2:32">
      <c r="B82" s="694">
        <f t="shared" ref="B82:B97" si="6">B81+1</f>
        <v>2065</v>
      </c>
      <c r="C82" s="695">
        <f>IF(Select2=1,Food!$K84,"")</f>
        <v>6.2096495847798875E-7</v>
      </c>
      <c r="D82" s="696">
        <f>IF(Select2=1,Paper!$K84,"")</f>
        <v>8.2724589566042991E-3</v>
      </c>
      <c r="E82" s="687">
        <f>IF(Select2=1,Nappies!$K84,"")</f>
        <v>4.8465967765426855E-4</v>
      </c>
      <c r="F82" s="696">
        <f>IF(Select2=1,Garden!$K84,"")</f>
        <v>0</v>
      </c>
      <c r="G82" s="687">
        <f>IF(Select2=1,Wood!$K84,"")</f>
        <v>0</v>
      </c>
      <c r="H82" s="696">
        <f>IF(Select2=1,Textiles!$K84,"")</f>
        <v>1.9586076066052125E-3</v>
      </c>
      <c r="I82" s="697">
        <f>Sludge!K84</f>
        <v>0</v>
      </c>
      <c r="J82" s="697" t="str">
        <f>IF(Select2=2,MSW!$K84,"")</f>
        <v/>
      </c>
      <c r="K82" s="697">
        <f>Industry!$K84</f>
        <v>0</v>
      </c>
      <c r="L82" s="698">
        <f t="shared" si="3"/>
        <v>1.0716347205822256E-2</v>
      </c>
      <c r="M82" s="699">
        <f>Recovery_OX!C77</f>
        <v>0</v>
      </c>
      <c r="N82" s="650"/>
      <c r="O82" s="700">
        <f>(L82-M82)*(1-Recovery_OX!F77)</f>
        <v>1.0716347205822256E-2</v>
      </c>
      <c r="P82" s="641"/>
      <c r="Q82" s="652"/>
      <c r="S82" s="694">
        <f t="shared" ref="S82:S97" si="7">S81+1</f>
        <v>2065</v>
      </c>
      <c r="T82" s="695">
        <f>IF(Select2=1,Food!$W84,"")</f>
        <v>4.154538080807238E-7</v>
      </c>
      <c r="U82" s="696">
        <f>IF(Select2=1,Paper!$W84,"")</f>
        <v>1.7091857348355992E-2</v>
      </c>
      <c r="V82" s="687">
        <f>IF(Select2=1,Nappies!$W84,"")</f>
        <v>0</v>
      </c>
      <c r="W82" s="696">
        <f>IF(Select2=1,Garden!$W84,"")</f>
        <v>0</v>
      </c>
      <c r="X82" s="687">
        <f>IF(Select2=1,Wood!$W84,"")</f>
        <v>3.2077433245062952E-2</v>
      </c>
      <c r="Y82" s="696">
        <f>IF(Select2=1,Textiles!$W84,"")</f>
        <v>2.1464192949098232E-3</v>
      </c>
      <c r="Z82" s="689">
        <f>Sludge!W84</f>
        <v>0</v>
      </c>
      <c r="AA82" s="689" t="str">
        <f>IF(Select2=2,MSW!$W84,"")</f>
        <v/>
      </c>
      <c r="AB82" s="697">
        <f>Industry!$W84</f>
        <v>0</v>
      </c>
      <c r="AC82" s="698">
        <f t="shared" si="5"/>
        <v>5.1316125342136844E-2</v>
      </c>
      <c r="AD82" s="699">
        <f>Recovery_OX!R77</f>
        <v>0</v>
      </c>
      <c r="AE82" s="650"/>
      <c r="AF82" s="701">
        <f>(AC82-AD82)*(1-Recovery_OX!U77)</f>
        <v>5.1316125342136844E-2</v>
      </c>
    </row>
    <row r="83" spans="2:32">
      <c r="B83" s="694">
        <f t="shared" si="6"/>
        <v>2066</v>
      </c>
      <c r="C83" s="695">
        <f>IF(Select2=1,Food!$K85,"")</f>
        <v>4.162452595534843E-7</v>
      </c>
      <c r="D83" s="696">
        <f>IF(Select2=1,Paper!$K85,"")</f>
        <v>7.7131896065634588E-3</v>
      </c>
      <c r="E83" s="687">
        <f>IF(Select2=1,Nappies!$K85,"")</f>
        <v>4.0889031805985094E-4</v>
      </c>
      <c r="F83" s="696">
        <f>IF(Select2=1,Garden!$K85,"")</f>
        <v>0</v>
      </c>
      <c r="G83" s="687">
        <f>IF(Select2=1,Wood!$K85,"")</f>
        <v>0</v>
      </c>
      <c r="H83" s="696">
        <f>IF(Select2=1,Textiles!$K85,"")</f>
        <v>1.8261936280194806E-3</v>
      </c>
      <c r="I83" s="697">
        <f>Sludge!K85</f>
        <v>0</v>
      </c>
      <c r="J83" s="697" t="str">
        <f>IF(Select2=2,MSW!$K85,"")</f>
        <v/>
      </c>
      <c r="K83" s="697">
        <f>Industry!$K85</f>
        <v>0</v>
      </c>
      <c r="L83" s="698">
        <f t="shared" ref="L83:L97" si="8">SUM(C83:K83)</f>
        <v>9.9486897979023433E-3</v>
      </c>
      <c r="M83" s="699">
        <f>Recovery_OX!C78</f>
        <v>0</v>
      </c>
      <c r="N83" s="650"/>
      <c r="O83" s="700">
        <f>(L83-M83)*(1-Recovery_OX!F78)</f>
        <v>9.9486897979023433E-3</v>
      </c>
      <c r="P83" s="641"/>
      <c r="Q83" s="652"/>
      <c r="S83" s="694">
        <f t="shared" si="7"/>
        <v>2066</v>
      </c>
      <c r="T83" s="695">
        <f>IF(Select2=1,Food!$W85,"")</f>
        <v>2.7848701575835243E-7</v>
      </c>
      <c r="U83" s="696">
        <f>IF(Select2=1,Paper!$W85,"")</f>
        <v>1.5936342162321197E-2</v>
      </c>
      <c r="V83" s="687">
        <f>IF(Select2=1,Nappies!$W85,"")</f>
        <v>0</v>
      </c>
      <c r="W83" s="696">
        <f>IF(Select2=1,Garden!$W85,"")</f>
        <v>0</v>
      </c>
      <c r="X83" s="687">
        <f>IF(Select2=1,Wood!$W85,"")</f>
        <v>3.0974143281073313E-2</v>
      </c>
      <c r="Y83" s="696">
        <f>IF(Select2=1,Textiles!$W85,"")</f>
        <v>2.001308085500802E-3</v>
      </c>
      <c r="Z83" s="689">
        <f>Sludge!W85</f>
        <v>0</v>
      </c>
      <c r="AA83" s="689" t="str">
        <f>IF(Select2=2,MSW!$W85,"")</f>
        <v/>
      </c>
      <c r="AB83" s="697">
        <f>Industry!$W85</f>
        <v>0</v>
      </c>
      <c r="AC83" s="698">
        <f t="shared" si="5"/>
        <v>4.8912072015911072E-2</v>
      </c>
      <c r="AD83" s="699">
        <f>Recovery_OX!R78</f>
        <v>0</v>
      </c>
      <c r="AE83" s="650"/>
      <c r="AF83" s="701">
        <f>(AC83-AD83)*(1-Recovery_OX!U78)</f>
        <v>4.8912072015911072E-2</v>
      </c>
    </row>
    <row r="84" spans="2:32">
      <c r="B84" s="694">
        <f t="shared" si="6"/>
        <v>2067</v>
      </c>
      <c r="C84" s="695">
        <f>IF(Select2=1,Food!$K86,"")</f>
        <v>2.7901754154600823E-7</v>
      </c>
      <c r="D84" s="696">
        <f>IF(Select2=1,Paper!$K86,"")</f>
        <v>7.1917303209225614E-3</v>
      </c>
      <c r="E84" s="687">
        <f>IF(Select2=1,Nappies!$K86,"")</f>
        <v>3.4496637519400113E-4</v>
      </c>
      <c r="F84" s="696">
        <f>IF(Select2=1,Garden!$K86,"")</f>
        <v>0</v>
      </c>
      <c r="G84" s="687">
        <f>IF(Select2=1,Wood!$K86,"")</f>
        <v>0</v>
      </c>
      <c r="H84" s="696">
        <f>IF(Select2=1,Textiles!$K86,"")</f>
        <v>1.7027316527169858E-3</v>
      </c>
      <c r="I84" s="697">
        <f>Sludge!K86</f>
        <v>0</v>
      </c>
      <c r="J84" s="697" t="str">
        <f>IF(Select2=2,MSW!$K86,"")</f>
        <v/>
      </c>
      <c r="K84" s="697">
        <f>Industry!$K86</f>
        <v>0</v>
      </c>
      <c r="L84" s="698">
        <f t="shared" si="8"/>
        <v>9.239707366375095E-3</v>
      </c>
      <c r="M84" s="699">
        <f>Recovery_OX!C79</f>
        <v>0</v>
      </c>
      <c r="N84" s="650"/>
      <c r="O84" s="700">
        <f>(L84-M84)*(1-Recovery_OX!F79)</f>
        <v>9.239707366375095E-3</v>
      </c>
      <c r="P84" s="641"/>
      <c r="Q84" s="652"/>
      <c r="S84" s="694">
        <f t="shared" si="7"/>
        <v>2067</v>
      </c>
      <c r="T84" s="695">
        <f>IF(Select2=1,Food!$W86,"")</f>
        <v>1.8667542922346663E-7</v>
      </c>
      <c r="U84" s="696">
        <f>IF(Select2=1,Paper!$W86,"")</f>
        <v>1.4858946944054881E-2</v>
      </c>
      <c r="V84" s="687">
        <f>IF(Select2=1,Nappies!$W86,"")</f>
        <v>0</v>
      </c>
      <c r="W84" s="696">
        <f>IF(Select2=1,Garden!$W86,"")</f>
        <v>0</v>
      </c>
      <c r="X84" s="687">
        <f>IF(Select2=1,Wood!$W86,"")</f>
        <v>2.9908800516142302E-2</v>
      </c>
      <c r="Y84" s="696">
        <f>IF(Select2=1,Textiles!$W86,"")</f>
        <v>1.8660072906487529E-3</v>
      </c>
      <c r="Z84" s="689">
        <f>Sludge!W86</f>
        <v>0</v>
      </c>
      <c r="AA84" s="689" t="str">
        <f>IF(Select2=2,MSW!$W86,"")</f>
        <v/>
      </c>
      <c r="AB84" s="697">
        <f>Industry!$W86</f>
        <v>0</v>
      </c>
      <c r="AC84" s="698">
        <f t="shared" si="5"/>
        <v>4.6633941426275159E-2</v>
      </c>
      <c r="AD84" s="699">
        <f>Recovery_OX!R79</f>
        <v>0</v>
      </c>
      <c r="AE84" s="650"/>
      <c r="AF84" s="701">
        <f>(AC84-AD84)*(1-Recovery_OX!U79)</f>
        <v>4.6633941426275159E-2</v>
      </c>
    </row>
    <row r="85" spans="2:32">
      <c r="B85" s="694">
        <f t="shared" si="6"/>
        <v>2068</v>
      </c>
      <c r="C85" s="695">
        <f>IF(Select2=1,Food!$K87,"")</f>
        <v>1.8703105129387115E-7</v>
      </c>
      <c r="D85" s="696">
        <f>IF(Select2=1,Paper!$K87,"")</f>
        <v>6.705524905658419E-3</v>
      </c>
      <c r="E85" s="687">
        <f>IF(Select2=1,Nappies!$K87,"")</f>
        <v>2.9103599365996619E-4</v>
      </c>
      <c r="F85" s="696">
        <f>IF(Select2=1,Garden!$K87,"")</f>
        <v>0</v>
      </c>
      <c r="G85" s="687">
        <f>IF(Select2=1,Wood!$K87,"")</f>
        <v>0</v>
      </c>
      <c r="H85" s="696">
        <f>IF(Select2=1,Textiles!$K87,"")</f>
        <v>1.587616469951559E-3</v>
      </c>
      <c r="I85" s="697">
        <f>Sludge!K87</f>
        <v>0</v>
      </c>
      <c r="J85" s="697" t="str">
        <f>IF(Select2=2,MSW!$K87,"")</f>
        <v/>
      </c>
      <c r="K85" s="697">
        <f>Industry!$K87</f>
        <v>0</v>
      </c>
      <c r="L85" s="698">
        <f t="shared" si="8"/>
        <v>8.5843644003212385E-3</v>
      </c>
      <c r="M85" s="699">
        <f>Recovery_OX!C80</f>
        <v>0</v>
      </c>
      <c r="N85" s="650"/>
      <c r="O85" s="700">
        <f>(L85-M85)*(1-Recovery_OX!F80)</f>
        <v>8.5843644003212385E-3</v>
      </c>
      <c r="P85" s="641"/>
      <c r="Q85" s="652"/>
      <c r="S85" s="694">
        <f t="shared" si="7"/>
        <v>2068</v>
      </c>
      <c r="T85" s="695">
        <f>IF(Select2=1,Food!$W87,"")</f>
        <v>1.2513228231079688E-7</v>
      </c>
      <c r="U85" s="696">
        <f>IF(Select2=1,Paper!$W87,"")</f>
        <v>1.3854390300947147E-2</v>
      </c>
      <c r="V85" s="687">
        <f>IF(Select2=1,Nappies!$W87,"")</f>
        <v>0</v>
      </c>
      <c r="W85" s="696">
        <f>IF(Select2=1,Garden!$W87,"")</f>
        <v>0</v>
      </c>
      <c r="X85" s="687">
        <f>IF(Select2=1,Wood!$W87,"")</f>
        <v>2.8880099772154111E-2</v>
      </c>
      <c r="Y85" s="696">
        <f>IF(Select2=1,Textiles!$W87,"")</f>
        <v>1.7398536657003399E-3</v>
      </c>
      <c r="Z85" s="689">
        <f>Sludge!W87</f>
        <v>0</v>
      </c>
      <c r="AA85" s="689" t="str">
        <f>IF(Select2=2,MSW!$W87,"")</f>
        <v/>
      </c>
      <c r="AB85" s="697">
        <f>Industry!$W87</f>
        <v>0</v>
      </c>
      <c r="AC85" s="698">
        <f t="shared" si="5"/>
        <v>4.447446887108391E-2</v>
      </c>
      <c r="AD85" s="699">
        <f>Recovery_OX!R80</f>
        <v>0</v>
      </c>
      <c r="AE85" s="650"/>
      <c r="AF85" s="701">
        <f>(AC85-AD85)*(1-Recovery_OX!U80)</f>
        <v>4.447446887108391E-2</v>
      </c>
    </row>
    <row r="86" spans="2:32">
      <c r="B86" s="694">
        <f t="shared" si="6"/>
        <v>2069</v>
      </c>
      <c r="C86" s="695">
        <f>IF(Select2=1,Food!$K88,"")</f>
        <v>1.2537066291340172E-7</v>
      </c>
      <c r="D86" s="696">
        <f>IF(Select2=1,Paper!$K88,"")</f>
        <v>6.2521899812613274E-3</v>
      </c>
      <c r="E86" s="687">
        <f>IF(Select2=1,Nappies!$K88,"")</f>
        <v>2.4553682821408171E-4</v>
      </c>
      <c r="F86" s="696">
        <f>IF(Select2=1,Garden!$K88,"")</f>
        <v>0</v>
      </c>
      <c r="G86" s="687">
        <f>IF(Select2=1,Wood!$K88,"")</f>
        <v>0</v>
      </c>
      <c r="H86" s="696">
        <f>IF(Select2=1,Textiles!$K88,"")</f>
        <v>1.4802837849637312E-3</v>
      </c>
      <c r="I86" s="697">
        <f>Sludge!K88</f>
        <v>0</v>
      </c>
      <c r="J86" s="697" t="str">
        <f>IF(Select2=2,MSW!$K88,"")</f>
        <v/>
      </c>
      <c r="K86" s="697">
        <f>Industry!$K88</f>
        <v>0</v>
      </c>
      <c r="L86" s="698">
        <f t="shared" si="8"/>
        <v>7.9781359651020546E-3</v>
      </c>
      <c r="M86" s="699">
        <f>Recovery_OX!C81</f>
        <v>0</v>
      </c>
      <c r="N86" s="650"/>
      <c r="O86" s="700">
        <f>(L86-M86)*(1-Recovery_OX!F81)</f>
        <v>7.9781359651020546E-3</v>
      </c>
      <c r="P86" s="641"/>
      <c r="Q86" s="652"/>
      <c r="S86" s="694">
        <f t="shared" si="7"/>
        <v>2069</v>
      </c>
      <c r="T86" s="695">
        <f>IF(Select2=1,Food!$W88,"")</f>
        <v>8.3878677239117983E-8</v>
      </c>
      <c r="U86" s="696">
        <f>IF(Select2=1,Paper!$W88,"")</f>
        <v>1.291774789516803E-2</v>
      </c>
      <c r="V86" s="687">
        <f>IF(Select2=1,Nappies!$W88,"")</f>
        <v>0</v>
      </c>
      <c r="W86" s="696">
        <f>IF(Select2=1,Garden!$W88,"")</f>
        <v>0</v>
      </c>
      <c r="X86" s="687">
        <f>IF(Select2=1,Wood!$W88,"")</f>
        <v>2.7886780762050922E-2</v>
      </c>
      <c r="Y86" s="696">
        <f>IF(Select2=1,Textiles!$W88,"")</f>
        <v>1.6222288054397063E-3</v>
      </c>
      <c r="Z86" s="689">
        <f>Sludge!W88</f>
        <v>0</v>
      </c>
      <c r="AA86" s="689" t="str">
        <f>IF(Select2=2,MSW!$W88,"")</f>
        <v/>
      </c>
      <c r="AB86" s="697">
        <f>Industry!$W88</f>
        <v>0</v>
      </c>
      <c r="AC86" s="698">
        <f t="shared" si="5"/>
        <v>4.2426841341335897E-2</v>
      </c>
      <c r="AD86" s="699">
        <f>Recovery_OX!R81</f>
        <v>0</v>
      </c>
      <c r="AE86" s="650"/>
      <c r="AF86" s="701">
        <f>(AC86-AD86)*(1-Recovery_OX!U81)</f>
        <v>4.2426841341335897E-2</v>
      </c>
    </row>
    <row r="87" spans="2:32">
      <c r="B87" s="694">
        <f t="shared" si="6"/>
        <v>2070</v>
      </c>
      <c r="C87" s="695">
        <f>IF(Select2=1,Food!$K89,"")</f>
        <v>8.403846853563005E-8</v>
      </c>
      <c r="D87" s="696">
        <f>IF(Select2=1,Paper!$K89,"")</f>
        <v>5.8295032994059477E-3</v>
      </c>
      <c r="E87" s="687">
        <f>IF(Select2=1,Nappies!$K89,"")</f>
        <v>2.07150783142891E-4</v>
      </c>
      <c r="F87" s="696">
        <f>IF(Select2=1,Garden!$K89,"")</f>
        <v>0</v>
      </c>
      <c r="G87" s="687">
        <f>IF(Select2=1,Wood!$K89,"")</f>
        <v>0</v>
      </c>
      <c r="H87" s="696">
        <f>IF(Select2=1,Textiles!$K89,"")</f>
        <v>1.3802074528071685E-3</v>
      </c>
      <c r="I87" s="697">
        <f>Sludge!K89</f>
        <v>0</v>
      </c>
      <c r="J87" s="697" t="str">
        <f>IF(Select2=2,MSW!$K89,"")</f>
        <v/>
      </c>
      <c r="K87" s="697">
        <f>Industry!$K89</f>
        <v>0</v>
      </c>
      <c r="L87" s="698">
        <f t="shared" si="8"/>
        <v>7.4169455738245429E-3</v>
      </c>
      <c r="M87" s="699">
        <f>Recovery_OX!C82</f>
        <v>0</v>
      </c>
      <c r="N87" s="650"/>
      <c r="O87" s="700">
        <f>(L87-M87)*(1-Recovery_OX!F82)</f>
        <v>7.4169455738245429E-3</v>
      </c>
      <c r="P87" s="641"/>
      <c r="Q87" s="652"/>
      <c r="S87" s="694">
        <f t="shared" si="7"/>
        <v>2070</v>
      </c>
      <c r="T87" s="695">
        <f>IF(Select2=1,Food!$W89,"")</f>
        <v>5.6225558788334095E-8</v>
      </c>
      <c r="U87" s="696">
        <f>IF(Select2=1,Paper!$W89,"")</f>
        <v>1.2044428304557743E-2</v>
      </c>
      <c r="V87" s="687">
        <f>IF(Select2=1,Nappies!$W89,"")</f>
        <v>0</v>
      </c>
      <c r="W87" s="696">
        <f>IF(Select2=1,Garden!$W89,"")</f>
        <v>0</v>
      </c>
      <c r="X87" s="687">
        <f>IF(Select2=1,Wood!$W89,"")</f>
        <v>2.6927626545823674E-2</v>
      </c>
      <c r="Y87" s="696">
        <f>IF(Select2=1,Textiles!$W89,"")</f>
        <v>1.5125561126653913E-3</v>
      </c>
      <c r="Z87" s="689">
        <f>Sludge!W89</f>
        <v>0</v>
      </c>
      <c r="AA87" s="689" t="str">
        <f>IF(Select2=2,MSW!$W89,"")</f>
        <v/>
      </c>
      <c r="AB87" s="697">
        <f>Industry!$W89</f>
        <v>0</v>
      </c>
      <c r="AC87" s="698">
        <f t="shared" si="5"/>
        <v>4.0484667188605591E-2</v>
      </c>
      <c r="AD87" s="699">
        <f>Recovery_OX!R82</f>
        <v>0</v>
      </c>
      <c r="AE87" s="650"/>
      <c r="AF87" s="701">
        <f>(AC87-AD87)*(1-Recovery_OX!U82)</f>
        <v>4.0484667188605591E-2</v>
      </c>
    </row>
    <row r="88" spans="2:32">
      <c r="B88" s="694">
        <f t="shared" si="6"/>
        <v>2071</v>
      </c>
      <c r="C88" s="695">
        <f>IF(Select2=1,Food!$K90,"")</f>
        <v>5.633267009756817E-8</v>
      </c>
      <c r="D88" s="696">
        <f>IF(Select2=1,Paper!$K90,"")</f>
        <v>5.4353928494874403E-3</v>
      </c>
      <c r="E88" s="687">
        <f>IF(Select2=1,Nappies!$K90,"")</f>
        <v>1.747658274680444E-4</v>
      </c>
      <c r="F88" s="696">
        <f>IF(Select2=1,Garden!$K90,"")</f>
        <v>0</v>
      </c>
      <c r="G88" s="687">
        <f>IF(Select2=1,Wood!$K90,"")</f>
        <v>0</v>
      </c>
      <c r="H88" s="696">
        <f>IF(Select2=1,Textiles!$K90,"")</f>
        <v>1.2868968991855347E-3</v>
      </c>
      <c r="I88" s="697">
        <f>Sludge!K90</f>
        <v>0</v>
      </c>
      <c r="J88" s="697" t="str">
        <f>IF(Select2=2,MSW!$K90,"")</f>
        <v/>
      </c>
      <c r="K88" s="697">
        <f>Industry!$K90</f>
        <v>0</v>
      </c>
      <c r="L88" s="698">
        <f t="shared" si="8"/>
        <v>6.8971119088111158E-3</v>
      </c>
      <c r="M88" s="699">
        <f>Recovery_OX!C83</f>
        <v>0</v>
      </c>
      <c r="N88" s="650"/>
      <c r="O88" s="700">
        <f>(L88-M88)*(1-Recovery_OX!F83)</f>
        <v>6.8971119088111158E-3</v>
      </c>
      <c r="P88" s="641"/>
      <c r="Q88" s="652"/>
      <c r="S88" s="694">
        <f t="shared" si="7"/>
        <v>2071</v>
      </c>
      <c r="T88" s="695">
        <f>IF(Select2=1,Food!$W90,"")</f>
        <v>3.7689119155375657E-8</v>
      </c>
      <c r="U88" s="696">
        <f>IF(Select2=1,Paper!$W90,"")</f>
        <v>1.1230150515469918E-2</v>
      </c>
      <c r="V88" s="687">
        <f>IF(Select2=1,Nappies!$W90,"")</f>
        <v>0</v>
      </c>
      <c r="W88" s="696">
        <f>IF(Select2=1,Garden!$W90,"")</f>
        <v>0</v>
      </c>
      <c r="X88" s="687">
        <f>IF(Select2=1,Wood!$W90,"")</f>
        <v>2.6001462039608365E-2</v>
      </c>
      <c r="Y88" s="696">
        <f>IF(Select2=1,Textiles!$W90,"")</f>
        <v>1.4102979717101759E-3</v>
      </c>
      <c r="Z88" s="689">
        <f>Sludge!W90</f>
        <v>0</v>
      </c>
      <c r="AA88" s="689" t="str">
        <f>IF(Select2=2,MSW!$W90,"")</f>
        <v/>
      </c>
      <c r="AB88" s="697">
        <f>Industry!$W90</f>
        <v>0</v>
      </c>
      <c r="AC88" s="698">
        <f t="shared" si="5"/>
        <v>3.8641948215907614E-2</v>
      </c>
      <c r="AD88" s="699">
        <f>Recovery_OX!R83</f>
        <v>0</v>
      </c>
      <c r="AE88" s="650"/>
      <c r="AF88" s="701">
        <f>(AC88-AD88)*(1-Recovery_OX!U83)</f>
        <v>3.8641948215907614E-2</v>
      </c>
    </row>
    <row r="89" spans="2:32">
      <c r="B89" s="694">
        <f t="shared" si="6"/>
        <v>2072</v>
      </c>
      <c r="C89" s="695">
        <f>IF(Select2=1,Food!$K91,"")</f>
        <v>3.7760918013112371E-8</v>
      </c>
      <c r="D89" s="696">
        <f>IF(Select2=1,Paper!$K91,"")</f>
        <v>5.0679267016230716E-3</v>
      </c>
      <c r="E89" s="687">
        <f>IF(Select2=1,Nappies!$K91,"")</f>
        <v>1.4744377977814291E-4</v>
      </c>
      <c r="F89" s="696">
        <f>IF(Select2=1,Garden!$K91,"")</f>
        <v>0</v>
      </c>
      <c r="G89" s="687">
        <f>IF(Select2=1,Wood!$K91,"")</f>
        <v>0</v>
      </c>
      <c r="H89" s="696">
        <f>IF(Select2=1,Textiles!$K91,"")</f>
        <v>1.1998947156567209E-3</v>
      </c>
      <c r="I89" s="697">
        <f>Sludge!K91</f>
        <v>0</v>
      </c>
      <c r="J89" s="697" t="str">
        <f>IF(Select2=2,MSW!$K91,"")</f>
        <v/>
      </c>
      <c r="K89" s="697">
        <f>Industry!$K91</f>
        <v>0</v>
      </c>
      <c r="L89" s="698">
        <f t="shared" si="8"/>
        <v>6.415302957975948E-3</v>
      </c>
      <c r="M89" s="699">
        <f>Recovery_OX!C84</f>
        <v>0</v>
      </c>
      <c r="N89" s="650"/>
      <c r="O89" s="700">
        <f>(L89-M89)*(1-Recovery_OX!F84)</f>
        <v>6.415302957975948E-3</v>
      </c>
      <c r="P89" s="641"/>
      <c r="Q89" s="652"/>
      <c r="S89" s="694">
        <f t="shared" si="7"/>
        <v>2072</v>
      </c>
      <c r="T89" s="695">
        <f>IF(Select2=1,Food!$W91,"")</f>
        <v>2.5263772087274106E-8</v>
      </c>
      <c r="U89" s="696">
        <f>IF(Select2=1,Paper!$W91,"")</f>
        <v>1.047092293723775E-2</v>
      </c>
      <c r="V89" s="687">
        <f>IF(Select2=1,Nappies!$W91,"")</f>
        <v>0</v>
      </c>
      <c r="W89" s="696">
        <f>IF(Select2=1,Garden!$W91,"")</f>
        <v>0</v>
      </c>
      <c r="X89" s="687">
        <f>IF(Select2=1,Wood!$W91,"")</f>
        <v>2.5107152576061349E-2</v>
      </c>
      <c r="Y89" s="696">
        <f>IF(Select2=1,Textiles!$W91,"")</f>
        <v>1.3149531130484621E-3</v>
      </c>
      <c r="Z89" s="689">
        <f>Sludge!W91</f>
        <v>0</v>
      </c>
      <c r="AA89" s="689" t="str">
        <f>IF(Select2=2,MSW!$W91,"")</f>
        <v/>
      </c>
      <c r="AB89" s="697">
        <f>Industry!$W91</f>
        <v>0</v>
      </c>
      <c r="AC89" s="698">
        <f t="shared" si="5"/>
        <v>3.6893053890119647E-2</v>
      </c>
      <c r="AD89" s="699">
        <f>Recovery_OX!R84</f>
        <v>0</v>
      </c>
      <c r="AE89" s="650"/>
      <c r="AF89" s="701">
        <f>(AC89-AD89)*(1-Recovery_OX!U84)</f>
        <v>3.6893053890119647E-2</v>
      </c>
    </row>
    <row r="90" spans="2:32">
      <c r="B90" s="694">
        <f t="shared" si="6"/>
        <v>2073</v>
      </c>
      <c r="C90" s="695">
        <f>IF(Select2=1,Food!$K92,"")</f>
        <v>2.5311900300897489E-8</v>
      </c>
      <c r="D90" s="696">
        <f>IF(Select2=1,Paper!$K92,"")</f>
        <v>4.7253035363296883E-3</v>
      </c>
      <c r="E90" s="687">
        <f>IF(Select2=1,Nappies!$K92,"")</f>
        <v>1.2439312942480452E-4</v>
      </c>
      <c r="F90" s="696">
        <f>IF(Select2=1,Garden!$K92,"")</f>
        <v>0</v>
      </c>
      <c r="G90" s="687">
        <f>IF(Select2=1,Wood!$K92,"")</f>
        <v>0</v>
      </c>
      <c r="H90" s="696">
        <f>IF(Select2=1,Textiles!$K92,"")</f>
        <v>1.1187744174161315E-3</v>
      </c>
      <c r="I90" s="697">
        <f>Sludge!K92</f>
        <v>0</v>
      </c>
      <c r="J90" s="697" t="str">
        <f>IF(Select2=2,MSW!$K92,"")</f>
        <v/>
      </c>
      <c r="K90" s="697">
        <f>Industry!$K92</f>
        <v>0</v>
      </c>
      <c r="L90" s="698">
        <f t="shared" si="8"/>
        <v>5.968496395070925E-3</v>
      </c>
      <c r="M90" s="699">
        <f>Recovery_OX!C85</f>
        <v>0</v>
      </c>
      <c r="N90" s="650"/>
      <c r="O90" s="700">
        <f>(L90-M90)*(1-Recovery_OX!F85)</f>
        <v>5.968496395070925E-3</v>
      </c>
      <c r="P90" s="641"/>
      <c r="Q90" s="652"/>
      <c r="S90" s="694">
        <f t="shared" si="7"/>
        <v>2073</v>
      </c>
      <c r="T90" s="695">
        <f>IF(Select2=1,Food!$W92,"")</f>
        <v>1.6934812868575475E-8</v>
      </c>
      <c r="U90" s="696">
        <f>IF(Select2=1,Paper!$W92,"")</f>
        <v>9.763023835391918E-3</v>
      </c>
      <c r="V90" s="687">
        <f>IF(Select2=1,Nappies!$W92,"")</f>
        <v>0</v>
      </c>
      <c r="W90" s="696">
        <f>IF(Select2=1,Garden!$W92,"")</f>
        <v>0</v>
      </c>
      <c r="X90" s="687">
        <f>IF(Select2=1,Wood!$W92,"")</f>
        <v>2.4243602514249951E-2</v>
      </c>
      <c r="Y90" s="696">
        <f>IF(Select2=1,Textiles!$W92,"")</f>
        <v>1.2260541560724738E-3</v>
      </c>
      <c r="Z90" s="689">
        <f>Sludge!W92</f>
        <v>0</v>
      </c>
      <c r="AA90" s="689" t="str">
        <f>IF(Select2=2,MSW!$W92,"")</f>
        <v/>
      </c>
      <c r="AB90" s="697">
        <f>Industry!$W92</f>
        <v>0</v>
      </c>
      <c r="AC90" s="698">
        <f t="shared" si="5"/>
        <v>3.5232697440527212E-2</v>
      </c>
      <c r="AD90" s="699">
        <f>Recovery_OX!R85</f>
        <v>0</v>
      </c>
      <c r="AE90" s="650"/>
      <c r="AF90" s="701">
        <f>(AC90-AD90)*(1-Recovery_OX!U85)</f>
        <v>3.5232697440527212E-2</v>
      </c>
    </row>
    <row r="91" spans="2:32">
      <c r="B91" s="694">
        <f t="shared" si="6"/>
        <v>2074</v>
      </c>
      <c r="C91" s="695">
        <f>IF(Select2=1,Food!$K93,"")</f>
        <v>1.6967074174947117E-8</v>
      </c>
      <c r="D91" s="696">
        <f>IF(Select2=1,Paper!$K93,"")</f>
        <v>4.4058438144535233E-3</v>
      </c>
      <c r="E91" s="687">
        <f>IF(Select2=1,Nappies!$K93,"")</f>
        <v>1.0494610672202795E-4</v>
      </c>
      <c r="F91" s="696">
        <f>IF(Select2=1,Garden!$K93,"")</f>
        <v>0</v>
      </c>
      <c r="G91" s="687">
        <f>IF(Select2=1,Wood!$K93,"")</f>
        <v>0</v>
      </c>
      <c r="H91" s="696">
        <f>IF(Select2=1,Textiles!$K93,"")</f>
        <v>1.0431383526676788E-3</v>
      </c>
      <c r="I91" s="697">
        <f>Sludge!K93</f>
        <v>0</v>
      </c>
      <c r="J91" s="697" t="str">
        <f>IF(Select2=2,MSW!$K93,"")</f>
        <v/>
      </c>
      <c r="K91" s="697">
        <f>Industry!$K93</f>
        <v>0</v>
      </c>
      <c r="L91" s="698">
        <f t="shared" si="8"/>
        <v>5.5539452409174052E-3</v>
      </c>
      <c r="M91" s="699">
        <f>Recovery_OX!C86</f>
        <v>0</v>
      </c>
      <c r="N91" s="650"/>
      <c r="O91" s="700">
        <f>(L91-M91)*(1-Recovery_OX!F86)</f>
        <v>5.5539452409174052E-3</v>
      </c>
      <c r="P91" s="641"/>
      <c r="Q91" s="652"/>
      <c r="S91" s="694">
        <f t="shared" si="7"/>
        <v>2074</v>
      </c>
      <c r="T91" s="695">
        <f>IF(Select2=1,Food!$W93,"")</f>
        <v>1.135174454166845E-8</v>
      </c>
      <c r="U91" s="696">
        <f>IF(Select2=1,Paper!$W93,"")</f>
        <v>9.102983087713892E-3</v>
      </c>
      <c r="V91" s="687">
        <f>IF(Select2=1,Nappies!$W93,"")</f>
        <v>0</v>
      </c>
      <c r="W91" s="696">
        <f>IF(Select2=1,Garden!$W93,"")</f>
        <v>0</v>
      </c>
      <c r="X91" s="687">
        <f>IF(Select2=1,Wood!$W93,"")</f>
        <v>2.3409753897355307E-2</v>
      </c>
      <c r="Y91" s="696">
        <f>IF(Select2=1,Textiles!$W93,"")</f>
        <v>1.1431653179919774E-3</v>
      </c>
      <c r="Z91" s="689">
        <f>Sludge!W93</f>
        <v>0</v>
      </c>
      <c r="AA91" s="689" t="str">
        <f>IF(Select2=2,MSW!$W93,"")</f>
        <v/>
      </c>
      <c r="AB91" s="697">
        <f>Industry!$W93</f>
        <v>0</v>
      </c>
      <c r="AC91" s="698">
        <f t="shared" si="5"/>
        <v>3.3655913654805712E-2</v>
      </c>
      <c r="AD91" s="699">
        <f>Recovery_OX!R86</f>
        <v>0</v>
      </c>
      <c r="AE91" s="650"/>
      <c r="AF91" s="701">
        <f>(AC91-AD91)*(1-Recovery_OX!U86)</f>
        <v>3.3655913654805712E-2</v>
      </c>
    </row>
    <row r="92" spans="2:32">
      <c r="B92" s="694">
        <f t="shared" si="6"/>
        <v>2075</v>
      </c>
      <c r="C92" s="695">
        <f>IF(Select2=1,Food!$K94,"")</f>
        <v>1.137336994204066E-8</v>
      </c>
      <c r="D92" s="696">
        <f>IF(Select2=1,Paper!$K94,"")</f>
        <v>4.1079815440673148E-3</v>
      </c>
      <c r="E92" s="687">
        <f>IF(Select2=1,Nappies!$K94,"")</f>
        <v>8.853933788014422E-5</v>
      </c>
      <c r="F92" s="696">
        <f>IF(Select2=1,Garden!$K94,"")</f>
        <v>0</v>
      </c>
      <c r="G92" s="687">
        <f>IF(Select2=1,Wood!$K94,"")</f>
        <v>0</v>
      </c>
      <c r="H92" s="696">
        <f>IF(Select2=1,Textiles!$K94,"")</f>
        <v>9.7261575333421513E-4</v>
      </c>
      <c r="I92" s="697">
        <f>Sludge!K94</f>
        <v>0</v>
      </c>
      <c r="J92" s="697" t="str">
        <f>IF(Select2=2,MSW!$K94,"")</f>
        <v/>
      </c>
      <c r="K92" s="697">
        <f>Industry!$K94</f>
        <v>0</v>
      </c>
      <c r="L92" s="698">
        <f t="shared" si="8"/>
        <v>5.169148008651616E-3</v>
      </c>
      <c r="M92" s="699">
        <f>Recovery_OX!C87</f>
        <v>0</v>
      </c>
      <c r="N92" s="650"/>
      <c r="O92" s="700">
        <f>(L92-M92)*(1-Recovery_OX!F87)</f>
        <v>5.169148008651616E-3</v>
      </c>
      <c r="P92" s="641"/>
      <c r="Q92" s="652"/>
      <c r="S92" s="694">
        <f t="shared" si="7"/>
        <v>2075</v>
      </c>
      <c r="T92" s="695">
        <f>IF(Select2=1,Food!$W94,"")</f>
        <v>7.6093019237560126E-9</v>
      </c>
      <c r="U92" s="696">
        <f>IF(Select2=1,Paper!$W94,"")</f>
        <v>8.4875651736927987E-3</v>
      </c>
      <c r="V92" s="687">
        <f>IF(Select2=1,Nappies!$W94,"")</f>
        <v>0</v>
      </c>
      <c r="W92" s="696">
        <f>IF(Select2=1,Garden!$W94,"")</f>
        <v>0</v>
      </c>
      <c r="X92" s="687">
        <f>IF(Select2=1,Wood!$W94,"")</f>
        <v>2.2604585156542959E-2</v>
      </c>
      <c r="Y92" s="696">
        <f>IF(Select2=1,Textiles!$W94,"")</f>
        <v>1.065880277626538E-3</v>
      </c>
      <c r="Z92" s="689">
        <f>Sludge!W94</f>
        <v>0</v>
      </c>
      <c r="AA92" s="689" t="str">
        <f>IF(Select2=2,MSW!$W94,"")</f>
        <v/>
      </c>
      <c r="AB92" s="697">
        <f>Industry!$W94</f>
        <v>0</v>
      </c>
      <c r="AC92" s="698">
        <f t="shared" si="5"/>
        <v>3.2158038217164217E-2</v>
      </c>
      <c r="AD92" s="699">
        <f>Recovery_OX!R87</f>
        <v>0</v>
      </c>
      <c r="AE92" s="650"/>
      <c r="AF92" s="701">
        <f>(AC92-AD92)*(1-Recovery_OX!U87)</f>
        <v>3.2158038217164217E-2</v>
      </c>
    </row>
    <row r="93" spans="2:32">
      <c r="B93" s="694">
        <f t="shared" si="6"/>
        <v>2076</v>
      </c>
      <c r="C93" s="695">
        <f>IF(Select2=1,Food!$K95,"")</f>
        <v>7.6237978631290523E-9</v>
      </c>
      <c r="D93" s="696">
        <f>IF(Select2=1,Paper!$K95,"")</f>
        <v>3.8302566039760599E-3</v>
      </c>
      <c r="E93" s="687">
        <f>IF(Select2=1,Nappies!$K95,"")</f>
        <v>7.4697524254217112E-5</v>
      </c>
      <c r="F93" s="696">
        <f>IF(Select2=1,Garden!$K95,"")</f>
        <v>0</v>
      </c>
      <c r="G93" s="687">
        <f>IF(Select2=1,Wood!$K95,"")</f>
        <v>0</v>
      </c>
      <c r="H93" s="696">
        <f>IF(Select2=1,Textiles!$K95,"")</f>
        <v>9.0686091755199044E-4</v>
      </c>
      <c r="I93" s="697">
        <f>Sludge!K95</f>
        <v>0</v>
      </c>
      <c r="J93" s="697" t="str">
        <f>IF(Select2=2,MSW!$K95,"")</f>
        <v/>
      </c>
      <c r="K93" s="697">
        <f>Industry!$K95</f>
        <v>0</v>
      </c>
      <c r="L93" s="698">
        <f t="shared" si="8"/>
        <v>4.8118226695801304E-3</v>
      </c>
      <c r="M93" s="699">
        <f>Recovery_OX!C88</f>
        <v>0</v>
      </c>
      <c r="N93" s="650"/>
      <c r="O93" s="700">
        <f>(L93-M93)*(1-Recovery_OX!F88)</f>
        <v>4.8118226695801304E-3</v>
      </c>
      <c r="P93" s="641"/>
      <c r="Q93" s="652"/>
      <c r="S93" s="694">
        <f t="shared" si="7"/>
        <v>2076</v>
      </c>
      <c r="T93" s="695">
        <f>IF(Select2=1,Food!$W95,"")</f>
        <v>5.1006676158312091E-9</v>
      </c>
      <c r="U93" s="696">
        <f>IF(Select2=1,Paper!$W95,"")</f>
        <v>7.9137533140001218E-3</v>
      </c>
      <c r="V93" s="687">
        <f>IF(Select2=1,Nappies!$W95,"")</f>
        <v>0</v>
      </c>
      <c r="W93" s="696">
        <f>IF(Select2=1,Garden!$W95,"")</f>
        <v>0</v>
      </c>
      <c r="X93" s="687">
        <f>IF(Select2=1,Wood!$W95,"")</f>
        <v>2.1827109859413274E-2</v>
      </c>
      <c r="Y93" s="696">
        <f>IF(Select2=1,Textiles!$W95,"")</f>
        <v>9.9382018361862039E-4</v>
      </c>
      <c r="Z93" s="689">
        <f>Sludge!W95</f>
        <v>0</v>
      </c>
      <c r="AA93" s="689" t="str">
        <f>IF(Select2=2,MSW!$W95,"")</f>
        <v/>
      </c>
      <c r="AB93" s="697">
        <f>Industry!$W95</f>
        <v>0</v>
      </c>
      <c r="AC93" s="698">
        <f t="shared" si="5"/>
        <v>3.0734688457699631E-2</v>
      </c>
      <c r="AD93" s="699">
        <f>Recovery_OX!R88</f>
        <v>0</v>
      </c>
      <c r="AE93" s="650"/>
      <c r="AF93" s="701">
        <f>(AC93-AD93)*(1-Recovery_OX!U88)</f>
        <v>3.0734688457699631E-2</v>
      </c>
    </row>
    <row r="94" spans="2:32">
      <c r="B94" s="694">
        <f t="shared" si="6"/>
        <v>2077</v>
      </c>
      <c r="C94" s="695">
        <f>IF(Select2=1,Food!$K96,"")</f>
        <v>5.1103845345790746E-9</v>
      </c>
      <c r="D94" s="696">
        <f>IF(Select2=1,Paper!$K96,"")</f>
        <v>3.5713075862012231E-3</v>
      </c>
      <c r="E94" s="687">
        <f>IF(Select2=1,Nappies!$K96,"")</f>
        <v>6.3019673100138006E-5</v>
      </c>
      <c r="F94" s="696">
        <f>IF(Select2=1,Garden!$K96,"")</f>
        <v>0</v>
      </c>
      <c r="G94" s="687">
        <f>IF(Select2=1,Wood!$K96,"")</f>
        <v>0</v>
      </c>
      <c r="H94" s="696">
        <f>IF(Select2=1,Textiles!$K96,"")</f>
        <v>8.4555151503971362E-4</v>
      </c>
      <c r="I94" s="697">
        <f>Sludge!K96</f>
        <v>0</v>
      </c>
      <c r="J94" s="697" t="str">
        <f>IF(Select2=2,MSW!$K96,"")</f>
        <v/>
      </c>
      <c r="K94" s="697">
        <f>Industry!$K96</f>
        <v>0</v>
      </c>
      <c r="L94" s="698">
        <f t="shared" si="8"/>
        <v>4.4798838847256092E-3</v>
      </c>
      <c r="M94" s="699">
        <f>Recovery_OX!C89</f>
        <v>0</v>
      </c>
      <c r="N94" s="650"/>
      <c r="O94" s="700">
        <f>(L94-M94)*(1-Recovery_OX!F89)</f>
        <v>4.4798838847256092E-3</v>
      </c>
      <c r="P94" s="641"/>
      <c r="Q94" s="652"/>
      <c r="S94" s="694">
        <f t="shared" si="7"/>
        <v>2077</v>
      </c>
      <c r="T94" s="695">
        <f>IF(Select2=1,Food!$W96,"")</f>
        <v>3.419079751056471E-9</v>
      </c>
      <c r="U94" s="696">
        <f>IF(Select2=1,Paper!$W96,"")</f>
        <v>7.3787346822339313E-3</v>
      </c>
      <c r="V94" s="687">
        <f>IF(Select2=1,Nappies!$W96,"")</f>
        <v>0</v>
      </c>
      <c r="W94" s="696">
        <f>IF(Select2=1,Garden!$W96,"")</f>
        <v>0</v>
      </c>
      <c r="X94" s="687">
        <f>IF(Select2=1,Wood!$W96,"")</f>
        <v>2.1076375501498386E-2</v>
      </c>
      <c r="Y94" s="696">
        <f>IF(Select2=1,Textiles!$W96,"")</f>
        <v>9.2663179730379636E-4</v>
      </c>
      <c r="Z94" s="689">
        <f>Sludge!W96</f>
        <v>0</v>
      </c>
      <c r="AA94" s="689" t="str">
        <f>IF(Select2=2,MSW!$W96,"")</f>
        <v/>
      </c>
      <c r="AB94" s="697">
        <f>Industry!$W96</f>
        <v>0</v>
      </c>
      <c r="AC94" s="698">
        <f t="shared" si="5"/>
        <v>2.9381745400115865E-2</v>
      </c>
      <c r="AD94" s="699">
        <f>Recovery_OX!R89</f>
        <v>0</v>
      </c>
      <c r="AE94" s="650"/>
      <c r="AF94" s="701">
        <f>(AC94-AD94)*(1-Recovery_OX!U89)</f>
        <v>2.9381745400115865E-2</v>
      </c>
    </row>
    <row r="95" spans="2:32">
      <c r="B95" s="694">
        <f t="shared" si="6"/>
        <v>2078</v>
      </c>
      <c r="C95" s="695">
        <f>IF(Select2=1,Food!$K97,"")</f>
        <v>3.4255931964788647E-9</v>
      </c>
      <c r="D95" s="696">
        <f>IF(Select2=1,Paper!$K97,"")</f>
        <v>3.3298651223572506E-3</v>
      </c>
      <c r="E95" s="687">
        <f>IF(Select2=1,Nappies!$K97,"")</f>
        <v>5.3167480947991991E-5</v>
      </c>
      <c r="F95" s="696">
        <f>IF(Select2=1,Garden!$K97,"")</f>
        <v>0</v>
      </c>
      <c r="G95" s="687">
        <f>IF(Select2=1,Wood!$K97,"")</f>
        <v>0</v>
      </c>
      <c r="H95" s="696">
        <f>IF(Select2=1,Textiles!$K97,"")</f>
        <v>7.8838700703514047E-4</v>
      </c>
      <c r="I95" s="697">
        <f>Sludge!K97</f>
        <v>0</v>
      </c>
      <c r="J95" s="697" t="str">
        <f>IF(Select2=2,MSW!$K97,"")</f>
        <v/>
      </c>
      <c r="K95" s="697">
        <f>Industry!$K97</f>
        <v>0</v>
      </c>
      <c r="L95" s="698">
        <f t="shared" si="8"/>
        <v>4.1714230359335795E-3</v>
      </c>
      <c r="M95" s="699">
        <f>Recovery_OX!C90</f>
        <v>0</v>
      </c>
      <c r="N95" s="650"/>
      <c r="O95" s="700">
        <f>(L95-M95)*(1-Recovery_OX!F90)</f>
        <v>4.1714230359335795E-3</v>
      </c>
      <c r="P95" s="641"/>
      <c r="Q95" s="652"/>
      <c r="S95" s="694">
        <f t="shared" si="7"/>
        <v>2078</v>
      </c>
      <c r="T95" s="695">
        <f>IF(Select2=1,Food!$W97,"")</f>
        <v>2.2918776961276961E-9</v>
      </c>
      <c r="U95" s="696">
        <f>IF(Select2=1,Paper!$W97,"")</f>
        <v>6.8798866164405982E-3</v>
      </c>
      <c r="V95" s="687">
        <f>IF(Select2=1,Nappies!$W97,"")</f>
        <v>0</v>
      </c>
      <c r="W95" s="696">
        <f>IF(Select2=1,Garden!$W97,"")</f>
        <v>0</v>
      </c>
      <c r="X95" s="687">
        <f>IF(Select2=1,Wood!$W97,"")</f>
        <v>2.0351462339325124E-2</v>
      </c>
      <c r="Y95" s="696">
        <f>IF(Select2=1,Textiles!$W97,"")</f>
        <v>8.6398576113440111E-4</v>
      </c>
      <c r="Z95" s="689">
        <f>Sludge!W97</f>
        <v>0</v>
      </c>
      <c r="AA95" s="689" t="str">
        <f>IF(Select2=2,MSW!$W97,"")</f>
        <v/>
      </c>
      <c r="AB95" s="697">
        <f>Industry!$W97</f>
        <v>0</v>
      </c>
      <c r="AC95" s="698">
        <f t="shared" si="5"/>
        <v>2.809533700877782E-2</v>
      </c>
      <c r="AD95" s="699">
        <f>Recovery_OX!R90</f>
        <v>0</v>
      </c>
      <c r="AE95" s="650"/>
      <c r="AF95" s="701">
        <f>(AC95-AD95)*(1-Recovery_OX!U90)</f>
        <v>2.809533700877782E-2</v>
      </c>
    </row>
    <row r="96" spans="2:32">
      <c r="B96" s="694">
        <f t="shared" si="6"/>
        <v>2079</v>
      </c>
      <c r="C96" s="695">
        <f>IF(Select2=1,Food!$K98,"")</f>
        <v>2.2962437891630856E-9</v>
      </c>
      <c r="D96" s="696">
        <f>IF(Select2=1,Paper!$K98,"")</f>
        <v>3.1047456612062646E-3</v>
      </c>
      <c r="E96" s="687">
        <f>IF(Select2=1,Nappies!$K98,"")</f>
        <v>4.4855533062879391E-5</v>
      </c>
      <c r="F96" s="696">
        <f>IF(Select2=1,Garden!$K98,"")</f>
        <v>0</v>
      </c>
      <c r="G96" s="687">
        <f>IF(Select2=1,Wood!$K98,"")</f>
        <v>0</v>
      </c>
      <c r="H96" s="696">
        <f>IF(Select2=1,Textiles!$K98,"")</f>
        <v>7.3508717305371225E-4</v>
      </c>
      <c r="I96" s="697">
        <f>Sludge!K98</f>
        <v>0</v>
      </c>
      <c r="J96" s="697" t="str">
        <f>IF(Select2=2,MSW!$K98,"")</f>
        <v/>
      </c>
      <c r="K96" s="697">
        <f>Industry!$K98</f>
        <v>0</v>
      </c>
      <c r="L96" s="698">
        <f t="shared" si="8"/>
        <v>3.8846906635666453E-3</v>
      </c>
      <c r="M96" s="699">
        <f>Recovery_OX!C91</f>
        <v>0</v>
      </c>
      <c r="N96" s="650"/>
      <c r="O96" s="700">
        <f>(L96-M96)*(1-Recovery_OX!F91)</f>
        <v>3.8846906635666453E-3</v>
      </c>
      <c r="P96" s="639"/>
      <c r="S96" s="694">
        <f t="shared" si="7"/>
        <v>2079</v>
      </c>
      <c r="T96" s="695">
        <f>IF(Select2=1,Food!$W98,"")</f>
        <v>1.5362915627763722E-9</v>
      </c>
      <c r="U96" s="696">
        <f>IF(Select2=1,Paper!$W98,"")</f>
        <v>6.4147637628228582E-3</v>
      </c>
      <c r="V96" s="687">
        <f>IF(Select2=1,Nappies!$W98,"")</f>
        <v>0</v>
      </c>
      <c r="W96" s="696">
        <f>IF(Select2=1,Garden!$W98,"")</f>
        <v>0</v>
      </c>
      <c r="X96" s="687">
        <f>IF(Select2=1,Wood!$W98,"")</f>
        <v>1.9651482263614226E-2</v>
      </c>
      <c r="Y96" s="696">
        <f>IF(Select2=1,Textiles!$W98,"")</f>
        <v>8.0557498416845244E-4</v>
      </c>
      <c r="Z96" s="689">
        <f>Sludge!W98</f>
        <v>0</v>
      </c>
      <c r="AA96" s="689" t="str">
        <f>IF(Select2=2,MSW!$W98,"")</f>
        <v/>
      </c>
      <c r="AB96" s="697">
        <f>Industry!$W98</f>
        <v>0</v>
      </c>
      <c r="AC96" s="698">
        <f t="shared" si="5"/>
        <v>2.6871822546897097E-2</v>
      </c>
      <c r="AD96" s="699">
        <f>Recovery_OX!R91</f>
        <v>0</v>
      </c>
      <c r="AE96" s="650"/>
      <c r="AF96" s="701">
        <f>(AC96-AD96)*(1-Recovery_OX!U91)</f>
        <v>2.6871822546897097E-2</v>
      </c>
    </row>
    <row r="97" spans="2:32" ht="13.5" thickBot="1">
      <c r="B97" s="702">
        <f t="shared" si="6"/>
        <v>2080</v>
      </c>
      <c r="C97" s="703">
        <f>IF(Select2=1,Food!$K99,"")</f>
        <v>1.5392182424608503E-9</v>
      </c>
      <c r="D97" s="704">
        <f>IF(Select2=1,Paper!$K99,"")</f>
        <v>2.894845666888528E-3</v>
      </c>
      <c r="E97" s="704">
        <f>IF(Select2=1,Nappies!$K99,"")</f>
        <v>3.7843035074827167E-5</v>
      </c>
      <c r="F97" s="704">
        <f>IF(Select2=1,Garden!$K99,"")</f>
        <v>0</v>
      </c>
      <c r="G97" s="704">
        <f>IF(Select2=1,Wood!$K99,"")</f>
        <v>0</v>
      </c>
      <c r="H97" s="704">
        <f>IF(Select2=1,Textiles!$K99,"")</f>
        <v>6.8539073724741559E-4</v>
      </c>
      <c r="I97" s="705">
        <f>Sludge!K99</f>
        <v>0</v>
      </c>
      <c r="J97" s="705" t="str">
        <f>IF(Select2=2,MSW!$K99,"")</f>
        <v/>
      </c>
      <c r="K97" s="697">
        <f>Industry!$K99</f>
        <v>0</v>
      </c>
      <c r="L97" s="698">
        <f t="shared" si="8"/>
        <v>3.6180809784290132E-3</v>
      </c>
      <c r="M97" s="706">
        <f>Recovery_OX!C92</f>
        <v>0</v>
      </c>
      <c r="N97" s="650"/>
      <c r="O97" s="707">
        <f>(L97-M97)*(1-Recovery_OX!F92)</f>
        <v>3.6180809784290132E-3</v>
      </c>
      <c r="S97" s="702">
        <f t="shared" si="7"/>
        <v>2080</v>
      </c>
      <c r="T97" s="703">
        <f>IF(Select2=1,Food!$W99,"")</f>
        <v>1.029807031084422E-9</v>
      </c>
      <c r="U97" s="704">
        <f>IF(Select2=1,Paper!$W99,"")</f>
        <v>5.9810860886126598E-3</v>
      </c>
      <c r="V97" s="704">
        <f>IF(Select2=1,Nappies!$W99,"")</f>
        <v>0</v>
      </c>
      <c r="W97" s="704">
        <f>IF(Select2=1,Garden!$W99,"")</f>
        <v>0</v>
      </c>
      <c r="X97" s="704">
        <f>IF(Select2=1,Wood!$W99,"")</f>
        <v>1.8975577711235397E-2</v>
      </c>
      <c r="Y97" s="704">
        <f>IF(Select2=1,Textiles!$W99,"")</f>
        <v>7.5111313670949732E-4</v>
      </c>
      <c r="Z97" s="705">
        <f>Sludge!W99</f>
        <v>0</v>
      </c>
      <c r="AA97" s="705" t="str">
        <f>IF(Select2=2,MSW!$W99,"")</f>
        <v/>
      </c>
      <c r="AB97" s="697">
        <f>Industry!$W99</f>
        <v>0</v>
      </c>
      <c r="AC97" s="708">
        <f t="shared" si="5"/>
        <v>2.5707777966364587E-2</v>
      </c>
      <c r="AD97" s="706">
        <f>Recovery_OX!R92</f>
        <v>0</v>
      </c>
      <c r="AE97" s="650"/>
      <c r="AF97" s="709">
        <f>(AC97-AD97)*(1-Recovery_OX!U92)</f>
        <v>2.5707777966364587E-2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46" t="s">
        <v>284</v>
      </c>
      <c r="D8" s="847"/>
      <c r="E8" s="848"/>
      <c r="F8" s="846" t="s">
        <v>285</v>
      </c>
      <c r="G8" s="847"/>
      <c r="H8" s="849"/>
      <c r="I8" s="435"/>
      <c r="J8" s="846" t="s">
        <v>286</v>
      </c>
      <c r="K8" s="847"/>
      <c r="L8" s="849"/>
      <c r="M8" s="850" t="s">
        <v>287</v>
      </c>
      <c r="N8" s="851"/>
      <c r="O8" s="852"/>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0.15738265454161801</v>
      </c>
      <c r="E14" s="473">
        <f>Stored_C!G20+Stored_C!M20</f>
        <v>0.12984068999683485</v>
      </c>
      <c r="F14" s="474">
        <f>F13+HWP!C14</f>
        <v>0</v>
      </c>
      <c r="G14" s="472">
        <f>G13+HWP!D14</f>
        <v>0.15738265454161801</v>
      </c>
      <c r="H14" s="473">
        <f>H13+HWP!E14</f>
        <v>0.12984068999683485</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0.16008121432703401</v>
      </c>
      <c r="E15" s="473">
        <f>Stored_C!G21+Stored_C!M21</f>
        <v>0.13206700181980305</v>
      </c>
      <c r="F15" s="474">
        <f>F14+HWP!C15</f>
        <v>0</v>
      </c>
      <c r="G15" s="472">
        <f>G14+HWP!D15</f>
        <v>0.31746386886865202</v>
      </c>
      <c r="H15" s="473">
        <f>H14+HWP!E15</f>
        <v>0.26190769181663787</v>
      </c>
      <c r="I15" s="456"/>
      <c r="J15" s="475">
        <f>Garden!J22</f>
        <v>0</v>
      </c>
      <c r="K15" s="476">
        <f>Paper!J22</f>
        <v>6.5602285374832467E-3</v>
      </c>
      <c r="L15" s="477">
        <f>Wood!J22</f>
        <v>0</v>
      </c>
      <c r="M15" s="478">
        <f>J15*(1-Recovery_OX!E15)*(1-Recovery_OX!F15)</f>
        <v>0</v>
      </c>
      <c r="N15" s="476">
        <f>K15*(1-Recovery_OX!E15)*(1-Recovery_OX!F15)</f>
        <v>6.5602285374832467E-3</v>
      </c>
      <c r="O15" s="477">
        <f>L15*(1-Recovery_OX!E15)*(1-Recovery_OX!F15)</f>
        <v>0</v>
      </c>
    </row>
    <row r="16" spans="2:15">
      <c r="B16" s="470">
        <f t="shared" si="0"/>
        <v>1954</v>
      </c>
      <c r="C16" s="471">
        <f>Stored_C!E22</f>
        <v>0</v>
      </c>
      <c r="D16" s="472">
        <f>Stored_C!F22+Stored_C!L22</f>
        <v>0.16650367394159402</v>
      </c>
      <c r="E16" s="473">
        <f>Stored_C!G22+Stored_C!M22</f>
        <v>0.13736553100181503</v>
      </c>
      <c r="F16" s="474">
        <f>F15+HWP!C16</f>
        <v>0</v>
      </c>
      <c r="G16" s="472">
        <f>G15+HWP!D16</f>
        <v>0.48396754281024601</v>
      </c>
      <c r="H16" s="473">
        <f>H15+HWP!E16</f>
        <v>0.3992732228184529</v>
      </c>
      <c r="I16" s="456"/>
      <c r="J16" s="475">
        <f>Garden!J23</f>
        <v>0</v>
      </c>
      <c r="K16" s="476">
        <f>Paper!J23</f>
        <v>1.2789429962394525E-2</v>
      </c>
      <c r="L16" s="477">
        <f>Wood!J23</f>
        <v>0</v>
      </c>
      <c r="M16" s="478">
        <f>J16*(1-Recovery_OX!E16)*(1-Recovery_OX!F16)</f>
        <v>0</v>
      </c>
      <c r="N16" s="476">
        <f>K16*(1-Recovery_OX!E16)*(1-Recovery_OX!F16)</f>
        <v>1.2789429962394525E-2</v>
      </c>
      <c r="O16" s="477">
        <f>L16*(1-Recovery_OX!E16)*(1-Recovery_OX!F16)</f>
        <v>0</v>
      </c>
    </row>
    <row r="17" spans="2:15">
      <c r="B17" s="470">
        <f t="shared" si="0"/>
        <v>1955</v>
      </c>
      <c r="C17" s="471">
        <f>Stored_C!E23</f>
        <v>0</v>
      </c>
      <c r="D17" s="472">
        <f>Stored_C!F23+Stored_C!L23</f>
        <v>0.172489518977094</v>
      </c>
      <c r="E17" s="473">
        <f>Stored_C!G23+Stored_C!M23</f>
        <v>0.14230385315610258</v>
      </c>
      <c r="F17" s="474">
        <f>F16+HWP!C17</f>
        <v>0</v>
      </c>
      <c r="G17" s="472">
        <f>G16+HWP!D17</f>
        <v>0.65645706178733998</v>
      </c>
      <c r="H17" s="473">
        <f>H16+HWP!E17</f>
        <v>0.54157707597455551</v>
      </c>
      <c r="I17" s="456"/>
      <c r="J17" s="475">
        <f>Garden!J24</f>
        <v>0</v>
      </c>
      <c r="K17" s="476">
        <f>Paper!J24</f>
        <v>1.8865208190227661E-2</v>
      </c>
      <c r="L17" s="477">
        <f>Wood!J24</f>
        <v>0</v>
      </c>
      <c r="M17" s="478">
        <f>J17*(1-Recovery_OX!E17)*(1-Recovery_OX!F17)</f>
        <v>0</v>
      </c>
      <c r="N17" s="476">
        <f>K17*(1-Recovery_OX!E17)*(1-Recovery_OX!F17)</f>
        <v>1.8865208190227661E-2</v>
      </c>
      <c r="O17" s="477">
        <f>L17*(1-Recovery_OX!E17)*(1-Recovery_OX!F17)</f>
        <v>0</v>
      </c>
    </row>
    <row r="18" spans="2:15">
      <c r="B18" s="470">
        <f t="shared" si="0"/>
        <v>1956</v>
      </c>
      <c r="C18" s="471">
        <f>Stored_C!E24</f>
        <v>0</v>
      </c>
      <c r="D18" s="472">
        <f>Stored_C!F24+Stored_C!L24</f>
        <v>0.17437400383768203</v>
      </c>
      <c r="E18" s="473">
        <f>Stored_C!G24+Stored_C!M24</f>
        <v>0.14385855316608767</v>
      </c>
      <c r="F18" s="474">
        <f>F17+HWP!C18</f>
        <v>0</v>
      </c>
      <c r="G18" s="472">
        <f>G17+HWP!D18</f>
        <v>0.83083106562502196</v>
      </c>
      <c r="H18" s="473">
        <f>H17+HWP!E18</f>
        <v>0.68543562914064315</v>
      </c>
      <c r="I18" s="456"/>
      <c r="J18" s="475">
        <f>Garden!J25</f>
        <v>0</v>
      </c>
      <c r="K18" s="476">
        <f>Paper!J25</f>
        <v>2.4779736040421437E-2</v>
      </c>
      <c r="L18" s="477">
        <f>Wood!J25</f>
        <v>0</v>
      </c>
      <c r="M18" s="478">
        <f>J18*(1-Recovery_OX!E18)*(1-Recovery_OX!F18)</f>
        <v>0</v>
      </c>
      <c r="N18" s="476">
        <f>K18*(1-Recovery_OX!E18)*(1-Recovery_OX!F18)</f>
        <v>2.4779736040421437E-2</v>
      </c>
      <c r="O18" s="477">
        <f>L18*(1-Recovery_OX!E18)*(1-Recovery_OX!F18)</f>
        <v>0</v>
      </c>
    </row>
    <row r="19" spans="2:15">
      <c r="B19" s="470">
        <f t="shared" si="0"/>
        <v>1957</v>
      </c>
      <c r="C19" s="471">
        <f>Stored_C!E25</f>
        <v>0</v>
      </c>
      <c r="D19" s="472">
        <f>Stored_C!F25+Stored_C!L25</f>
        <v>0.17620355976735599</v>
      </c>
      <c r="E19" s="473">
        <f>Stored_C!G25+Stored_C!M25</f>
        <v>0.1453679368080687</v>
      </c>
      <c r="F19" s="474">
        <f>F18+HWP!C19</f>
        <v>0</v>
      </c>
      <c r="G19" s="472">
        <f>G18+HWP!D19</f>
        <v>1.0070346253923779</v>
      </c>
      <c r="H19" s="473">
        <f>H18+HWP!E19</f>
        <v>0.83080356594871185</v>
      </c>
      <c r="I19" s="456"/>
      <c r="J19" s="475">
        <f>Garden!J26</f>
        <v>0</v>
      </c>
      <c r="K19" s="476">
        <f>Paper!J26</f>
        <v>3.0372956804990733E-2</v>
      </c>
      <c r="L19" s="477">
        <f>Wood!J26</f>
        <v>0</v>
      </c>
      <c r="M19" s="478">
        <f>J19*(1-Recovery_OX!E19)*(1-Recovery_OX!F19)</f>
        <v>0</v>
      </c>
      <c r="N19" s="476">
        <f>K19*(1-Recovery_OX!E19)*(1-Recovery_OX!F19)</f>
        <v>3.0372956804990733E-2</v>
      </c>
      <c r="O19" s="477">
        <f>L19*(1-Recovery_OX!E19)*(1-Recovery_OX!F19)</f>
        <v>0</v>
      </c>
    </row>
    <row r="20" spans="2:15">
      <c r="B20" s="470">
        <f t="shared" si="0"/>
        <v>1958</v>
      </c>
      <c r="C20" s="471">
        <f>Stored_C!E26</f>
        <v>0</v>
      </c>
      <c r="D20" s="472">
        <f>Stored_C!F26+Stored_C!L26</f>
        <v>0.17796128555660404</v>
      </c>
      <c r="E20" s="473">
        <f>Stored_C!G26+Stored_C!M26</f>
        <v>0.14681806058419833</v>
      </c>
      <c r="F20" s="474">
        <f>F19+HWP!C20</f>
        <v>0</v>
      </c>
      <c r="G20" s="472">
        <f>G19+HWP!D20</f>
        <v>1.1849959109489818</v>
      </c>
      <c r="H20" s="473">
        <f>H19+HWP!E20</f>
        <v>0.97762162653291018</v>
      </c>
      <c r="I20" s="456"/>
      <c r="J20" s="475">
        <f>Garden!J27</f>
        <v>0</v>
      </c>
      <c r="K20" s="476">
        <f>Paper!J27</f>
        <v>3.5664303209479241E-2</v>
      </c>
      <c r="L20" s="477">
        <f>Wood!J27</f>
        <v>0</v>
      </c>
      <c r="M20" s="478">
        <f>J20*(1-Recovery_OX!E20)*(1-Recovery_OX!F20)</f>
        <v>0</v>
      </c>
      <c r="N20" s="476">
        <f>K20*(1-Recovery_OX!E20)*(1-Recovery_OX!F20)</f>
        <v>3.5664303209479241E-2</v>
      </c>
      <c r="O20" s="477">
        <f>L20*(1-Recovery_OX!E20)*(1-Recovery_OX!F20)</f>
        <v>0</v>
      </c>
    </row>
    <row r="21" spans="2:15">
      <c r="B21" s="470">
        <f t="shared" si="0"/>
        <v>1959</v>
      </c>
      <c r="C21" s="471">
        <f>Stored_C!E27</f>
        <v>0</v>
      </c>
      <c r="D21" s="472">
        <f>Stored_C!F27+Stored_C!L27</f>
        <v>0.17962042095703198</v>
      </c>
      <c r="E21" s="473">
        <f>Stored_C!G27+Stored_C!M27</f>
        <v>0.14818684728955139</v>
      </c>
      <c r="F21" s="474">
        <f>F20+HWP!C21</f>
        <v>0</v>
      </c>
      <c r="G21" s="472">
        <f>G20+HWP!D21</f>
        <v>1.3646163319060138</v>
      </c>
      <c r="H21" s="473">
        <f>H20+HWP!E21</f>
        <v>1.1258084738224616</v>
      </c>
      <c r="I21" s="456"/>
      <c r="J21" s="475">
        <f>Garden!J28</f>
        <v>0</v>
      </c>
      <c r="K21" s="476">
        <f>Paper!J28</f>
        <v>4.067118970888705E-2</v>
      </c>
      <c r="L21" s="477">
        <f>Wood!J28</f>
        <v>0</v>
      </c>
      <c r="M21" s="478">
        <f>J21*(1-Recovery_OX!E21)*(1-Recovery_OX!F21)</f>
        <v>0</v>
      </c>
      <c r="N21" s="476">
        <f>K21*(1-Recovery_OX!E21)*(1-Recovery_OX!F21)</f>
        <v>4.067118970888705E-2</v>
      </c>
      <c r="O21" s="477">
        <f>L21*(1-Recovery_OX!E21)*(1-Recovery_OX!F21)</f>
        <v>0</v>
      </c>
    </row>
    <row r="22" spans="2:15">
      <c r="B22" s="470">
        <f t="shared" si="0"/>
        <v>1960</v>
      </c>
      <c r="C22" s="471">
        <f>Stored_C!E28</f>
        <v>0</v>
      </c>
      <c r="D22" s="472">
        <f>Stored_C!F28+Stored_C!L28</f>
        <v>0.20129622215617202</v>
      </c>
      <c r="E22" s="473">
        <f>Stored_C!G28+Stored_C!M28</f>
        <v>0.16606938327884191</v>
      </c>
      <c r="F22" s="474">
        <f>F21+HWP!C22</f>
        <v>0</v>
      </c>
      <c r="G22" s="472">
        <f>G21+HWP!D22</f>
        <v>1.5659125540621859</v>
      </c>
      <c r="H22" s="473">
        <f>H21+HWP!E22</f>
        <v>1.2918778571013037</v>
      </c>
      <c r="I22" s="456"/>
      <c r="J22" s="475">
        <f>Garden!J29</f>
        <v>0</v>
      </c>
      <c r="K22" s="476">
        <f>Paper!J29</f>
        <v>4.5408737977948685E-2</v>
      </c>
      <c r="L22" s="477">
        <f>Wood!J29</f>
        <v>0</v>
      </c>
      <c r="M22" s="478">
        <f>J22*(1-Recovery_OX!E22)*(1-Recovery_OX!F22)</f>
        <v>0</v>
      </c>
      <c r="N22" s="476">
        <f>K22*(1-Recovery_OX!E22)*(1-Recovery_OX!F22)</f>
        <v>4.5408737977948685E-2</v>
      </c>
      <c r="O22" s="477">
        <f>L22*(1-Recovery_OX!E22)*(1-Recovery_OX!F22)</f>
        <v>0</v>
      </c>
    </row>
    <row r="23" spans="2:15">
      <c r="B23" s="470">
        <f t="shared" si="0"/>
        <v>1961</v>
      </c>
      <c r="C23" s="471">
        <f>Stored_C!E29</f>
        <v>0</v>
      </c>
      <c r="D23" s="472">
        <f>Stored_C!F29+Stored_C!L29</f>
        <v>0.18690945167748002</v>
      </c>
      <c r="E23" s="473">
        <f>Stored_C!G29+Stored_C!M29</f>
        <v>0.15420029763392101</v>
      </c>
      <c r="F23" s="474">
        <f>F22+HWP!C23</f>
        <v>0</v>
      </c>
      <c r="G23" s="472">
        <f>G22+HWP!D23</f>
        <v>1.752822005739666</v>
      </c>
      <c r="H23" s="473">
        <f>H22+HWP!E23</f>
        <v>1.4460781547352246</v>
      </c>
      <c r="I23" s="456"/>
      <c r="J23" s="475">
        <f>Garden!J30</f>
        <v>0</v>
      </c>
      <c r="K23" s="476">
        <f>Paper!J30</f>
        <v>5.0729517648028674E-2</v>
      </c>
      <c r="L23" s="477">
        <f>Wood!J30</f>
        <v>0</v>
      </c>
      <c r="M23" s="478">
        <f>J23*(1-Recovery_OX!E23)*(1-Recovery_OX!F23)</f>
        <v>0</v>
      </c>
      <c r="N23" s="476">
        <f>K23*(1-Recovery_OX!E23)*(1-Recovery_OX!F23)</f>
        <v>5.0729517648028674E-2</v>
      </c>
      <c r="O23" s="477">
        <f>L23*(1-Recovery_OX!E23)*(1-Recovery_OX!F23)</f>
        <v>0</v>
      </c>
    </row>
    <row r="24" spans="2:15">
      <c r="B24" s="470">
        <f t="shared" si="0"/>
        <v>1962</v>
      </c>
      <c r="C24" s="471">
        <f>Stored_C!E30</f>
        <v>0</v>
      </c>
      <c r="D24" s="472">
        <f>Stored_C!F30+Stored_C!L30</f>
        <v>0.18954194309844005</v>
      </c>
      <c r="E24" s="473">
        <f>Stored_C!G30+Stored_C!M30</f>
        <v>0.15637210305621302</v>
      </c>
      <c r="F24" s="474">
        <f>F23+HWP!C24</f>
        <v>0</v>
      </c>
      <c r="G24" s="472">
        <f>G23+HWP!D24</f>
        <v>1.9423639488381059</v>
      </c>
      <c r="H24" s="473">
        <f>H23+HWP!E24</f>
        <v>1.6024502577914377</v>
      </c>
      <c r="I24" s="456"/>
      <c r="J24" s="475">
        <f>Garden!J31</f>
        <v>0</v>
      </c>
      <c r="K24" s="476">
        <f>Paper!J31</f>
        <v>5.5090891647400941E-2</v>
      </c>
      <c r="L24" s="477">
        <f>Wood!J31</f>
        <v>0</v>
      </c>
      <c r="M24" s="478">
        <f>J24*(1-Recovery_OX!E24)*(1-Recovery_OX!F24)</f>
        <v>0</v>
      </c>
      <c r="N24" s="476">
        <f>K24*(1-Recovery_OX!E24)*(1-Recovery_OX!F24)</f>
        <v>5.5090891647400941E-2</v>
      </c>
      <c r="O24" s="477">
        <f>L24*(1-Recovery_OX!E24)*(1-Recovery_OX!F24)</f>
        <v>0</v>
      </c>
    </row>
    <row r="25" spans="2:15">
      <c r="B25" s="470">
        <f t="shared" si="0"/>
        <v>1963</v>
      </c>
      <c r="C25" s="471">
        <f>Stored_C!E31</f>
        <v>0</v>
      </c>
      <c r="D25" s="472">
        <f>Stored_C!F31+Stored_C!L31</f>
        <v>0.19232167990530002</v>
      </c>
      <c r="E25" s="473">
        <f>Stored_C!G31+Stored_C!M31</f>
        <v>0.15866538592187249</v>
      </c>
      <c r="F25" s="474">
        <f>F24+HWP!C25</f>
        <v>0</v>
      </c>
      <c r="G25" s="472">
        <f>G24+HWP!D25</f>
        <v>2.1346856287434059</v>
      </c>
      <c r="H25" s="473">
        <f>H24+HWP!E25</f>
        <v>1.7611156437133102</v>
      </c>
      <c r="I25" s="456"/>
      <c r="J25" s="475">
        <f>Garden!J32</f>
        <v>0</v>
      </c>
      <c r="K25" s="476">
        <f>Paper!J32</f>
        <v>5.9267140742593261E-2</v>
      </c>
      <c r="L25" s="477">
        <f>Wood!J32</f>
        <v>0</v>
      </c>
      <c r="M25" s="478">
        <f>J25*(1-Recovery_OX!E25)*(1-Recovery_OX!F25)</f>
        <v>0</v>
      </c>
      <c r="N25" s="476">
        <f>K25*(1-Recovery_OX!E25)*(1-Recovery_OX!F25)</f>
        <v>5.9267140742593261E-2</v>
      </c>
      <c r="O25" s="477">
        <f>L25*(1-Recovery_OX!E25)*(1-Recovery_OX!F25)</f>
        <v>0</v>
      </c>
    </row>
    <row r="26" spans="2:15">
      <c r="B26" s="470">
        <f t="shared" si="0"/>
        <v>1964</v>
      </c>
      <c r="C26" s="471">
        <f>Stored_C!E32</f>
        <v>0</v>
      </c>
      <c r="D26" s="472">
        <f>Stored_C!F32+Stored_C!L32</f>
        <v>0.19477235528454001</v>
      </c>
      <c r="E26" s="473">
        <f>Stored_C!G32+Stored_C!M32</f>
        <v>0.16068719310974552</v>
      </c>
      <c r="F26" s="474">
        <f>F25+HWP!C26</f>
        <v>0</v>
      </c>
      <c r="G26" s="472">
        <f>G25+HWP!D26</f>
        <v>2.3294579840279459</v>
      </c>
      <c r="H26" s="473">
        <f>H25+HWP!E26</f>
        <v>1.9218028368230557</v>
      </c>
      <c r="I26" s="456"/>
      <c r="J26" s="475">
        <f>Garden!J33</f>
        <v>0</v>
      </c>
      <c r="K26" s="476">
        <f>Paper!J33</f>
        <v>6.3276918194936416E-2</v>
      </c>
      <c r="L26" s="477">
        <f>Wood!J33</f>
        <v>0</v>
      </c>
      <c r="M26" s="478">
        <f>J26*(1-Recovery_OX!E26)*(1-Recovery_OX!F26)</f>
        <v>0</v>
      </c>
      <c r="N26" s="476">
        <f>K26*(1-Recovery_OX!E26)*(1-Recovery_OX!F26)</f>
        <v>6.3276918194936416E-2</v>
      </c>
      <c r="O26" s="477">
        <f>L26*(1-Recovery_OX!E26)*(1-Recovery_OX!F26)</f>
        <v>0</v>
      </c>
    </row>
    <row r="27" spans="2:15">
      <c r="B27" s="470">
        <f t="shared" si="0"/>
        <v>1965</v>
      </c>
      <c r="C27" s="471">
        <f>Stored_C!E33</f>
        <v>0</v>
      </c>
      <c r="D27" s="472">
        <f>Stored_C!F33+Stored_C!L33</f>
        <v>0.19748167038510001</v>
      </c>
      <c r="E27" s="473">
        <f>Stored_C!G33+Stored_C!M33</f>
        <v>0.16292237806770754</v>
      </c>
      <c r="F27" s="474">
        <f>F26+HWP!C27</f>
        <v>0</v>
      </c>
      <c r="G27" s="472">
        <f>G26+HWP!D27</f>
        <v>2.526939654413046</v>
      </c>
      <c r="H27" s="473">
        <f>H26+HWP!E27</f>
        <v>2.0847252148907631</v>
      </c>
      <c r="I27" s="456"/>
      <c r="J27" s="475">
        <f>Garden!J34</f>
        <v>0</v>
      </c>
      <c r="K27" s="476">
        <f>Paper!J34</f>
        <v>6.7117762149812549E-2</v>
      </c>
      <c r="L27" s="477">
        <f>Wood!J34</f>
        <v>0</v>
      </c>
      <c r="M27" s="478">
        <f>J27*(1-Recovery_OX!E27)*(1-Recovery_OX!F27)</f>
        <v>0</v>
      </c>
      <c r="N27" s="476">
        <f>K27*(1-Recovery_OX!E27)*(1-Recovery_OX!F27)</f>
        <v>6.7117762149812549E-2</v>
      </c>
      <c r="O27" s="477">
        <f>L27*(1-Recovery_OX!E27)*(1-Recovery_OX!F27)</f>
        <v>0</v>
      </c>
    </row>
    <row r="28" spans="2:15">
      <c r="B28" s="470">
        <f t="shared" si="0"/>
        <v>1966</v>
      </c>
      <c r="C28" s="471">
        <f>Stored_C!E34</f>
        <v>0</v>
      </c>
      <c r="D28" s="472">
        <f>Stored_C!F34+Stored_C!L34</f>
        <v>0.19974284735466002</v>
      </c>
      <c r="E28" s="473">
        <f>Stored_C!G34+Stored_C!M34</f>
        <v>0.1647878490675945</v>
      </c>
      <c r="F28" s="474">
        <f>F27+HWP!C28</f>
        <v>0</v>
      </c>
      <c r="G28" s="472">
        <f>G27+HWP!D28</f>
        <v>2.7266825017677059</v>
      </c>
      <c r="H28" s="473">
        <f>H27+HWP!E28</f>
        <v>2.2495130639583576</v>
      </c>
      <c r="I28" s="456"/>
      <c r="J28" s="475">
        <f>Garden!J35</f>
        <v>0</v>
      </c>
      <c r="K28" s="476">
        <f>Paper!J35</f>
        <v>7.08118745129903E-2</v>
      </c>
      <c r="L28" s="477">
        <f>Wood!J35</f>
        <v>0</v>
      </c>
      <c r="M28" s="478">
        <f>J28*(1-Recovery_OX!E28)*(1-Recovery_OX!F28)</f>
        <v>0</v>
      </c>
      <c r="N28" s="476">
        <f>K28*(1-Recovery_OX!E28)*(1-Recovery_OX!F28)</f>
        <v>7.08118745129903E-2</v>
      </c>
      <c r="O28" s="477">
        <f>L28*(1-Recovery_OX!E28)*(1-Recovery_OX!F28)</f>
        <v>0</v>
      </c>
    </row>
    <row r="29" spans="2:15">
      <c r="B29" s="470">
        <f t="shared" si="0"/>
        <v>1967</v>
      </c>
      <c r="C29" s="471">
        <f>Stored_C!E35</f>
        <v>0</v>
      </c>
      <c r="D29" s="472">
        <f>Stored_C!F35+Stored_C!L35</f>
        <v>0.21287396193465685</v>
      </c>
      <c r="E29" s="473">
        <f>Stored_C!G35+Stored_C!M35</f>
        <v>0.17562101859609189</v>
      </c>
      <c r="F29" s="474">
        <f>F28+HWP!C29</f>
        <v>0</v>
      </c>
      <c r="G29" s="472">
        <f>G28+HWP!D29</f>
        <v>2.9395564637023628</v>
      </c>
      <c r="H29" s="473">
        <f>H28+HWP!E29</f>
        <v>2.4251340825544494</v>
      </c>
      <c r="I29" s="456"/>
      <c r="J29" s="475">
        <f>Garden!J36</f>
        <v>0</v>
      </c>
      <c r="K29" s="476">
        <f>Paper!J36</f>
        <v>7.4350495370347672E-2</v>
      </c>
      <c r="L29" s="477">
        <f>Wood!J36</f>
        <v>0</v>
      </c>
      <c r="M29" s="478">
        <f>J29*(1-Recovery_OX!E29)*(1-Recovery_OX!F29)</f>
        <v>0</v>
      </c>
      <c r="N29" s="476">
        <f>K29*(1-Recovery_OX!E29)*(1-Recovery_OX!F29)</f>
        <v>7.4350495370347672E-2</v>
      </c>
      <c r="O29" s="477">
        <f>L29*(1-Recovery_OX!E29)*(1-Recovery_OX!F29)</f>
        <v>0</v>
      </c>
    </row>
    <row r="30" spans="2:15">
      <c r="B30" s="470">
        <f t="shared" si="0"/>
        <v>1968</v>
      </c>
      <c r="C30" s="471">
        <f>Stored_C!E36</f>
        <v>0</v>
      </c>
      <c r="D30" s="472">
        <f>Stored_C!F36+Stored_C!L36</f>
        <v>0.2229415733449073</v>
      </c>
      <c r="E30" s="473">
        <f>Stored_C!G36+Stored_C!M36</f>
        <v>0.1839267980095485</v>
      </c>
      <c r="F30" s="474">
        <f>F29+HWP!C30</f>
        <v>0</v>
      </c>
      <c r="G30" s="472">
        <f>G29+HWP!D30</f>
        <v>3.1624980370472699</v>
      </c>
      <c r="H30" s="473">
        <f>H29+HWP!E30</f>
        <v>2.6090608805639981</v>
      </c>
      <c r="I30" s="456"/>
      <c r="J30" s="475">
        <f>Garden!J37</f>
        <v>0</v>
      </c>
      <c r="K30" s="476">
        <f>Paper!J37</f>
        <v>7.764976915603887E-2</v>
      </c>
      <c r="L30" s="477">
        <f>Wood!J37</f>
        <v>0</v>
      </c>
      <c r="M30" s="478">
        <f>J30*(1-Recovery_OX!E30)*(1-Recovery_OX!F30)</f>
        <v>0</v>
      </c>
      <c r="N30" s="476">
        <f>K30*(1-Recovery_OX!E30)*(1-Recovery_OX!F30)</f>
        <v>7.764976915603887E-2</v>
      </c>
      <c r="O30" s="477">
        <f>L30*(1-Recovery_OX!E30)*(1-Recovery_OX!F30)</f>
        <v>0</v>
      </c>
    </row>
    <row r="31" spans="2:15">
      <c r="B31" s="470">
        <f t="shared" si="0"/>
        <v>1969</v>
      </c>
      <c r="C31" s="471">
        <f>Stored_C!E37</f>
        <v>0</v>
      </c>
      <c r="D31" s="472">
        <f>Stored_C!F37+Stored_C!L37</f>
        <v>0.23338421164333253</v>
      </c>
      <c r="E31" s="473">
        <f>Stored_C!G37+Stored_C!M37</f>
        <v>0.19254197460574934</v>
      </c>
      <c r="F31" s="474">
        <f>F30+HWP!C31</f>
        <v>0</v>
      </c>
      <c r="G31" s="472">
        <f>G30+HWP!D31</f>
        <v>3.3958822486906026</v>
      </c>
      <c r="H31" s="473">
        <f>H30+HWP!E31</f>
        <v>2.8016028551697474</v>
      </c>
      <c r="I31" s="456"/>
      <c r="J31" s="475">
        <f>Garden!J38</f>
        <v>0</v>
      </c>
      <c r="K31" s="476">
        <f>Paper!J38</f>
        <v>8.1093194231349919E-2</v>
      </c>
      <c r="L31" s="477">
        <f>Wood!J38</f>
        <v>0</v>
      </c>
      <c r="M31" s="478">
        <f>J31*(1-Recovery_OX!E31)*(1-Recovery_OX!F31)</f>
        <v>0</v>
      </c>
      <c r="N31" s="476">
        <f>K31*(1-Recovery_OX!E31)*(1-Recovery_OX!F31)</f>
        <v>8.1093194231349919E-2</v>
      </c>
      <c r="O31" s="477">
        <f>L31*(1-Recovery_OX!E31)*(1-Recovery_OX!F31)</f>
        <v>0</v>
      </c>
    </row>
    <row r="32" spans="2:15">
      <c r="B32" s="470">
        <f t="shared" si="0"/>
        <v>1970</v>
      </c>
      <c r="C32" s="471">
        <f>Stored_C!E38</f>
        <v>0</v>
      </c>
      <c r="D32" s="472">
        <f>Stored_C!F38+Stored_C!L38</f>
        <v>0.24421445673691</v>
      </c>
      <c r="E32" s="473">
        <f>Stored_C!G38+Stored_C!M38</f>
        <v>0.20147692680795073</v>
      </c>
      <c r="F32" s="474">
        <f>F31+HWP!C32</f>
        <v>0</v>
      </c>
      <c r="G32" s="472">
        <f>G31+HWP!D32</f>
        <v>3.6400967054275126</v>
      </c>
      <c r="H32" s="473">
        <f>H31+HWP!E32</f>
        <v>3.0030797819776982</v>
      </c>
      <c r="I32" s="456"/>
      <c r="J32" s="475">
        <f>Garden!J39</f>
        <v>0</v>
      </c>
      <c r="K32" s="476">
        <f>Paper!J39</f>
        <v>8.4681917356776742E-2</v>
      </c>
      <c r="L32" s="477">
        <f>Wood!J39</f>
        <v>0</v>
      </c>
      <c r="M32" s="478">
        <f>J32*(1-Recovery_OX!E32)*(1-Recovery_OX!F32)</f>
        <v>0</v>
      </c>
      <c r="N32" s="476">
        <f>K32*(1-Recovery_OX!E32)*(1-Recovery_OX!F32)</f>
        <v>8.4681917356776742E-2</v>
      </c>
      <c r="O32" s="477">
        <f>L32*(1-Recovery_OX!E32)*(1-Recovery_OX!F32)</f>
        <v>0</v>
      </c>
    </row>
    <row r="33" spans="2:15">
      <c r="B33" s="470">
        <f t="shared" si="0"/>
        <v>1971</v>
      </c>
      <c r="C33" s="471">
        <f>Stored_C!E39</f>
        <v>0</v>
      </c>
      <c r="D33" s="472">
        <f>Stored_C!F39+Stored_C!L39</f>
        <v>0.25544528624663881</v>
      </c>
      <c r="E33" s="473">
        <f>Stored_C!G39+Stored_C!M39</f>
        <v>0.21074236115347703</v>
      </c>
      <c r="F33" s="474">
        <f>F32+HWP!C33</f>
        <v>0</v>
      </c>
      <c r="G33" s="472">
        <f>G32+HWP!D33</f>
        <v>3.8955419916741514</v>
      </c>
      <c r="H33" s="473">
        <f>H32+HWP!E33</f>
        <v>3.2138221431311753</v>
      </c>
      <c r="I33" s="456"/>
      <c r="J33" s="475">
        <f>Garden!J40</f>
        <v>0</v>
      </c>
      <c r="K33" s="476">
        <f>Paper!J40</f>
        <v>8.8417119584134285E-2</v>
      </c>
      <c r="L33" s="477">
        <f>Wood!J40</f>
        <v>0</v>
      </c>
      <c r="M33" s="478">
        <f>J33*(1-Recovery_OX!E33)*(1-Recovery_OX!F33)</f>
        <v>0</v>
      </c>
      <c r="N33" s="476">
        <f>K33*(1-Recovery_OX!E33)*(1-Recovery_OX!F33)</f>
        <v>8.8417119584134285E-2</v>
      </c>
      <c r="O33" s="477">
        <f>L33*(1-Recovery_OX!E33)*(1-Recovery_OX!F33)</f>
        <v>0</v>
      </c>
    </row>
    <row r="34" spans="2:15">
      <c r="B34" s="470">
        <f t="shared" si="0"/>
        <v>1972</v>
      </c>
      <c r="C34" s="471">
        <f>Stored_C!E40</f>
        <v>0</v>
      </c>
      <c r="D34" s="472">
        <f>Stored_C!F40+Stored_C!L40</f>
        <v>0.26709008761087055</v>
      </c>
      <c r="E34" s="473">
        <f>Stored_C!G40+Stored_C!M40</f>
        <v>0.2203493222789682</v>
      </c>
      <c r="F34" s="474">
        <f>F33+HWP!C34</f>
        <v>0</v>
      </c>
      <c r="G34" s="472">
        <f>G33+HWP!D34</f>
        <v>4.1626320792850215</v>
      </c>
      <c r="H34" s="473">
        <f>H33+HWP!E34</f>
        <v>3.4341714654101434</v>
      </c>
      <c r="I34" s="456"/>
      <c r="J34" s="475">
        <f>Garden!J41</f>
        <v>0</v>
      </c>
      <c r="K34" s="476">
        <f>Paper!J41</f>
        <v>9.2299995543487126E-2</v>
      </c>
      <c r="L34" s="477">
        <f>Wood!J41</f>
        <v>0</v>
      </c>
      <c r="M34" s="478">
        <f>J34*(1-Recovery_OX!E34)*(1-Recovery_OX!F34)</f>
        <v>0</v>
      </c>
      <c r="N34" s="476">
        <f>K34*(1-Recovery_OX!E34)*(1-Recovery_OX!F34)</f>
        <v>9.2299995543487126E-2</v>
      </c>
      <c r="O34" s="477">
        <f>L34*(1-Recovery_OX!E34)*(1-Recovery_OX!F34)</f>
        <v>0</v>
      </c>
    </row>
    <row r="35" spans="2:15">
      <c r="B35" s="470">
        <f t="shared" si="0"/>
        <v>1973</v>
      </c>
      <c r="C35" s="471">
        <f>Stored_C!E41</f>
        <v>0</v>
      </c>
      <c r="D35" s="472">
        <f>Stored_C!F41+Stored_C!L41</f>
        <v>0.27916267054729627</v>
      </c>
      <c r="E35" s="473">
        <f>Stored_C!G41+Stored_C!M41</f>
        <v>0.23030920320151935</v>
      </c>
      <c r="F35" s="474">
        <f>F34+HWP!C35</f>
        <v>0</v>
      </c>
      <c r="G35" s="472">
        <f>G34+HWP!D35</f>
        <v>4.4417947498323178</v>
      </c>
      <c r="H35" s="473">
        <f>H34+HWP!E35</f>
        <v>3.6644806686116627</v>
      </c>
      <c r="I35" s="456"/>
      <c r="J35" s="475">
        <f>Garden!J42</f>
        <v>0</v>
      </c>
      <c r="K35" s="476">
        <f>Paper!J42</f>
        <v>9.6331731727382908E-2</v>
      </c>
      <c r="L35" s="477">
        <f>Wood!J42</f>
        <v>0</v>
      </c>
      <c r="M35" s="478">
        <f>J35*(1-Recovery_OX!E35)*(1-Recovery_OX!F35)</f>
        <v>0</v>
      </c>
      <c r="N35" s="476">
        <f>K35*(1-Recovery_OX!E35)*(1-Recovery_OX!F35)</f>
        <v>9.6331731727382908E-2</v>
      </c>
      <c r="O35" s="477">
        <f>L35*(1-Recovery_OX!E35)*(1-Recovery_OX!F35)</f>
        <v>0</v>
      </c>
    </row>
    <row r="36" spans="2:15">
      <c r="B36" s="470">
        <f t="shared" si="0"/>
        <v>1974</v>
      </c>
      <c r="C36" s="471">
        <f>Stored_C!E42</f>
        <v>0</v>
      </c>
      <c r="D36" s="472">
        <f>Stored_C!F42+Stored_C!L42</f>
        <v>0.29167727988401076</v>
      </c>
      <c r="E36" s="473">
        <f>Stored_C!G42+Stored_C!M42</f>
        <v>0.24063375590430883</v>
      </c>
      <c r="F36" s="474">
        <f>F35+HWP!C36</f>
        <v>0</v>
      </c>
      <c r="G36" s="472">
        <f>G35+HWP!D36</f>
        <v>4.7334720297163289</v>
      </c>
      <c r="H36" s="473">
        <f>H35+HWP!E36</f>
        <v>3.9051144245159715</v>
      </c>
      <c r="I36" s="456"/>
      <c r="J36" s="475">
        <f>Garden!J43</f>
        <v>0</v>
      </c>
      <c r="K36" s="476">
        <f>Paper!J43</f>
        <v>0.10051348361699686</v>
      </c>
      <c r="L36" s="477">
        <f>Wood!J43</f>
        <v>0</v>
      </c>
      <c r="M36" s="478">
        <f>J36*(1-Recovery_OX!E36)*(1-Recovery_OX!F36)</f>
        <v>0</v>
      </c>
      <c r="N36" s="476">
        <f>K36*(1-Recovery_OX!E36)*(1-Recovery_OX!F36)</f>
        <v>0.10051348361699686</v>
      </c>
      <c r="O36" s="477">
        <f>L36*(1-Recovery_OX!E36)*(1-Recovery_OX!F36)</f>
        <v>0</v>
      </c>
    </row>
    <row r="37" spans="2:15">
      <c r="B37" s="470">
        <f t="shared" si="0"/>
        <v>1975</v>
      </c>
      <c r="C37" s="471">
        <f>Stored_C!E43</f>
        <v>0</v>
      </c>
      <c r="D37" s="472">
        <f>Stored_C!F43+Stored_C!L43</f>
        <v>0.30464860877037425</v>
      </c>
      <c r="E37" s="473">
        <f>Stored_C!G43+Stored_C!M43</f>
        <v>0.25133510223555877</v>
      </c>
      <c r="F37" s="474">
        <f>F36+HWP!C37</f>
        <v>0</v>
      </c>
      <c r="G37" s="472">
        <f>G36+HWP!D37</f>
        <v>5.0381206384867028</v>
      </c>
      <c r="H37" s="473">
        <f>H36+HWP!E37</f>
        <v>4.1564495267515298</v>
      </c>
      <c r="I37" s="456"/>
      <c r="J37" s="475">
        <f>Garden!J44</f>
        <v>0</v>
      </c>
      <c r="K37" s="476">
        <f>Paper!J44</f>
        <v>0.10484635148646296</v>
      </c>
      <c r="L37" s="477">
        <f>Wood!J44</f>
        <v>0</v>
      </c>
      <c r="M37" s="478">
        <f>J37*(1-Recovery_OX!E37)*(1-Recovery_OX!F37)</f>
        <v>0</v>
      </c>
      <c r="N37" s="476">
        <f>K37*(1-Recovery_OX!E37)*(1-Recovery_OX!F37)</f>
        <v>0.10484635148646296</v>
      </c>
      <c r="O37" s="477">
        <f>L37*(1-Recovery_OX!E37)*(1-Recovery_OX!F37)</f>
        <v>0</v>
      </c>
    </row>
    <row r="38" spans="2:15">
      <c r="B38" s="470">
        <f t="shared" si="0"/>
        <v>1976</v>
      </c>
      <c r="C38" s="471">
        <f>Stored_C!E44</f>
        <v>0</v>
      </c>
      <c r="D38" s="472">
        <f>Stored_C!F44+Stored_C!L44</f>
        <v>0.31809181227869782</v>
      </c>
      <c r="E38" s="473">
        <f>Stored_C!G44+Stored_C!M44</f>
        <v>0.26242574512992561</v>
      </c>
      <c r="F38" s="474">
        <f>F37+HWP!C38</f>
        <v>0</v>
      </c>
      <c r="G38" s="472">
        <f>G37+HWP!D38</f>
        <v>5.3562124507654003</v>
      </c>
      <c r="H38" s="473">
        <f>H37+HWP!E38</f>
        <v>4.418875271881455</v>
      </c>
      <c r="I38" s="456"/>
      <c r="J38" s="475">
        <f>Garden!J45</f>
        <v>0</v>
      </c>
      <c r="K38" s="476">
        <f>Paper!J45</f>
        <v>0.10933135471236527</v>
      </c>
      <c r="L38" s="477">
        <f>Wood!J45</f>
        <v>0</v>
      </c>
      <c r="M38" s="478">
        <f>J38*(1-Recovery_OX!E38)*(1-Recovery_OX!F38)</f>
        <v>0</v>
      </c>
      <c r="N38" s="476">
        <f>K38*(1-Recovery_OX!E38)*(1-Recovery_OX!F38)</f>
        <v>0.10933135471236527</v>
      </c>
      <c r="O38" s="477">
        <f>L38*(1-Recovery_OX!E38)*(1-Recovery_OX!F38)</f>
        <v>0</v>
      </c>
    </row>
    <row r="39" spans="2:15">
      <c r="B39" s="470">
        <f t="shared" si="0"/>
        <v>1977</v>
      </c>
      <c r="C39" s="471">
        <f>Stored_C!E45</f>
        <v>0</v>
      </c>
      <c r="D39" s="472">
        <f>Stored_C!F45+Stored_C!L45</f>
        <v>0.3320225214080928</v>
      </c>
      <c r="E39" s="473">
        <f>Stored_C!G45+Stored_C!M45</f>
        <v>0.27391858016167658</v>
      </c>
      <c r="F39" s="474">
        <f>F38+HWP!C39</f>
        <v>0</v>
      </c>
      <c r="G39" s="472">
        <f>G38+HWP!D39</f>
        <v>5.6882349721734933</v>
      </c>
      <c r="H39" s="473">
        <f>H38+HWP!E39</f>
        <v>4.6927938520431312</v>
      </c>
      <c r="I39" s="456"/>
      <c r="J39" s="475">
        <f>Garden!J46</f>
        <v>0</v>
      </c>
      <c r="K39" s="476">
        <f>Paper!J46</f>
        <v>0.11396940440503488</v>
      </c>
      <c r="L39" s="477">
        <f>Wood!J46</f>
        <v>0</v>
      </c>
      <c r="M39" s="478">
        <f>J39*(1-Recovery_OX!E39)*(1-Recovery_OX!F39)</f>
        <v>0</v>
      </c>
      <c r="N39" s="476">
        <f>K39*(1-Recovery_OX!E39)*(1-Recovery_OX!F39)</f>
        <v>0.11396940440503488</v>
      </c>
      <c r="O39" s="477">
        <f>L39*(1-Recovery_OX!E39)*(1-Recovery_OX!F39)</f>
        <v>0</v>
      </c>
    </row>
    <row r="40" spans="2:15">
      <c r="B40" s="470">
        <f t="shared" si="0"/>
        <v>1978</v>
      </c>
      <c r="C40" s="471">
        <f>Stored_C!E46</f>
        <v>0</v>
      </c>
      <c r="D40" s="472">
        <f>Stored_C!F46+Stored_C!L46</f>
        <v>0.34645685750215272</v>
      </c>
      <c r="E40" s="473">
        <f>Stored_C!G46+Stored_C!M46</f>
        <v>0.28582690743927597</v>
      </c>
      <c r="F40" s="474">
        <f>F39+HWP!C40</f>
        <v>0</v>
      </c>
      <c r="G40" s="472">
        <f>G39+HWP!D40</f>
        <v>6.034691829675646</v>
      </c>
      <c r="H40" s="473">
        <f>H39+HWP!E40</f>
        <v>4.978620759482407</v>
      </c>
      <c r="I40" s="456"/>
      <c r="J40" s="475">
        <f>Garden!J47</f>
        <v>0</v>
      </c>
      <c r="K40" s="476">
        <f>Paper!J47</f>
        <v>0.11876127416688129</v>
      </c>
      <c r="L40" s="477">
        <f>Wood!J47</f>
        <v>0</v>
      </c>
      <c r="M40" s="478">
        <f>J40*(1-Recovery_OX!E40)*(1-Recovery_OX!F40)</f>
        <v>0</v>
      </c>
      <c r="N40" s="476">
        <f>K40*(1-Recovery_OX!E40)*(1-Recovery_OX!F40)</f>
        <v>0.11876127416688129</v>
      </c>
      <c r="O40" s="477">
        <f>L40*(1-Recovery_OX!E40)*(1-Recovery_OX!F40)</f>
        <v>0</v>
      </c>
    </row>
    <row r="41" spans="2:15">
      <c r="B41" s="470">
        <f t="shared" si="0"/>
        <v>1979</v>
      </c>
      <c r="C41" s="471">
        <f>Stored_C!E47</f>
        <v>0</v>
      </c>
      <c r="D41" s="472">
        <f>Stored_C!F47+Stored_C!L47</f>
        <v>0.3614114470924642</v>
      </c>
      <c r="E41" s="473">
        <f>Stored_C!G47+Stored_C!M47</f>
        <v>0.29816444385128293</v>
      </c>
      <c r="F41" s="474">
        <f>F40+HWP!C41</f>
        <v>0</v>
      </c>
      <c r="G41" s="472">
        <f>G40+HWP!D41</f>
        <v>6.3961032767681099</v>
      </c>
      <c r="H41" s="473">
        <f>H40+HWP!E41</f>
        <v>5.2767852033336897</v>
      </c>
      <c r="I41" s="456"/>
      <c r="J41" s="475">
        <f>Garden!J48</f>
        <v>0</v>
      </c>
      <c r="K41" s="476">
        <f>Paper!J48</f>
        <v>0.12370756877041217</v>
      </c>
      <c r="L41" s="477">
        <f>Wood!J48</f>
        <v>0</v>
      </c>
      <c r="M41" s="478">
        <f>J41*(1-Recovery_OX!E41)*(1-Recovery_OX!F41)</f>
        <v>0</v>
      </c>
      <c r="N41" s="476">
        <f>K41*(1-Recovery_OX!E41)*(1-Recovery_OX!F41)</f>
        <v>0.12370756877041217</v>
      </c>
      <c r="O41" s="477">
        <f>L41*(1-Recovery_OX!E41)*(1-Recovery_OX!F41)</f>
        <v>0</v>
      </c>
    </row>
    <row r="42" spans="2:15">
      <c r="B42" s="470">
        <f t="shared" si="0"/>
        <v>1980</v>
      </c>
      <c r="C42" s="471">
        <f>Stored_C!E48</f>
        <v>0</v>
      </c>
      <c r="D42" s="472">
        <f>Stored_C!F48+Stored_C!L48</f>
        <v>0.37715407990200006</v>
      </c>
      <c r="E42" s="473">
        <f>Stored_C!G48+Stored_C!M48</f>
        <v>0.31115211591915004</v>
      </c>
      <c r="F42" s="474">
        <f>F41+HWP!C42</f>
        <v>0</v>
      </c>
      <c r="G42" s="472">
        <f>G41+HWP!D42</f>
        <v>6.7732573566701095</v>
      </c>
      <c r="H42" s="473">
        <f>H41+HWP!E42</f>
        <v>5.5879373192528394</v>
      </c>
      <c r="I42" s="456"/>
      <c r="J42" s="475">
        <f>Garden!J49</f>
        <v>0</v>
      </c>
      <c r="K42" s="476">
        <f>Paper!J49</f>
        <v>0.12880869053478786</v>
      </c>
      <c r="L42" s="477">
        <f>Wood!J49</f>
        <v>0</v>
      </c>
      <c r="M42" s="478">
        <f>J42*(1-Recovery_OX!E42)*(1-Recovery_OX!F42)</f>
        <v>0</v>
      </c>
      <c r="N42" s="476">
        <f>K42*(1-Recovery_OX!E42)*(1-Recovery_OX!F42)</f>
        <v>0.12880869053478786</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6.7732573566701095</v>
      </c>
      <c r="H43" s="473">
        <f>H42+HWP!E43</f>
        <v>5.5879373192528394</v>
      </c>
      <c r="I43" s="456"/>
      <c r="J43" s="475">
        <f>Garden!J50</f>
        <v>0</v>
      </c>
      <c r="K43" s="476">
        <f>Paper!J50</f>
        <v>0.13407467320795119</v>
      </c>
      <c r="L43" s="477">
        <f>Wood!J50</f>
        <v>0</v>
      </c>
      <c r="M43" s="478">
        <f>J43*(1-Recovery_OX!E43)*(1-Recovery_OX!F43)</f>
        <v>0</v>
      </c>
      <c r="N43" s="476">
        <f>K43*(1-Recovery_OX!E43)*(1-Recovery_OX!F43)</f>
        <v>0.13407467320795119</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6.7732573566701095</v>
      </c>
      <c r="H44" s="473">
        <f>H43+HWP!E44</f>
        <v>5.5879373192528394</v>
      </c>
      <c r="I44" s="456"/>
      <c r="J44" s="475">
        <f>Garden!J51</f>
        <v>0</v>
      </c>
      <c r="K44" s="476">
        <f>Paper!J51</f>
        <v>0.1250103967050033</v>
      </c>
      <c r="L44" s="477">
        <f>Wood!J51</f>
        <v>0</v>
      </c>
      <c r="M44" s="478">
        <f>J44*(1-Recovery_OX!E44)*(1-Recovery_OX!F44)</f>
        <v>0</v>
      </c>
      <c r="N44" s="476">
        <f>K44*(1-Recovery_OX!E44)*(1-Recovery_OX!F44)</f>
        <v>0.1250103967050033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6.7732573566701095</v>
      </c>
      <c r="H45" s="473">
        <f>H44+HWP!E45</f>
        <v>5.5879373192528394</v>
      </c>
      <c r="I45" s="456"/>
      <c r="J45" s="475">
        <f>Garden!J52</f>
        <v>0</v>
      </c>
      <c r="K45" s="476">
        <f>Paper!J52</f>
        <v>0.11655892131173599</v>
      </c>
      <c r="L45" s="477">
        <f>Wood!J52</f>
        <v>0</v>
      </c>
      <c r="M45" s="478">
        <f>J45*(1-Recovery_OX!E45)*(1-Recovery_OX!F45)</f>
        <v>0</v>
      </c>
      <c r="N45" s="476">
        <f>K45*(1-Recovery_OX!E45)*(1-Recovery_OX!F45)</f>
        <v>0.11655892131173599</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6.7732573566701095</v>
      </c>
      <c r="H46" s="473">
        <f>H45+HWP!E46</f>
        <v>5.5879373192528394</v>
      </c>
      <c r="I46" s="456"/>
      <c r="J46" s="475">
        <f>Garden!J53</f>
        <v>0</v>
      </c>
      <c r="K46" s="476">
        <f>Paper!J53</f>
        <v>0.10867881788596638</v>
      </c>
      <c r="L46" s="477">
        <f>Wood!J53</f>
        <v>0</v>
      </c>
      <c r="M46" s="478">
        <f>J46*(1-Recovery_OX!E46)*(1-Recovery_OX!F46)</f>
        <v>0</v>
      </c>
      <c r="N46" s="476">
        <f>K46*(1-Recovery_OX!E46)*(1-Recovery_OX!F46)</f>
        <v>0.10867881788596638</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6.7732573566701095</v>
      </c>
      <c r="H47" s="473">
        <f>H46+HWP!E47</f>
        <v>5.5879373192528394</v>
      </c>
      <c r="I47" s="456"/>
      <c r="J47" s="475">
        <f>Garden!J54</f>
        <v>0</v>
      </c>
      <c r="K47" s="476">
        <f>Paper!J54</f>
        <v>0.10133145815155908</v>
      </c>
      <c r="L47" s="477">
        <f>Wood!J54</f>
        <v>0</v>
      </c>
      <c r="M47" s="478">
        <f>J47*(1-Recovery_OX!E47)*(1-Recovery_OX!F47)</f>
        <v>0</v>
      </c>
      <c r="N47" s="476">
        <f>K47*(1-Recovery_OX!E47)*(1-Recovery_OX!F47)</f>
        <v>0.10133145815155908</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6.7732573566701095</v>
      </c>
      <c r="H48" s="473">
        <f>H47+HWP!E48</f>
        <v>5.5879373192528394</v>
      </c>
      <c r="I48" s="456"/>
      <c r="J48" s="475">
        <f>Garden!J55</f>
        <v>0</v>
      </c>
      <c r="K48" s="476">
        <f>Paper!J55</f>
        <v>9.4480825342571906E-2</v>
      </c>
      <c r="L48" s="477">
        <f>Wood!J55</f>
        <v>0</v>
      </c>
      <c r="M48" s="478">
        <f>J48*(1-Recovery_OX!E48)*(1-Recovery_OX!F48)</f>
        <v>0</v>
      </c>
      <c r="N48" s="476">
        <f>K48*(1-Recovery_OX!E48)*(1-Recovery_OX!F48)</f>
        <v>9.4480825342571906E-2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6.7732573566701095</v>
      </c>
      <c r="H49" s="473">
        <f>H48+HWP!E49</f>
        <v>5.5879373192528394</v>
      </c>
      <c r="I49" s="456"/>
      <c r="J49" s="475">
        <f>Garden!J56</f>
        <v>0</v>
      </c>
      <c r="K49" s="476">
        <f>Paper!J56</f>
        <v>8.809333764902734E-2</v>
      </c>
      <c r="L49" s="477">
        <f>Wood!J56</f>
        <v>0</v>
      </c>
      <c r="M49" s="478">
        <f>J49*(1-Recovery_OX!E49)*(1-Recovery_OX!F49)</f>
        <v>0</v>
      </c>
      <c r="N49" s="476">
        <f>K49*(1-Recovery_OX!E49)*(1-Recovery_OX!F49)</f>
        <v>8.809333764902734E-2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6.7732573566701095</v>
      </c>
      <c r="H50" s="473">
        <f>H49+HWP!E50</f>
        <v>5.5879373192528394</v>
      </c>
      <c r="I50" s="456"/>
      <c r="J50" s="475">
        <f>Garden!J57</f>
        <v>0</v>
      </c>
      <c r="K50" s="476">
        <f>Paper!J57</f>
        <v>8.2137683598841091E-2</v>
      </c>
      <c r="L50" s="477">
        <f>Wood!J57</f>
        <v>0</v>
      </c>
      <c r="M50" s="478">
        <f>J50*(1-Recovery_OX!E50)*(1-Recovery_OX!F50)</f>
        <v>0</v>
      </c>
      <c r="N50" s="476">
        <f>K50*(1-Recovery_OX!E50)*(1-Recovery_OX!F50)</f>
        <v>8.2137683598841091E-2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6.7732573566701095</v>
      </c>
      <c r="H51" s="473">
        <f>H50+HWP!E51</f>
        <v>5.5879373192528394</v>
      </c>
      <c r="I51" s="456"/>
      <c r="J51" s="475">
        <f>Garden!J58</f>
        <v>0</v>
      </c>
      <c r="K51" s="476">
        <f>Paper!J58</f>
        <v>7.6584668568949604E-2</v>
      </c>
      <c r="L51" s="477">
        <f>Wood!J58</f>
        <v>0</v>
      </c>
      <c r="M51" s="478">
        <f>J51*(1-Recovery_OX!E51)*(1-Recovery_OX!F51)</f>
        <v>0</v>
      </c>
      <c r="N51" s="476">
        <f>K51*(1-Recovery_OX!E51)*(1-Recovery_OX!F51)</f>
        <v>7.6584668568949604E-2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6.7732573566701095</v>
      </c>
      <c r="H52" s="473">
        <f>H51+HWP!E52</f>
        <v>5.5879373192528394</v>
      </c>
      <c r="I52" s="456"/>
      <c r="J52" s="475">
        <f>Garden!J59</f>
        <v>0</v>
      </c>
      <c r="K52" s="476">
        <f>Paper!J59</f>
        <v>7.1407071673233943E-2</v>
      </c>
      <c r="L52" s="477">
        <f>Wood!J59</f>
        <v>0</v>
      </c>
      <c r="M52" s="478">
        <f>J52*(1-Recovery_OX!E52)*(1-Recovery_OX!F52)</f>
        <v>0</v>
      </c>
      <c r="N52" s="476">
        <f>K52*(1-Recovery_OX!E52)*(1-Recovery_OX!F52)</f>
        <v>7.1407071673233943E-2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6.7732573566701095</v>
      </c>
      <c r="H53" s="473">
        <f>H52+HWP!E53</f>
        <v>5.5879373192528394</v>
      </c>
      <c r="I53" s="456"/>
      <c r="J53" s="475">
        <f>Garden!J60</f>
        <v>0</v>
      </c>
      <c r="K53" s="476">
        <f>Paper!J60</f>
        <v>6.6579512325704429E-2</v>
      </c>
      <c r="L53" s="477">
        <f>Wood!J60</f>
        <v>0</v>
      </c>
      <c r="M53" s="478">
        <f>J53*(1-Recovery_OX!E53)*(1-Recovery_OX!F53)</f>
        <v>0</v>
      </c>
      <c r="N53" s="476">
        <f>K53*(1-Recovery_OX!E53)*(1-Recovery_OX!F53)</f>
        <v>6.6579512325704429E-2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6.7732573566701095</v>
      </c>
      <c r="H54" s="473">
        <f>H53+HWP!E54</f>
        <v>5.5879373192528394</v>
      </c>
      <c r="I54" s="456"/>
      <c r="J54" s="475">
        <f>Garden!J61</f>
        <v>0</v>
      </c>
      <c r="K54" s="476">
        <f>Paper!J61</f>
        <v>6.2078325824838715E-2</v>
      </c>
      <c r="L54" s="477">
        <f>Wood!J61</f>
        <v>0</v>
      </c>
      <c r="M54" s="478">
        <f>J54*(1-Recovery_OX!E54)*(1-Recovery_OX!F54)</f>
        <v>0</v>
      </c>
      <c r="N54" s="476">
        <f>K54*(1-Recovery_OX!E54)*(1-Recovery_OX!F54)</f>
        <v>6.2078325824838715E-2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6.7732573566701095</v>
      </c>
      <c r="H55" s="473">
        <f>H54+HWP!E55</f>
        <v>5.5879373192528394</v>
      </c>
      <c r="I55" s="456"/>
      <c r="J55" s="475">
        <f>Garden!J62</f>
        <v>0</v>
      </c>
      <c r="K55" s="476">
        <f>Paper!J62</f>
        <v>5.7881447349187445E-2</v>
      </c>
      <c r="L55" s="477">
        <f>Wood!J62</f>
        <v>0</v>
      </c>
      <c r="M55" s="478">
        <f>J55*(1-Recovery_OX!E55)*(1-Recovery_OX!F55)</f>
        <v>0</v>
      </c>
      <c r="N55" s="476">
        <f>K55*(1-Recovery_OX!E55)*(1-Recovery_OX!F55)</f>
        <v>5.7881447349187445E-2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6.7732573566701095</v>
      </c>
      <c r="H56" s="473">
        <f>H55+HWP!E56</f>
        <v>5.5879373192528394</v>
      </c>
      <c r="I56" s="456"/>
      <c r="J56" s="475">
        <f>Garden!J63</f>
        <v>0</v>
      </c>
      <c r="K56" s="476">
        <f>Paper!J63</f>
        <v>5.3968303795593912E-2</v>
      </c>
      <c r="L56" s="477">
        <f>Wood!J63</f>
        <v>0</v>
      </c>
      <c r="M56" s="478">
        <f>J56*(1-Recovery_OX!E56)*(1-Recovery_OX!F56)</f>
        <v>0</v>
      </c>
      <c r="N56" s="476">
        <f>K56*(1-Recovery_OX!E56)*(1-Recovery_OX!F56)</f>
        <v>5.3968303795593912E-2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6.7732573566701095</v>
      </c>
      <c r="H57" s="473">
        <f>H56+HWP!E57</f>
        <v>5.5879373192528394</v>
      </c>
      <c r="I57" s="456"/>
      <c r="J57" s="475">
        <f>Garden!J64</f>
        <v>0</v>
      </c>
      <c r="K57" s="476">
        <f>Paper!J64</f>
        <v>5.0319712929818489E-2</v>
      </c>
      <c r="L57" s="477">
        <f>Wood!J64</f>
        <v>0</v>
      </c>
      <c r="M57" s="478">
        <f>J57*(1-Recovery_OX!E57)*(1-Recovery_OX!F57)</f>
        <v>0</v>
      </c>
      <c r="N57" s="476">
        <f>K57*(1-Recovery_OX!E57)*(1-Recovery_OX!F57)</f>
        <v>5.0319712929818489E-2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6.7732573566701095</v>
      </c>
      <c r="H58" s="473">
        <f>H57+HWP!E58</f>
        <v>5.5879373192528394</v>
      </c>
      <c r="I58" s="456"/>
      <c r="J58" s="475">
        <f>Garden!J65</f>
        <v>0</v>
      </c>
      <c r="K58" s="476">
        <f>Paper!J65</f>
        <v>4.6917789355204201E-2</v>
      </c>
      <c r="L58" s="477">
        <f>Wood!J65</f>
        <v>0</v>
      </c>
      <c r="M58" s="478">
        <f>J58*(1-Recovery_OX!E58)*(1-Recovery_OX!F58)</f>
        <v>0</v>
      </c>
      <c r="N58" s="476">
        <f>K58*(1-Recovery_OX!E58)*(1-Recovery_OX!F58)</f>
        <v>4.6917789355204201E-2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6.7732573566701095</v>
      </c>
      <c r="H59" s="473">
        <f>H58+HWP!E59</f>
        <v>5.5879373192528394</v>
      </c>
      <c r="I59" s="456"/>
      <c r="J59" s="475">
        <f>Garden!J66</f>
        <v>0</v>
      </c>
      <c r="K59" s="476">
        <f>Paper!J66</f>
        <v>4.3745856838441483E-2</v>
      </c>
      <c r="L59" s="477">
        <f>Wood!J66</f>
        <v>0</v>
      </c>
      <c r="M59" s="478">
        <f>J59*(1-Recovery_OX!E59)*(1-Recovery_OX!F59)</f>
        <v>0</v>
      </c>
      <c r="N59" s="476">
        <f>K59*(1-Recovery_OX!E59)*(1-Recovery_OX!F59)</f>
        <v>4.3745856838441483E-2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6.7732573566701095</v>
      </c>
      <c r="H60" s="473">
        <f>H59+HWP!E60</f>
        <v>5.5879373192528394</v>
      </c>
      <c r="I60" s="456"/>
      <c r="J60" s="475">
        <f>Garden!J67</f>
        <v>0</v>
      </c>
      <c r="K60" s="476">
        <f>Paper!J67</f>
        <v>4.0788366562653201E-2</v>
      </c>
      <c r="L60" s="477">
        <f>Wood!J67</f>
        <v>0</v>
      </c>
      <c r="M60" s="478">
        <f>J60*(1-Recovery_OX!E60)*(1-Recovery_OX!F60)</f>
        <v>0</v>
      </c>
      <c r="N60" s="476">
        <f>K60*(1-Recovery_OX!E60)*(1-Recovery_OX!F60)</f>
        <v>4.0788366562653201E-2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6.7732573566701095</v>
      </c>
      <c r="H61" s="473">
        <f>H60+HWP!E61</f>
        <v>5.5879373192528394</v>
      </c>
      <c r="I61" s="456"/>
      <c r="J61" s="475">
        <f>Garden!J68</f>
        <v>0</v>
      </c>
      <c r="K61" s="476">
        <f>Paper!J68</f>
        <v>3.8030820907076275E-2</v>
      </c>
      <c r="L61" s="477">
        <f>Wood!J68</f>
        <v>0</v>
      </c>
      <c r="M61" s="478">
        <f>J61*(1-Recovery_OX!E61)*(1-Recovery_OX!F61)</f>
        <v>0</v>
      </c>
      <c r="N61" s="476">
        <f>K61*(1-Recovery_OX!E61)*(1-Recovery_OX!F61)</f>
        <v>3.8030820907076275E-2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6.7732573566701095</v>
      </c>
      <c r="H62" s="473">
        <f>H61+HWP!E62</f>
        <v>5.5879373192528394</v>
      </c>
      <c r="I62" s="456"/>
      <c r="J62" s="475">
        <f>Garden!J69</f>
        <v>0</v>
      </c>
      <c r="K62" s="476">
        <f>Paper!J69</f>
        <v>3.5459702379707844E-2</v>
      </c>
      <c r="L62" s="477">
        <f>Wood!J69</f>
        <v>0</v>
      </c>
      <c r="M62" s="478">
        <f>J62*(1-Recovery_OX!E62)*(1-Recovery_OX!F62)</f>
        <v>0</v>
      </c>
      <c r="N62" s="476">
        <f>K62*(1-Recovery_OX!E62)*(1-Recovery_OX!F62)</f>
        <v>3.5459702379707844E-2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6.7732573566701095</v>
      </c>
      <c r="H63" s="473">
        <f>H62+HWP!E63</f>
        <v>5.5879373192528394</v>
      </c>
      <c r="I63" s="456"/>
      <c r="J63" s="475">
        <f>Garden!J70</f>
        <v>0</v>
      </c>
      <c r="K63" s="476">
        <f>Paper!J70</f>
        <v>3.3062407354543841E-2</v>
      </c>
      <c r="L63" s="477">
        <f>Wood!J70</f>
        <v>0</v>
      </c>
      <c r="M63" s="478">
        <f>J63*(1-Recovery_OX!E63)*(1-Recovery_OX!F63)</f>
        <v>0</v>
      </c>
      <c r="N63" s="476">
        <f>K63*(1-Recovery_OX!E63)*(1-Recovery_OX!F63)</f>
        <v>3.3062407354543841E-2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6.7732573566701095</v>
      </c>
      <c r="H64" s="473">
        <f>H63+HWP!E64</f>
        <v>5.5879373192528394</v>
      </c>
      <c r="I64" s="456"/>
      <c r="J64" s="475">
        <f>Garden!J71</f>
        <v>0</v>
      </c>
      <c r="K64" s="476">
        <f>Paper!J71</f>
        <v>3.0827184288589649E-2</v>
      </c>
      <c r="L64" s="477">
        <f>Wood!J71</f>
        <v>0</v>
      </c>
      <c r="M64" s="478">
        <f>J64*(1-Recovery_OX!E64)*(1-Recovery_OX!F64)</f>
        <v>0</v>
      </c>
      <c r="N64" s="476">
        <f>K64*(1-Recovery_OX!E64)*(1-Recovery_OX!F64)</f>
        <v>3.0827184288589649E-2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6.7732573566701095</v>
      </c>
      <c r="H65" s="473">
        <f>H64+HWP!E65</f>
        <v>5.5879373192528394</v>
      </c>
      <c r="I65" s="456"/>
      <c r="J65" s="475">
        <f>Garden!J72</f>
        <v>0</v>
      </c>
      <c r="K65" s="476">
        <f>Paper!J72</f>
        <v>2.8743076115782737E-2</v>
      </c>
      <c r="L65" s="477">
        <f>Wood!J72</f>
        <v>0</v>
      </c>
      <c r="M65" s="478">
        <f>J65*(1-Recovery_OX!E65)*(1-Recovery_OX!F65)</f>
        <v>0</v>
      </c>
      <c r="N65" s="476">
        <f>K65*(1-Recovery_OX!E65)*(1-Recovery_OX!F65)</f>
        <v>2.8743076115782737E-2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6.7732573566701095</v>
      </c>
      <c r="H66" s="473">
        <f>H65+HWP!E66</f>
        <v>5.5879373192528394</v>
      </c>
      <c r="I66" s="456"/>
      <c r="J66" s="475">
        <f>Garden!J73</f>
        <v>0</v>
      </c>
      <c r="K66" s="476">
        <f>Paper!J73</f>
        <v>2.6799866535442089E-2</v>
      </c>
      <c r="L66" s="477">
        <f>Wood!J73</f>
        <v>0</v>
      </c>
      <c r="M66" s="478">
        <f>J66*(1-Recovery_OX!E66)*(1-Recovery_OX!F66)</f>
        <v>0</v>
      </c>
      <c r="N66" s="476">
        <f>K66*(1-Recovery_OX!E66)*(1-Recovery_OX!F66)</f>
        <v>2.6799866535442089E-2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6.7732573566701095</v>
      </c>
      <c r="H67" s="473">
        <f>H66+HWP!E67</f>
        <v>5.5879373192528394</v>
      </c>
      <c r="I67" s="456"/>
      <c r="J67" s="475">
        <f>Garden!J74</f>
        <v>0</v>
      </c>
      <c r="K67" s="476">
        <f>Paper!J74</f>
        <v>2.4988029931950442E-2</v>
      </c>
      <c r="L67" s="477">
        <f>Wood!J74</f>
        <v>0</v>
      </c>
      <c r="M67" s="478">
        <f>J67*(1-Recovery_OX!E67)*(1-Recovery_OX!F67)</f>
        <v>0</v>
      </c>
      <c r="N67" s="476">
        <f>K67*(1-Recovery_OX!E67)*(1-Recovery_OX!F67)</f>
        <v>2.4988029931950442E-2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6.7732573566701095</v>
      </c>
      <c r="H68" s="473">
        <f>H67+HWP!E68</f>
        <v>5.5879373192528394</v>
      </c>
      <c r="I68" s="456"/>
      <c r="J68" s="475">
        <f>Garden!J75</f>
        <v>0</v>
      </c>
      <c r="K68" s="476">
        <f>Paper!J75</f>
        <v>2.3298684680175447E-2</v>
      </c>
      <c r="L68" s="477">
        <f>Wood!J75</f>
        <v>0</v>
      </c>
      <c r="M68" s="478">
        <f>J68*(1-Recovery_OX!E68)*(1-Recovery_OX!F68)</f>
        <v>0</v>
      </c>
      <c r="N68" s="476">
        <f>K68*(1-Recovery_OX!E68)*(1-Recovery_OX!F68)</f>
        <v>2.3298684680175447E-2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6.7732573566701095</v>
      </c>
      <c r="H69" s="473">
        <f>H68+HWP!E69</f>
        <v>5.5879373192528394</v>
      </c>
      <c r="I69" s="456"/>
      <c r="J69" s="475">
        <f>Garden!J76</f>
        <v>0</v>
      </c>
      <c r="K69" s="476">
        <f>Paper!J76</f>
        <v>2.1723549607732984E-2</v>
      </c>
      <c r="L69" s="477">
        <f>Wood!J76</f>
        <v>0</v>
      </c>
      <c r="M69" s="478">
        <f>J69*(1-Recovery_OX!E69)*(1-Recovery_OX!F69)</f>
        <v>0</v>
      </c>
      <c r="N69" s="476">
        <f>K69*(1-Recovery_OX!E69)*(1-Recovery_OX!F69)</f>
        <v>2.1723549607732984E-2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6.7732573566701095</v>
      </c>
      <c r="H70" s="473">
        <f>H69+HWP!E70</f>
        <v>5.5879373192528394</v>
      </c>
      <c r="I70" s="456"/>
      <c r="J70" s="475">
        <f>Garden!J77</f>
        <v>0</v>
      </c>
      <c r="K70" s="476">
        <f>Paper!J77</f>
        <v>2.0254903400670519E-2</v>
      </c>
      <c r="L70" s="477">
        <f>Wood!J77</f>
        <v>0</v>
      </c>
      <c r="M70" s="478">
        <f>J70*(1-Recovery_OX!E70)*(1-Recovery_OX!F70)</f>
        <v>0</v>
      </c>
      <c r="N70" s="476">
        <f>K70*(1-Recovery_OX!E70)*(1-Recovery_OX!F70)</f>
        <v>2.0254903400670519E-2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6.7732573566701095</v>
      </c>
      <c r="H71" s="473">
        <f>H70+HWP!E71</f>
        <v>5.5879373192528394</v>
      </c>
      <c r="I71" s="456"/>
      <c r="J71" s="475">
        <f>Garden!J78</f>
        <v>0</v>
      </c>
      <c r="K71" s="476">
        <f>Paper!J78</f>
        <v>1.8885546753577166E-2</v>
      </c>
      <c r="L71" s="477">
        <f>Wood!J78</f>
        <v>0</v>
      </c>
      <c r="M71" s="478">
        <f>J71*(1-Recovery_OX!E71)*(1-Recovery_OX!F71)</f>
        <v>0</v>
      </c>
      <c r="N71" s="476">
        <f>K71*(1-Recovery_OX!E71)*(1-Recovery_OX!F71)</f>
        <v>1.8885546753577166E-2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6.7732573566701095</v>
      </c>
      <c r="H72" s="473">
        <f>H71+HWP!E72</f>
        <v>5.5879373192528394</v>
      </c>
      <c r="I72" s="456"/>
      <c r="J72" s="475">
        <f>Garden!J79</f>
        <v>0</v>
      </c>
      <c r="K72" s="476">
        <f>Paper!J79</f>
        <v>1.7608767078580195E-2</v>
      </c>
      <c r="L72" s="477">
        <f>Wood!J79</f>
        <v>0</v>
      </c>
      <c r="M72" s="478">
        <f>J72*(1-Recovery_OX!E72)*(1-Recovery_OX!F72)</f>
        <v>0</v>
      </c>
      <c r="N72" s="476">
        <f>K72*(1-Recovery_OX!E72)*(1-Recovery_OX!F72)</f>
        <v>1.7608767078580195E-2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6.7732573566701095</v>
      </c>
      <c r="H73" s="473">
        <f>H72+HWP!E73</f>
        <v>5.5879373192528394</v>
      </c>
      <c r="I73" s="456"/>
      <c r="J73" s="475">
        <f>Garden!J80</f>
        <v>0</v>
      </c>
      <c r="K73" s="476">
        <f>Paper!J80</f>
        <v>1.6418305600231491E-2</v>
      </c>
      <c r="L73" s="477">
        <f>Wood!J80</f>
        <v>0</v>
      </c>
      <c r="M73" s="478">
        <f>J73*(1-Recovery_OX!E73)*(1-Recovery_OX!F73)</f>
        <v>0</v>
      </c>
      <c r="N73" s="476">
        <f>K73*(1-Recovery_OX!E73)*(1-Recovery_OX!F73)</f>
        <v>1.6418305600231491E-2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6.7732573566701095</v>
      </c>
      <c r="H74" s="473">
        <f>H73+HWP!E74</f>
        <v>5.5879373192528394</v>
      </c>
      <c r="I74" s="456"/>
      <c r="J74" s="475">
        <f>Garden!J81</f>
        <v>0</v>
      </c>
      <c r="K74" s="476">
        <f>Paper!J81</f>
        <v>1.5308326674983063E-2</v>
      </c>
      <c r="L74" s="477">
        <f>Wood!J81</f>
        <v>0</v>
      </c>
      <c r="M74" s="478">
        <f>J74*(1-Recovery_OX!E74)*(1-Recovery_OX!F74)</f>
        <v>0</v>
      </c>
      <c r="N74" s="476">
        <f>K74*(1-Recovery_OX!E74)*(1-Recovery_OX!F74)</f>
        <v>1.5308326674983063E-2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6.7732573566701095</v>
      </c>
      <c r="H75" s="473">
        <f>H74+HWP!E75</f>
        <v>5.5879373192528394</v>
      </c>
      <c r="I75" s="456"/>
      <c r="J75" s="475">
        <f>Garden!J82</f>
        <v>0</v>
      </c>
      <c r="K75" s="476">
        <f>Paper!J82</f>
        <v>1.4273389184855583E-2</v>
      </c>
      <c r="L75" s="477">
        <f>Wood!J82</f>
        <v>0</v>
      </c>
      <c r="M75" s="478">
        <f>J75*(1-Recovery_OX!E75)*(1-Recovery_OX!F75)</f>
        <v>0</v>
      </c>
      <c r="N75" s="476">
        <f>K75*(1-Recovery_OX!E75)*(1-Recovery_OX!F75)</f>
        <v>1.4273389184855583E-2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6.7732573566701095</v>
      </c>
      <c r="H76" s="473">
        <f>H75+HWP!E76</f>
        <v>5.5879373192528394</v>
      </c>
      <c r="I76" s="456"/>
      <c r="J76" s="475">
        <f>Garden!J83</f>
        <v>0</v>
      </c>
      <c r="K76" s="476">
        <f>Paper!J83</f>
        <v>1.3308419865071747E-2</v>
      </c>
      <c r="L76" s="477">
        <f>Wood!J83</f>
        <v>0</v>
      </c>
      <c r="M76" s="478">
        <f>J76*(1-Recovery_OX!E76)*(1-Recovery_OX!F76)</f>
        <v>0</v>
      </c>
      <c r="N76" s="476">
        <f>K76*(1-Recovery_OX!E76)*(1-Recovery_OX!F76)</f>
        <v>1.3308419865071747E-2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6.7732573566701095</v>
      </c>
      <c r="H77" s="473">
        <f>H76+HWP!E77</f>
        <v>5.5879373192528394</v>
      </c>
      <c r="I77" s="456"/>
      <c r="J77" s="475">
        <f>Garden!J84</f>
        <v>0</v>
      </c>
      <c r="K77" s="476">
        <f>Paper!J84</f>
        <v>1.240868843490645E-2</v>
      </c>
      <c r="L77" s="477">
        <f>Wood!J84</f>
        <v>0</v>
      </c>
      <c r="M77" s="478">
        <f>J77*(1-Recovery_OX!E77)*(1-Recovery_OX!F77)</f>
        <v>0</v>
      </c>
      <c r="N77" s="476">
        <f>K77*(1-Recovery_OX!E77)*(1-Recovery_OX!F77)</f>
        <v>1.240868843490645E-2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6.7732573566701095</v>
      </c>
      <c r="H78" s="473">
        <f>H77+HWP!E78</f>
        <v>5.5879373192528394</v>
      </c>
      <c r="I78" s="456"/>
      <c r="J78" s="475">
        <f>Garden!J85</f>
        <v>0</v>
      </c>
      <c r="K78" s="476">
        <f>Paper!J85</f>
        <v>1.1569784409845189E-2</v>
      </c>
      <c r="L78" s="477">
        <f>Wood!J85</f>
        <v>0</v>
      </c>
      <c r="M78" s="478">
        <f>J78*(1-Recovery_OX!E78)*(1-Recovery_OX!F78)</f>
        <v>0</v>
      </c>
      <c r="N78" s="476">
        <f>K78*(1-Recovery_OX!E78)*(1-Recovery_OX!F78)</f>
        <v>1.1569784409845189E-2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6.7732573566701095</v>
      </c>
      <c r="H79" s="473">
        <f>H78+HWP!E79</f>
        <v>5.5879373192528394</v>
      </c>
      <c r="I79" s="456"/>
      <c r="J79" s="475">
        <f>Garden!J86</f>
        <v>0</v>
      </c>
      <c r="K79" s="476">
        <f>Paper!J86</f>
        <v>1.0787595481383843E-2</v>
      </c>
      <c r="L79" s="477">
        <f>Wood!J86</f>
        <v>0</v>
      </c>
      <c r="M79" s="478">
        <f>J79*(1-Recovery_OX!E79)*(1-Recovery_OX!F79)</f>
        <v>0</v>
      </c>
      <c r="N79" s="476">
        <f>K79*(1-Recovery_OX!E79)*(1-Recovery_OX!F79)</f>
        <v>1.0787595481383843E-2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6.7732573566701095</v>
      </c>
      <c r="H80" s="473">
        <f>H79+HWP!E80</f>
        <v>5.5879373192528394</v>
      </c>
      <c r="I80" s="456"/>
      <c r="J80" s="475">
        <f>Garden!J87</f>
        <v>0</v>
      </c>
      <c r="K80" s="476">
        <f>Paper!J87</f>
        <v>1.0058287358487629E-2</v>
      </c>
      <c r="L80" s="477">
        <f>Wood!J87</f>
        <v>0</v>
      </c>
      <c r="M80" s="478">
        <f>J80*(1-Recovery_OX!E80)*(1-Recovery_OX!F80)</f>
        <v>0</v>
      </c>
      <c r="N80" s="476">
        <f>K80*(1-Recovery_OX!E80)*(1-Recovery_OX!F80)</f>
        <v>1.0058287358487629E-2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6.7732573566701095</v>
      </c>
      <c r="H81" s="473">
        <f>H80+HWP!E81</f>
        <v>5.5879373192528394</v>
      </c>
      <c r="I81" s="456"/>
      <c r="J81" s="475">
        <f>Garden!J88</f>
        <v>0</v>
      </c>
      <c r="K81" s="476">
        <f>Paper!J88</f>
        <v>9.3782849718919911E-3</v>
      </c>
      <c r="L81" s="477">
        <f>Wood!J88</f>
        <v>0</v>
      </c>
      <c r="M81" s="478">
        <f>J81*(1-Recovery_OX!E81)*(1-Recovery_OX!F81)</f>
        <v>0</v>
      </c>
      <c r="N81" s="476">
        <f>K81*(1-Recovery_OX!E81)*(1-Recovery_OX!F81)</f>
        <v>9.3782849718919911E-3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6.7732573566701095</v>
      </c>
      <c r="H82" s="473">
        <f>H81+HWP!E82</f>
        <v>5.5879373192528394</v>
      </c>
      <c r="I82" s="456"/>
      <c r="J82" s="475">
        <f>Garden!J89</f>
        <v>0</v>
      </c>
      <c r="K82" s="476">
        <f>Paper!J89</f>
        <v>8.7442549491089216E-3</v>
      </c>
      <c r="L82" s="477">
        <f>Wood!J89</f>
        <v>0</v>
      </c>
      <c r="M82" s="478">
        <f>J82*(1-Recovery_OX!E82)*(1-Recovery_OX!F82)</f>
        <v>0</v>
      </c>
      <c r="N82" s="476">
        <f>K82*(1-Recovery_OX!E82)*(1-Recovery_OX!F82)</f>
        <v>8.7442549491089216E-3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6.7732573566701095</v>
      </c>
      <c r="H83" s="473">
        <f>H82+HWP!E83</f>
        <v>5.5879373192528394</v>
      </c>
      <c r="I83" s="456"/>
      <c r="J83" s="475">
        <f>Garden!J90</f>
        <v>0</v>
      </c>
      <c r="K83" s="476">
        <f>Paper!J90</f>
        <v>8.1530892742311609E-3</v>
      </c>
      <c r="L83" s="477">
        <f>Wood!J90</f>
        <v>0</v>
      </c>
      <c r="M83" s="478">
        <f>J83*(1-Recovery_OX!E83)*(1-Recovery_OX!F83)</f>
        <v>0</v>
      </c>
      <c r="N83" s="476">
        <f>K83*(1-Recovery_OX!E83)*(1-Recovery_OX!F83)</f>
        <v>8.1530892742311609E-3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6.7732573566701095</v>
      </c>
      <c r="H84" s="473">
        <f>H83+HWP!E84</f>
        <v>5.5879373192528394</v>
      </c>
      <c r="I84" s="456"/>
      <c r="J84" s="475">
        <f>Garden!J91</f>
        <v>0</v>
      </c>
      <c r="K84" s="476">
        <f>Paper!J91</f>
        <v>7.6018900524346079E-3</v>
      </c>
      <c r="L84" s="477">
        <f>Wood!J91</f>
        <v>0</v>
      </c>
      <c r="M84" s="478">
        <f>J84*(1-Recovery_OX!E84)*(1-Recovery_OX!F84)</f>
        <v>0</v>
      </c>
      <c r="N84" s="476">
        <f>K84*(1-Recovery_OX!E84)*(1-Recovery_OX!F84)</f>
        <v>7.6018900524346079E-3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6.7732573566701095</v>
      </c>
      <c r="H85" s="473">
        <f>H84+HWP!E85</f>
        <v>5.5879373192528394</v>
      </c>
      <c r="I85" s="456"/>
      <c r="J85" s="475">
        <f>Garden!J92</f>
        <v>0</v>
      </c>
      <c r="K85" s="476">
        <f>Paper!J92</f>
        <v>7.0879553044945328E-3</v>
      </c>
      <c r="L85" s="477">
        <f>Wood!J92</f>
        <v>0</v>
      </c>
      <c r="M85" s="478">
        <f>J85*(1-Recovery_OX!E85)*(1-Recovery_OX!F85)</f>
        <v>0</v>
      </c>
      <c r="N85" s="476">
        <f>K85*(1-Recovery_OX!E85)*(1-Recovery_OX!F85)</f>
        <v>7.0879553044945328E-3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6.7732573566701095</v>
      </c>
      <c r="H86" s="473">
        <f>H85+HWP!E86</f>
        <v>5.5879373192528394</v>
      </c>
      <c r="I86" s="456"/>
      <c r="J86" s="475">
        <f>Garden!J93</f>
        <v>0</v>
      </c>
      <c r="K86" s="476">
        <f>Paper!J93</f>
        <v>6.6087657216802858E-3</v>
      </c>
      <c r="L86" s="477">
        <f>Wood!J93</f>
        <v>0</v>
      </c>
      <c r="M86" s="478">
        <f>J86*(1-Recovery_OX!E86)*(1-Recovery_OX!F86)</f>
        <v>0</v>
      </c>
      <c r="N86" s="476">
        <f>K86*(1-Recovery_OX!E86)*(1-Recovery_OX!F86)</f>
        <v>6.6087657216802858E-3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6.7732573566701095</v>
      </c>
      <c r="H87" s="473">
        <f>H86+HWP!E87</f>
        <v>5.5879373192528394</v>
      </c>
      <c r="I87" s="456"/>
      <c r="J87" s="475">
        <f>Garden!J94</f>
        <v>0</v>
      </c>
      <c r="K87" s="476">
        <f>Paper!J94</f>
        <v>6.1619723161009726E-3</v>
      </c>
      <c r="L87" s="477">
        <f>Wood!J94</f>
        <v>0</v>
      </c>
      <c r="M87" s="478">
        <f>J87*(1-Recovery_OX!E87)*(1-Recovery_OX!F87)</f>
        <v>0</v>
      </c>
      <c r="N87" s="476">
        <f>K87*(1-Recovery_OX!E87)*(1-Recovery_OX!F87)</f>
        <v>6.1619723161009726E-3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6.7732573566701095</v>
      </c>
      <c r="H88" s="473">
        <f>H87+HWP!E88</f>
        <v>5.5879373192528394</v>
      </c>
      <c r="I88" s="456"/>
      <c r="J88" s="475">
        <f>Garden!J95</f>
        <v>0</v>
      </c>
      <c r="K88" s="476">
        <f>Paper!J95</f>
        <v>5.7453849059640903E-3</v>
      </c>
      <c r="L88" s="477">
        <f>Wood!J95</f>
        <v>0</v>
      </c>
      <c r="M88" s="478">
        <f>J88*(1-Recovery_OX!E88)*(1-Recovery_OX!F88)</f>
        <v>0</v>
      </c>
      <c r="N88" s="476">
        <f>K88*(1-Recovery_OX!E88)*(1-Recovery_OX!F88)</f>
        <v>5.7453849059640903E-3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6.7732573566701095</v>
      </c>
      <c r="H89" s="473">
        <f>H88+HWP!E89</f>
        <v>5.5879373192528394</v>
      </c>
      <c r="I89" s="456"/>
      <c r="J89" s="475">
        <f>Garden!J96</f>
        <v>0</v>
      </c>
      <c r="K89" s="476">
        <f>Paper!J96</f>
        <v>5.3569613793018351E-3</v>
      </c>
      <c r="L89" s="477">
        <f>Wood!J96</f>
        <v>0</v>
      </c>
      <c r="M89" s="478">
        <f>J89*(1-Recovery_OX!E89)*(1-Recovery_OX!F89)</f>
        <v>0</v>
      </c>
      <c r="N89" s="476">
        <f>K89*(1-Recovery_OX!E89)*(1-Recovery_OX!F89)</f>
        <v>5.3569613793018351E-3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6.7732573566701095</v>
      </c>
      <c r="H90" s="473">
        <f>H89+HWP!E90</f>
        <v>5.5879373192528394</v>
      </c>
      <c r="I90" s="456"/>
      <c r="J90" s="475">
        <f>Garden!J97</f>
        <v>0</v>
      </c>
      <c r="K90" s="476">
        <f>Paper!J97</f>
        <v>4.9947976835358759E-3</v>
      </c>
      <c r="L90" s="477">
        <f>Wood!J97</f>
        <v>0</v>
      </c>
      <c r="M90" s="478">
        <f>J90*(1-Recovery_OX!E90)*(1-Recovery_OX!F90)</f>
        <v>0</v>
      </c>
      <c r="N90" s="476">
        <f>K90*(1-Recovery_OX!E90)*(1-Recovery_OX!F90)</f>
        <v>4.9947976835358759E-3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6.7732573566701095</v>
      </c>
      <c r="H91" s="473">
        <f>H90+HWP!E91</f>
        <v>5.5879373192528394</v>
      </c>
      <c r="I91" s="456"/>
      <c r="J91" s="475">
        <f>Garden!J98</f>
        <v>0</v>
      </c>
      <c r="K91" s="476">
        <f>Paper!J98</f>
        <v>4.657118491809397E-3</v>
      </c>
      <c r="L91" s="477">
        <f>Wood!J98</f>
        <v>0</v>
      </c>
      <c r="M91" s="478">
        <f>J91*(1-Recovery_OX!E91)*(1-Recovery_OX!F91)</f>
        <v>0</v>
      </c>
      <c r="N91" s="476">
        <f>K91*(1-Recovery_OX!E91)*(1-Recovery_OX!F91)</f>
        <v>4.657118491809397E-3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6.7732573566701095</v>
      </c>
      <c r="H92" s="482">
        <f>H91+HWP!E92</f>
        <v>5.5879373192528394</v>
      </c>
      <c r="I92" s="456"/>
      <c r="J92" s="484">
        <f>Garden!J99</f>
        <v>0</v>
      </c>
      <c r="K92" s="485">
        <f>Paper!J99</f>
        <v>4.3422685003327924E-3</v>
      </c>
      <c r="L92" s="486">
        <f>Wood!J99</f>
        <v>0</v>
      </c>
      <c r="M92" s="487">
        <f>J92*(1-Recovery_OX!E92)*(1-Recovery_OX!F92)</f>
        <v>0</v>
      </c>
      <c r="N92" s="485">
        <f>K92*(1-Recovery_OX!E92)*(1-Recovery_OX!F92)</f>
        <v>4.3422685003327924E-3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2017-09-14T08:50:09Z</dcterms:modified>
</cp:coreProperties>
</file>