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aser\"/>
    </mc:Choice>
  </mc:AlternateContent>
  <bookViews>
    <workbookView xWindow="0" yWindow="0" windowWidth="20490" windowHeight="7755" tabRatio="917" firstSheet="2" activeTab="4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4" l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1" i="11" s="1"/>
  <c r="B31" i="17" s="1"/>
  <c r="B30" i="4"/>
  <c r="B30" i="11" s="1"/>
  <c r="B30" i="17" s="1"/>
  <c r="B29" i="4"/>
  <c r="B29" i="11" s="1"/>
  <c r="B29" i="17" s="1"/>
  <c r="B28" i="4"/>
  <c r="B28" i="11" s="1"/>
  <c r="B28" i="17" s="1"/>
  <c r="B27" i="4"/>
  <c r="B27" i="11" s="1"/>
  <c r="B27" i="17" s="1"/>
  <c r="B26" i="4"/>
  <c r="B26" i="11" s="1"/>
  <c r="B26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B13" i="11"/>
  <c r="B13" i="17" s="1"/>
  <c r="B14" i="11"/>
  <c r="B14" i="17" s="1"/>
  <c r="B15" i="11"/>
  <c r="B15" i="17" s="1"/>
  <c r="B16" i="11"/>
  <c r="B16" i="17" s="1"/>
  <c r="B17" i="11"/>
  <c r="B17" i="17" s="1"/>
  <c r="B18" i="11"/>
  <c r="B18" i="17" s="1"/>
  <c r="B19" i="11"/>
  <c r="B19" i="17" s="1"/>
  <c r="B20" i="11"/>
  <c r="B20" i="17" s="1"/>
  <c r="B21" i="11"/>
  <c r="B21" i="17" s="1"/>
  <c r="B22" i="11"/>
  <c r="B22" i="17" s="1"/>
  <c r="B23" i="11"/>
  <c r="B23" i="17" s="1"/>
  <c r="B24" i="11"/>
  <c r="B24" i="17" s="1"/>
  <c r="B25" i="11"/>
  <c r="B25" i="17" s="1"/>
  <c r="B32" i="11"/>
  <c r="B12" i="11"/>
  <c r="B12" i="17" s="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  <comment ref="B26" authorId="1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Rencana pembangunan IPAL di Paser. Jumlah Populasi dikurangi dengan jumlah jiwa yang dilayani oleh IPAL (asumsi satu unit IPAL melayani 1.200 jiwa)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<sst xmlns="http://schemas.openxmlformats.org/spreadsheetml/2006/main" count="2858" uniqueCount="325">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</sst>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6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92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6" xfId="0" applyFont="1" applyFill="1" applyBorder="1" applyAlignment="1">
      <alignment vertical="center" wrapText="1"/>
    </xf>
    <xf numFmtId="167" fontId="7" fillId="36" borderId="12" xfId="28" applyNumberFormat="1" applyFont="1" applyFill="1" applyBorder="1" applyAlignment="1">
      <alignment vertical="center" wrapText="1"/>
    </xf>
    <xf numFmtId="0" fontId="7" fillId="36" borderId="15" xfId="0" applyFont="1" applyFill="1" applyBorder="1" applyAlignment="1">
      <alignment vertical="center" wrapText="1"/>
    </xf>
    <xf numFmtId="3" fontId="7" fillId="36" borderId="15" xfId="0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3" fontId="0" fillId="37" borderId="12" xfId="0" applyNumberFormat="1" applyFill="1" applyBorder="1" applyAlignment="1">
      <alignment vertical="center"/>
    </xf>
    <xf numFmtId="0" fontId="8" fillId="37" borderId="12" xfId="0" applyFont="1" applyFill="1" applyBorder="1" applyAlignment="1">
      <alignment horizontal="center" vertical="center" wrapText="1"/>
    </xf>
    <xf numFmtId="3" fontId="8" fillId="37" borderId="12" xfId="0" applyNumberFormat="1" applyFont="1" applyFill="1" applyBorder="1" applyAlignment="1">
      <alignment horizontal="right" vertical="center" wrapText="1"/>
    </xf>
    <xf numFmtId="0" fontId="7" fillId="37" borderId="21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237783</v>
          </cell>
        </row>
        <row r="6">
          <cell r="B6">
            <v>244111</v>
          </cell>
        </row>
        <row r="7">
          <cell r="B7">
            <v>249991</v>
          </cell>
        </row>
        <row r="8">
          <cell r="B8">
            <v>256175</v>
          </cell>
        </row>
        <row r="9">
          <cell r="B9">
            <v>262301</v>
          </cell>
        </row>
        <row r="10">
          <cell r="B10">
            <v>268261</v>
          </cell>
        </row>
        <row r="11">
          <cell r="B11">
            <v>276746</v>
          </cell>
        </row>
        <row r="12">
          <cell r="B12">
            <v>284939</v>
          </cell>
        </row>
        <row r="13">
          <cell r="B13">
            <v>293132</v>
          </cell>
        </row>
        <row r="14">
          <cell r="B14">
            <v>301325</v>
          </cell>
        </row>
        <row r="15">
          <cell r="B15">
            <v>309518</v>
          </cell>
        </row>
        <row r="16">
          <cell r="B16">
            <v>317711</v>
          </cell>
        </row>
        <row r="17">
          <cell r="B17">
            <v>325904</v>
          </cell>
        </row>
        <row r="18">
          <cell r="B18">
            <v>334097</v>
          </cell>
        </row>
        <row r="19">
          <cell r="B19">
            <v>342290</v>
          </cell>
        </row>
        <row r="20">
          <cell r="B20">
            <v>350483</v>
          </cell>
        </row>
        <row r="21">
          <cell r="B21">
            <v>358676</v>
          </cell>
        </row>
        <row r="22">
          <cell r="B22">
            <v>366869</v>
          </cell>
        </row>
        <row r="23">
          <cell r="B23">
            <v>375062</v>
          </cell>
        </row>
        <row r="24">
          <cell r="B24">
            <v>383255</v>
          </cell>
        </row>
      </sheetData>
      <sheetData sheetId="1">
        <row r="29">
          <cell r="D29">
            <v>0.64201410000000003</v>
          </cell>
        </row>
        <row r="30">
          <cell r="D30">
            <v>0.65909970000000007</v>
          </cell>
        </row>
        <row r="31">
          <cell r="D31">
            <v>0.67497570000000007</v>
          </cell>
        </row>
        <row r="32">
          <cell r="D32">
            <v>0.69167250000000002</v>
          </cell>
        </row>
        <row r="33">
          <cell r="D33">
            <v>0.70821270000000014</v>
          </cell>
        </row>
        <row r="34">
          <cell r="D34">
            <v>0.72430470000000013</v>
          </cell>
        </row>
        <row r="35">
          <cell r="D35">
            <v>0.76850980469999997</v>
          </cell>
        </row>
        <row r="36">
          <cell r="D36">
            <v>0.81381230469742494</v>
          </cell>
        </row>
        <row r="37">
          <cell r="D37">
            <v>0.8610728251058356</v>
          </cell>
        </row>
        <row r="38">
          <cell r="D38">
            <v>0.91036617613303517</v>
          </cell>
        </row>
        <row r="39">
          <cell r="D39">
            <v>0.96176984176659297</v>
          </cell>
        </row>
        <row r="40">
          <cell r="D40">
            <v>1.0153640714146994</v>
          </cell>
        </row>
        <row r="41">
          <cell r="D41">
            <v>1.0712319745987731</v>
          </cell>
        </row>
        <row r="42">
          <cell r="D42">
            <v>1.1294596187973323</v>
          </cell>
        </row>
        <row r="43">
          <cell r="D43">
            <v>1.1901361305438414</v>
          </cell>
        </row>
        <row r="44">
          <cell r="D44">
            <v>1.2533537998845337</v>
          </cell>
        </row>
        <row r="45">
          <cell r="D45">
            <v>1.3192081883056106</v>
          </cell>
        </row>
        <row r="46">
          <cell r="D46">
            <v>1.3877982402427333</v>
          </cell>
        </row>
        <row r="47">
          <cell r="D47">
            <v>1.459226398289321</v>
          </cell>
        </row>
        <row r="48">
          <cell r="D48">
            <v>1.53302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95" t="s">
        <v>0</v>
      </c>
      <c r="B2" s="195"/>
      <c r="C2" s="196" t="s">
        <v>1</v>
      </c>
      <c r="D2" s="196"/>
      <c r="E2" s="196"/>
      <c r="F2" s="196"/>
      <c r="G2" s="196"/>
    </row>
    <row r="3" spans="1:7">
      <c r="A3" s="195" t="s">
        <v>2</v>
      </c>
      <c r="B3" s="195"/>
      <c r="C3" s="196" t="s">
        <v>233</v>
      </c>
      <c r="D3" s="196"/>
      <c r="E3" s="196"/>
      <c r="F3" s="196"/>
      <c r="G3" s="196"/>
    </row>
    <row r="4" spans="1:7">
      <c r="A4" s="195" t="s">
        <v>4</v>
      </c>
      <c r="B4" s="195"/>
      <c r="C4" s="196" t="s">
        <v>234</v>
      </c>
      <c r="D4" s="196"/>
      <c r="E4" s="196"/>
      <c r="F4" s="196"/>
      <c r="G4" s="196"/>
    </row>
    <row r="5" spans="1:7">
      <c r="A5" s="195" t="s">
        <v>6</v>
      </c>
      <c r="B5" s="195"/>
      <c r="C5" s="196" t="s">
        <v>240</v>
      </c>
      <c r="D5" s="196"/>
      <c r="E5" s="196"/>
      <c r="F5" s="196"/>
      <c r="G5" s="196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7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8"/>
      <c r="B9" s="19"/>
      <c r="C9" s="22"/>
      <c r="D9" s="23"/>
      <c r="E9" s="26"/>
      <c r="F9" s="25"/>
      <c r="G9" s="26"/>
    </row>
    <row r="10" spans="1:7">
      <c r="A10" s="198"/>
      <c r="B10" s="19"/>
      <c r="C10" s="22"/>
      <c r="D10" s="23"/>
      <c r="E10" s="26"/>
      <c r="F10" s="25"/>
      <c r="G10" s="26"/>
    </row>
    <row r="11" spans="1:7">
      <c r="A11" s="198"/>
      <c r="B11" s="19"/>
      <c r="C11" s="22"/>
      <c r="D11" s="23"/>
      <c r="E11" s="26"/>
      <c r="F11" s="25"/>
      <c r="G11" s="26"/>
    </row>
    <row r="12" spans="1:7">
      <c r="A12" s="198"/>
      <c r="B12" s="19"/>
      <c r="C12" s="22"/>
      <c r="D12" s="23"/>
      <c r="E12" s="26"/>
      <c r="F12" s="25"/>
      <c r="G12" s="26"/>
    </row>
    <row r="13" spans="1:7">
      <c r="A13" s="198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9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1" t="s">
        <v>243</v>
      </c>
      <c r="B16" s="192"/>
      <c r="C16" s="192"/>
      <c r="D16" s="193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4" t="s">
        <v>239</v>
      </c>
      <c r="B26" s="194"/>
      <c r="C26" s="194"/>
      <c r="D26" s="40">
        <f>SUM(D17:D25)</f>
        <v>0.13702</v>
      </c>
    </row>
    <row r="27" spans="1:13">
      <c r="A27" s="191" t="s">
        <v>241</v>
      </c>
      <c r="B27" s="192"/>
      <c r="C27" s="192"/>
      <c r="D27" s="193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4" t="s">
        <v>239</v>
      </c>
      <c r="B37" s="194"/>
      <c r="C37" s="194"/>
      <c r="D37" s="33">
        <f>SUM(D28:D36)</f>
        <v>0.15982100000000002</v>
      </c>
    </row>
    <row r="38" spans="1:4">
      <c r="A38" s="191" t="s">
        <v>242</v>
      </c>
      <c r="B38" s="192"/>
      <c r="C38" s="192"/>
      <c r="D38" s="193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4" t="s">
        <v>239</v>
      </c>
      <c r="B48" s="194"/>
      <c r="C48" s="194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202" t="s">
        <v>1</v>
      </c>
      <c r="C2" s="270"/>
      <c r="D2" s="270"/>
    </row>
    <row r="3" spans="1:4" ht="14.25" customHeight="1">
      <c r="A3" s="102" t="s">
        <v>2</v>
      </c>
      <c r="B3" s="202" t="s">
        <v>117</v>
      </c>
      <c r="C3" s="270"/>
      <c r="D3" s="270"/>
    </row>
    <row r="4" spans="1:4" ht="14.25" customHeight="1">
      <c r="A4" s="102" t="s">
        <v>4</v>
      </c>
      <c r="B4" s="202" t="s">
        <v>118</v>
      </c>
      <c r="C4" s="270"/>
      <c r="D4" s="270"/>
    </row>
    <row r="5" spans="1:4" ht="14.25" customHeight="1">
      <c r="A5" s="102" t="s">
        <v>6</v>
      </c>
      <c r="B5" s="202" t="s">
        <v>134</v>
      </c>
      <c r="C5" s="270"/>
      <c r="D5" s="270"/>
    </row>
    <row r="6" spans="1:4">
      <c r="A6" s="254" t="s">
        <v>9</v>
      </c>
      <c r="B6" s="271"/>
      <c r="C6" s="271"/>
      <c r="D6" s="271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12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13"/>
      <c r="B9" s="76" t="s">
        <v>138</v>
      </c>
      <c r="C9" s="76" t="s">
        <v>139</v>
      </c>
      <c r="D9" s="76" t="s">
        <v>140</v>
      </c>
    </row>
    <row r="10" spans="1:4" ht="15.75">
      <c r="A10" s="213"/>
      <c r="B10" s="8" t="s">
        <v>141</v>
      </c>
      <c r="C10" s="8"/>
      <c r="D10" s="8" t="s">
        <v>142</v>
      </c>
    </row>
    <row r="11" spans="1:4" ht="13.5" thickBot="1">
      <c r="A11" s="214"/>
      <c r="B11" s="5"/>
      <c r="C11" s="5"/>
      <c r="D11" s="5" t="s">
        <v>143</v>
      </c>
    </row>
    <row r="12" spans="1:4" ht="14.25" customHeight="1" thickTop="1">
      <c r="A12" s="275" t="s">
        <v>215</v>
      </c>
      <c r="B12" s="276"/>
      <c r="C12" s="276"/>
      <c r="D12" s="277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72" t="s">
        <v>211</v>
      </c>
      <c r="B16" s="273"/>
      <c r="C16" s="273"/>
      <c r="D16" s="274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7"/>
      <c r="B1" s="287"/>
      <c r="C1" s="200"/>
      <c r="D1" s="200"/>
      <c r="E1" s="200"/>
      <c r="F1" s="200"/>
      <c r="G1" s="200"/>
      <c r="H1" s="200"/>
      <c r="I1" s="200"/>
    </row>
    <row r="2" spans="1:14">
      <c r="A2" s="282" t="s">
        <v>0</v>
      </c>
      <c r="B2" s="283"/>
      <c r="C2" s="202" t="s">
        <v>1</v>
      </c>
      <c r="D2" s="286"/>
      <c r="E2" s="286"/>
      <c r="F2" s="286"/>
      <c r="G2" s="286"/>
      <c r="H2" s="286"/>
      <c r="I2" s="286"/>
    </row>
    <row r="3" spans="1:14">
      <c r="A3" s="282" t="s">
        <v>2</v>
      </c>
      <c r="B3" s="283"/>
      <c r="C3" s="202" t="s">
        <v>117</v>
      </c>
      <c r="D3" s="286"/>
      <c r="E3" s="286"/>
      <c r="F3" s="286"/>
      <c r="G3" s="286"/>
      <c r="H3" s="286"/>
      <c r="I3" s="286"/>
    </row>
    <row r="4" spans="1:14">
      <c r="A4" s="282" t="s">
        <v>4</v>
      </c>
      <c r="B4" s="283"/>
      <c r="C4" s="202" t="s">
        <v>118</v>
      </c>
      <c r="D4" s="286"/>
      <c r="E4" s="286"/>
      <c r="F4" s="286"/>
      <c r="G4" s="286"/>
      <c r="H4" s="286"/>
      <c r="I4" s="286"/>
    </row>
    <row r="5" spans="1:14" ht="14.25" customHeight="1">
      <c r="A5" s="282" t="s">
        <v>6</v>
      </c>
      <c r="B5" s="283"/>
      <c r="C5" s="202" t="s">
        <v>145</v>
      </c>
      <c r="D5" s="286"/>
      <c r="E5" s="286"/>
      <c r="F5" s="286"/>
      <c r="G5" s="286"/>
      <c r="H5" s="286"/>
      <c r="I5" s="286"/>
    </row>
    <row r="6" spans="1:14">
      <c r="A6" s="254" t="s">
        <v>10</v>
      </c>
      <c r="B6" s="271"/>
      <c r="C6" s="271"/>
      <c r="D6" s="271"/>
      <c r="E6" s="271"/>
      <c r="F6" s="271"/>
      <c r="G6" s="271"/>
      <c r="H6" s="271"/>
      <c r="I6" s="271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12" t="s">
        <v>146</v>
      </c>
      <c r="B8" s="212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12"/>
      <c r="B9" s="212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8" t="s">
        <v>247</v>
      </c>
      <c r="M9" s="278" t="s">
        <v>256</v>
      </c>
      <c r="N9" s="278" t="s">
        <v>257</v>
      </c>
    </row>
    <row r="10" spans="1:14" ht="29.25" customHeight="1">
      <c r="A10" s="212"/>
      <c r="B10" s="212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9"/>
      <c r="M10" s="279"/>
      <c r="N10" s="279"/>
    </row>
    <row r="11" spans="1:14" ht="24.75" thickBot="1">
      <c r="A11" s="228"/>
      <c r="B11" s="228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0"/>
      <c r="M11" s="280"/>
      <c r="N11" s="280"/>
    </row>
    <row r="12" spans="1:14" ht="13.5" thickTop="1">
      <c r="A12" s="284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3471631.8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3471631.8</v>
      </c>
      <c r="N12" s="131">
        <f>J27</f>
        <v>0.24841608508080001</v>
      </c>
    </row>
    <row r="13" spans="1:14">
      <c r="A13" s="285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3471631.8</v>
      </c>
      <c r="G13" s="48"/>
      <c r="H13" s="48"/>
      <c r="I13" s="15">
        <f t="shared" ref="I13:I26" si="1">((C13*D13*E13)*(F13-G13))-H13</f>
        <v>52866.009050399996</v>
      </c>
      <c r="J13" s="34">
        <f t="shared" ref="J13:J26" si="2">I13/(10^6)</f>
        <v>5.2866009050399995E-2</v>
      </c>
      <c r="L13" s="89">
        <f>'4B_N2O emission'!B13</f>
        <v>2012</v>
      </c>
      <c r="M13" s="109">
        <f>'4D1_TOW_DomesticWastewater'!E13</f>
        <v>3564020.6</v>
      </c>
      <c r="N13" s="131">
        <f>J60</f>
        <v>0.25502705805359999</v>
      </c>
    </row>
    <row r="14" spans="1:14">
      <c r="A14" s="285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3471631.8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3649868.6</v>
      </c>
      <c r="N14" s="131">
        <f>J88</f>
        <v>0.26116999754160003</v>
      </c>
    </row>
    <row r="15" spans="1:14">
      <c r="A15" s="264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3471631.8</v>
      </c>
      <c r="G15" s="49"/>
      <c r="H15" s="49"/>
      <c r="I15" s="15">
        <f t="shared" si="1"/>
        <v>56240.435160000008</v>
      </c>
      <c r="J15" s="34">
        <f t="shared" si="2"/>
        <v>5.6240435160000012E-2</v>
      </c>
      <c r="L15" s="89">
        <f>'4B_N2O emission'!B15</f>
        <v>2014</v>
      </c>
      <c r="M15" s="109">
        <f>'4D1_TOW_DomesticWastewater'!E15</f>
        <v>3740155</v>
      </c>
      <c r="N15" s="131">
        <f>J116</f>
        <v>0.26763053118000002</v>
      </c>
    </row>
    <row r="16" spans="1:14">
      <c r="A16" s="264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3471631.8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3829594.6</v>
      </c>
      <c r="N16" s="131">
        <f>J144</f>
        <v>0.27403047119760005</v>
      </c>
    </row>
    <row r="17" spans="1:14">
      <c r="A17" s="264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3471631.8</v>
      </c>
      <c r="G17" s="49"/>
      <c r="H17" s="49"/>
      <c r="I17" s="15">
        <f t="shared" si="1"/>
        <v>22496.174063999995</v>
      </c>
      <c r="J17" s="34">
        <f t="shared" si="2"/>
        <v>2.2496174063999997E-2</v>
      </c>
      <c r="L17" s="89">
        <f>'4B_N2O emission'!B17</f>
        <v>2016</v>
      </c>
      <c r="M17" s="109">
        <f>'4D1_TOW_DomesticWastewater'!E17</f>
        <v>3916610.6</v>
      </c>
      <c r="N17" s="131">
        <f>J172</f>
        <v>0.2802569880936</v>
      </c>
    </row>
    <row r="18" spans="1:14">
      <c r="A18" s="264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3471631.8</v>
      </c>
      <c r="G18" s="49"/>
      <c r="H18" s="49"/>
      <c r="I18" s="15">
        <f t="shared" si="1"/>
        <v>1999.6599167999996</v>
      </c>
      <c r="J18" s="34">
        <f t="shared" si="2"/>
        <v>1.9996599167999996E-3</v>
      </c>
      <c r="L18" s="89">
        <f>'4B_N2O emission'!B18</f>
        <v>2017</v>
      </c>
      <c r="M18" s="109">
        <f>'4D1_TOW_DomesticWastewater'!E18</f>
        <v>4040491.6</v>
      </c>
      <c r="N18" s="131">
        <f>J200</f>
        <v>0.28912141692960003</v>
      </c>
    </row>
    <row r="19" spans="1:14">
      <c r="A19" s="264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3471631.8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4160109.4</v>
      </c>
      <c r="N19" s="131">
        <f>J228</f>
        <v>0.29768078822640004</v>
      </c>
    </row>
    <row r="20" spans="1:14">
      <c r="A20" s="264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3471631.8</v>
      </c>
      <c r="G20" s="49"/>
      <c r="H20" s="49"/>
      <c r="I20" s="15">
        <f t="shared" si="1"/>
        <v>18496.854230399997</v>
      </c>
      <c r="J20" s="34">
        <f t="shared" si="2"/>
        <v>1.8496854230399998E-2</v>
      </c>
      <c r="L20" s="89">
        <f>'4B_N2O emission'!B20</f>
        <v>2019</v>
      </c>
      <c r="M20" s="109">
        <f>'4D1_TOW_DomesticWastewater'!E20</f>
        <v>4279727.2</v>
      </c>
      <c r="N20" s="131">
        <f>J256</f>
        <v>0.30624015952320005</v>
      </c>
    </row>
    <row r="21" spans="1:14">
      <c r="A21" s="264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3471631.8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4399345</v>
      </c>
      <c r="N21" s="131">
        <f>J284</f>
        <v>0.31479953082000001</v>
      </c>
    </row>
    <row r="22" spans="1:14">
      <c r="A22" s="264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3471631.8</v>
      </c>
      <c r="G22" s="49"/>
      <c r="H22" s="49"/>
      <c r="I22" s="15">
        <f t="shared" si="1"/>
        <v>49574.902104000008</v>
      </c>
      <c r="J22" s="34">
        <f t="shared" si="2"/>
        <v>4.9574902104000007E-2</v>
      </c>
      <c r="L22" s="89">
        <f>'4B_N2O emission'!B22</f>
        <v>2021</v>
      </c>
      <c r="M22" s="109">
        <f>'4D1_TOW_DomesticWastewater'!E22</f>
        <v>4518962.8</v>
      </c>
      <c r="N22" s="131">
        <f>J312</f>
        <v>0.32335890211680002</v>
      </c>
    </row>
    <row r="23" spans="1:14">
      <c r="A23" s="264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3471631.8</v>
      </c>
      <c r="G23" s="49"/>
      <c r="H23" s="49"/>
      <c r="I23" s="15">
        <f t="shared" si="1"/>
        <v>7082.1288720000002</v>
      </c>
      <c r="J23" s="34">
        <f t="shared" si="2"/>
        <v>7.082128872E-3</v>
      </c>
      <c r="L23" s="89">
        <f>'4B_N2O emission'!B23</f>
        <v>2022</v>
      </c>
      <c r="M23" s="109">
        <f>'4D1_TOW_DomesticWastewater'!E23</f>
        <v>4638580.5999999996</v>
      </c>
      <c r="N23" s="131">
        <f>J340</f>
        <v>0.33191827341359992</v>
      </c>
    </row>
    <row r="24" spans="1:14">
      <c r="A24" s="264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3471631.8</v>
      </c>
      <c r="G24" s="49"/>
      <c r="H24" s="49"/>
      <c r="I24" s="15">
        <f t="shared" si="1"/>
        <v>2124.6386616</v>
      </c>
      <c r="J24" s="34">
        <f t="shared" si="2"/>
        <v>2.1246386615999999E-3</v>
      </c>
      <c r="L24" s="89">
        <f>'4B_N2O emission'!B24</f>
        <v>2023</v>
      </c>
      <c r="M24" s="109">
        <f>'4D1_TOW_DomesticWastewater'!E24</f>
        <v>4758198.3999999994</v>
      </c>
      <c r="N24" s="131">
        <f>J368</f>
        <v>0.34047764471039998</v>
      </c>
    </row>
    <row r="25" spans="1:14">
      <c r="A25" s="264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3471631.8</v>
      </c>
      <c r="G25" s="49"/>
      <c r="H25" s="49"/>
      <c r="I25" s="15">
        <f t="shared" si="1"/>
        <v>37535.2830216</v>
      </c>
      <c r="J25" s="34">
        <f t="shared" si="2"/>
        <v>3.7535283021600002E-2</v>
      </c>
      <c r="L25" s="89">
        <f>'4B_N2O emission'!B25</f>
        <v>2024</v>
      </c>
      <c r="M25" s="109">
        <f>'4D1_TOW_DomesticWastewater'!E25</f>
        <v>4877816.2</v>
      </c>
      <c r="N25" s="131">
        <f>J396</f>
        <v>0.34903701600720005</v>
      </c>
    </row>
    <row r="26" spans="1:14">
      <c r="A26" s="264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3471631.8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4979914</v>
      </c>
      <c r="N26" s="131">
        <f>J424</f>
        <v>0.35634272618400004</v>
      </c>
    </row>
    <row r="27" spans="1:14">
      <c r="A27" s="281" t="s">
        <v>290</v>
      </c>
      <c r="B27" s="281"/>
      <c r="C27" s="281"/>
      <c r="D27" s="281"/>
      <c r="E27" s="281"/>
      <c r="F27" s="281"/>
      <c r="G27" s="281"/>
      <c r="H27" s="281"/>
      <c r="I27" s="110">
        <f>SUM(I12:I26)</f>
        <v>248416.08508080005</v>
      </c>
      <c r="J27" s="111">
        <f>SUM(J12:J26)</f>
        <v>0.24841608508080001</v>
      </c>
      <c r="L27" s="89">
        <f>'4B_N2O emission'!B27</f>
        <v>2026</v>
      </c>
      <c r="M27" s="109">
        <f>'4D1_TOW_DomesticWastewater'!E27</f>
        <v>5099531.8</v>
      </c>
      <c r="N27" s="131">
        <f>J452</f>
        <v>0.36490209748079994</v>
      </c>
    </row>
    <row r="28" spans="1:14">
      <c r="L28" s="89">
        <f>'4B_N2O emission'!B28</f>
        <v>2027</v>
      </c>
      <c r="M28" s="109">
        <f>'4D1_TOW_DomesticWastewater'!E28</f>
        <v>5219149.5999999996</v>
      </c>
      <c r="N28" s="131">
        <f>J480</f>
        <v>0.3734614687776</v>
      </c>
    </row>
    <row r="29" spans="1:14">
      <c r="L29" s="89">
        <f>'4B_N2O emission'!B29</f>
        <v>2028</v>
      </c>
      <c r="M29" s="109">
        <f>'4D1_TOW_DomesticWastewater'!E29</f>
        <v>5338767.3999999994</v>
      </c>
      <c r="N29" s="131">
        <f>J508</f>
        <v>0.38202084007440001</v>
      </c>
    </row>
    <row r="30" spans="1:14">
      <c r="L30" s="89">
        <f>'4B_N2O emission'!B30</f>
        <v>2029</v>
      </c>
      <c r="M30" s="109">
        <f>'4D1_TOW_DomesticWastewater'!E30</f>
        <v>5458385.2000000002</v>
      </c>
      <c r="N30" s="131">
        <f>J536</f>
        <v>0.39058021137120003</v>
      </c>
    </row>
    <row r="31" spans="1:14">
      <c r="L31" s="89">
        <f>'4B_N2O emission'!B31</f>
        <v>2030</v>
      </c>
      <c r="M31" s="109">
        <f>'4D1_TOW_DomesticWastewater'!E31</f>
        <v>5578003</v>
      </c>
      <c r="N31" s="131">
        <f>J564</f>
        <v>0.39913958266800004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82" t="s">
        <v>0</v>
      </c>
      <c r="B35" s="283"/>
      <c r="C35" s="202" t="s">
        <v>1</v>
      </c>
      <c r="D35" s="286"/>
      <c r="E35" s="286"/>
      <c r="F35" s="286"/>
      <c r="G35" s="286"/>
      <c r="H35" s="286"/>
      <c r="I35" s="286"/>
    </row>
    <row r="36" spans="1:10">
      <c r="A36" s="282" t="s">
        <v>2</v>
      </c>
      <c r="B36" s="283"/>
      <c r="C36" s="202" t="s">
        <v>117</v>
      </c>
      <c r="D36" s="286"/>
      <c r="E36" s="286"/>
      <c r="F36" s="286"/>
      <c r="G36" s="286"/>
      <c r="H36" s="286"/>
      <c r="I36" s="286"/>
    </row>
    <row r="37" spans="1:10">
      <c r="A37" s="282" t="s">
        <v>4</v>
      </c>
      <c r="B37" s="283"/>
      <c r="C37" s="202" t="s">
        <v>118</v>
      </c>
      <c r="D37" s="286"/>
      <c r="E37" s="286"/>
      <c r="F37" s="286"/>
      <c r="G37" s="286"/>
      <c r="H37" s="286"/>
      <c r="I37" s="286"/>
    </row>
    <row r="38" spans="1:10">
      <c r="A38" s="282" t="s">
        <v>6</v>
      </c>
      <c r="B38" s="283"/>
      <c r="C38" s="202" t="s">
        <v>145</v>
      </c>
      <c r="D38" s="286"/>
      <c r="E38" s="286"/>
      <c r="F38" s="286"/>
      <c r="G38" s="286"/>
      <c r="H38" s="286"/>
      <c r="I38" s="286"/>
    </row>
    <row r="39" spans="1:10">
      <c r="A39" s="254" t="s">
        <v>10</v>
      </c>
      <c r="B39" s="271"/>
      <c r="C39" s="271"/>
      <c r="D39" s="271"/>
      <c r="E39" s="271"/>
      <c r="F39" s="271"/>
      <c r="G39" s="271"/>
      <c r="H39" s="271"/>
      <c r="I39" s="271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12" t="s">
        <v>146</v>
      </c>
      <c r="B41" s="212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2"/>
      <c r="B42" s="212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2"/>
      <c r="B43" s="212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8"/>
      <c r="B44" s="228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84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3564020.6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85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3564020.6</v>
      </c>
      <c r="G46" s="48"/>
      <c r="H46" s="48"/>
      <c r="I46" s="15">
        <f t="shared" ref="I46:I59" si="4">((C46*D46*E46)*(F46-G46))-H46</f>
        <v>54272.9056968</v>
      </c>
      <c r="J46" s="34">
        <f t="shared" ref="J46:J59" si="5">I46/(10^6)</f>
        <v>5.4272905696800003E-2</v>
      </c>
    </row>
    <row r="47" spans="1:10">
      <c r="A47" s="285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3564020.6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4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3564020.6</v>
      </c>
      <c r="G48" s="49"/>
      <c r="H48" s="49"/>
      <c r="I48" s="15">
        <f t="shared" si="4"/>
        <v>57737.133720000013</v>
      </c>
      <c r="J48" s="34">
        <f t="shared" si="5"/>
        <v>5.7737133720000014E-2</v>
      </c>
    </row>
    <row r="49" spans="1:10">
      <c r="A49" s="264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3564020.6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4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3564020.6</v>
      </c>
      <c r="G50" s="49"/>
      <c r="H50" s="49"/>
      <c r="I50" s="15">
        <f t="shared" si="4"/>
        <v>23094.853487999997</v>
      </c>
      <c r="J50" s="34">
        <f t="shared" si="5"/>
        <v>2.3094853487999997E-2</v>
      </c>
    </row>
    <row r="51" spans="1:10">
      <c r="A51" s="264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3564020.6</v>
      </c>
      <c r="G51" s="49"/>
      <c r="H51" s="49"/>
      <c r="I51" s="15">
        <f t="shared" si="4"/>
        <v>2052.8758655999995</v>
      </c>
      <c r="J51" s="34">
        <f t="shared" si="5"/>
        <v>2.0528758655999997E-3</v>
      </c>
    </row>
    <row r="52" spans="1:10">
      <c r="A52" s="264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3564020.6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4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3564020.6</v>
      </c>
      <c r="G53" s="49"/>
      <c r="H53" s="49"/>
      <c r="I53" s="15">
        <f t="shared" si="4"/>
        <v>18989.101756799999</v>
      </c>
      <c r="J53" s="34">
        <f t="shared" si="5"/>
        <v>1.8989101756799999E-2</v>
      </c>
    </row>
    <row r="54" spans="1:10">
      <c r="A54" s="264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3564020.6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4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3564020.6</v>
      </c>
      <c r="G55" s="49"/>
      <c r="H55" s="49"/>
      <c r="I55" s="15">
        <f t="shared" si="4"/>
        <v>50894.214168000013</v>
      </c>
      <c r="J55" s="34">
        <f t="shared" si="5"/>
        <v>5.089421416800001E-2</v>
      </c>
    </row>
    <row r="56" spans="1:10">
      <c r="A56" s="264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3564020.6</v>
      </c>
      <c r="G56" s="49"/>
      <c r="H56" s="49"/>
      <c r="I56" s="15">
        <f t="shared" si="4"/>
        <v>7270.6020240000007</v>
      </c>
      <c r="J56" s="34">
        <f t="shared" si="5"/>
        <v>7.2706020240000009E-3</v>
      </c>
    </row>
    <row r="57" spans="1:10">
      <c r="A57" s="264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3564020.6</v>
      </c>
      <c r="G57" s="49"/>
      <c r="H57" s="49"/>
      <c r="I57" s="15">
        <f t="shared" si="4"/>
        <v>2181.1806071999999</v>
      </c>
      <c r="J57" s="34">
        <f t="shared" si="5"/>
        <v>2.1811806071999999E-3</v>
      </c>
    </row>
    <row r="58" spans="1:10">
      <c r="A58" s="264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3564020.6</v>
      </c>
      <c r="G58" s="49"/>
      <c r="H58" s="49"/>
      <c r="I58" s="15">
        <f t="shared" si="4"/>
        <v>38534.190727200003</v>
      </c>
      <c r="J58" s="34">
        <f t="shared" si="5"/>
        <v>3.8534190727200004E-2</v>
      </c>
    </row>
    <row r="59" spans="1:10">
      <c r="A59" s="264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3564020.6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81" t="s">
        <v>291</v>
      </c>
      <c r="B60" s="281"/>
      <c r="C60" s="281"/>
      <c r="D60" s="281"/>
      <c r="E60" s="281"/>
      <c r="F60" s="281"/>
      <c r="G60" s="281"/>
      <c r="H60" s="281"/>
      <c r="I60" s="110">
        <f>SUM(I45:I59)</f>
        <v>255027.05805360002</v>
      </c>
      <c r="J60" s="111">
        <f>SUM(J45:J59)</f>
        <v>0.25502705805359999</v>
      </c>
    </row>
    <row r="63" spans="1:10">
      <c r="A63" s="282" t="s">
        <v>0</v>
      </c>
      <c r="B63" s="283"/>
      <c r="C63" s="202" t="s">
        <v>1</v>
      </c>
      <c r="D63" s="286"/>
      <c r="E63" s="286"/>
      <c r="F63" s="286"/>
      <c r="G63" s="286"/>
      <c r="H63" s="286"/>
      <c r="I63" s="286"/>
    </row>
    <row r="64" spans="1:10">
      <c r="A64" s="282" t="s">
        <v>2</v>
      </c>
      <c r="B64" s="283"/>
      <c r="C64" s="202" t="s">
        <v>117</v>
      </c>
      <c r="D64" s="286"/>
      <c r="E64" s="286"/>
      <c r="F64" s="286"/>
      <c r="G64" s="286"/>
      <c r="H64" s="286"/>
      <c r="I64" s="286"/>
    </row>
    <row r="65" spans="1:10">
      <c r="A65" s="282" t="s">
        <v>4</v>
      </c>
      <c r="B65" s="283"/>
      <c r="C65" s="202" t="s">
        <v>118</v>
      </c>
      <c r="D65" s="286"/>
      <c r="E65" s="286"/>
      <c r="F65" s="286"/>
      <c r="G65" s="286"/>
      <c r="H65" s="286"/>
      <c r="I65" s="286"/>
    </row>
    <row r="66" spans="1:10">
      <c r="A66" s="282" t="s">
        <v>6</v>
      </c>
      <c r="B66" s="283"/>
      <c r="C66" s="202" t="s">
        <v>145</v>
      </c>
      <c r="D66" s="286"/>
      <c r="E66" s="286"/>
      <c r="F66" s="286"/>
      <c r="G66" s="286"/>
      <c r="H66" s="286"/>
      <c r="I66" s="286"/>
    </row>
    <row r="67" spans="1:10">
      <c r="A67" s="254" t="s">
        <v>10</v>
      </c>
      <c r="B67" s="271"/>
      <c r="C67" s="271"/>
      <c r="D67" s="271"/>
      <c r="E67" s="271"/>
      <c r="F67" s="271"/>
      <c r="G67" s="271"/>
      <c r="H67" s="271"/>
      <c r="I67" s="271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12" t="s">
        <v>146</v>
      </c>
      <c r="B69" s="212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2"/>
      <c r="B70" s="212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2"/>
      <c r="B71" s="212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8"/>
      <c r="B72" s="228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84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3649868.6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85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3649868.6</v>
      </c>
      <c r="G74" s="48"/>
      <c r="H74" s="48"/>
      <c r="I74" s="15">
        <f t="shared" ref="I74:I87" si="7">((C74*D74*E74)*(F74-G74))-H74</f>
        <v>55580.199040800006</v>
      </c>
      <c r="J74" s="34">
        <f t="shared" ref="J74:J87" si="8">I74/(10^6)</f>
        <v>5.5580199040800006E-2</v>
      </c>
    </row>
    <row r="75" spans="1:10">
      <c r="A75" s="285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3649868.6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4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3649868.6</v>
      </c>
      <c r="G76" s="49"/>
      <c r="H76" s="49"/>
      <c r="I76" s="15">
        <f t="shared" si="7"/>
        <v>59127.871320000013</v>
      </c>
      <c r="J76" s="34">
        <f t="shared" si="8"/>
        <v>5.9127871320000011E-2</v>
      </c>
    </row>
    <row r="77" spans="1:10">
      <c r="A77" s="264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3649868.6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4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3649868.6</v>
      </c>
      <c r="G78" s="49"/>
      <c r="H78" s="49"/>
      <c r="I78" s="15">
        <f t="shared" si="7"/>
        <v>23651.148527999998</v>
      </c>
      <c r="J78" s="34">
        <f t="shared" si="8"/>
        <v>2.3651148527999998E-2</v>
      </c>
    </row>
    <row r="79" spans="1:10">
      <c r="A79" s="264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3649868.6</v>
      </c>
      <c r="G79" s="49"/>
      <c r="H79" s="49"/>
      <c r="I79" s="15">
        <f t="shared" si="7"/>
        <v>2102.3243135999996</v>
      </c>
      <c r="J79" s="34">
        <f t="shared" si="8"/>
        <v>2.1023243135999997E-3</v>
      </c>
    </row>
    <row r="80" spans="1:10">
      <c r="A80" s="264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3649868.6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4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3649868.6</v>
      </c>
      <c r="G81" s="49"/>
      <c r="H81" s="49"/>
      <c r="I81" s="15">
        <f t="shared" si="7"/>
        <v>19446.499900799998</v>
      </c>
      <c r="J81" s="34">
        <f t="shared" si="8"/>
        <v>1.9446499900799996E-2</v>
      </c>
    </row>
    <row r="82" spans="1:10">
      <c r="A82" s="264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3649868.6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4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3649868.6</v>
      </c>
      <c r="G83" s="49"/>
      <c r="H83" s="49"/>
      <c r="I83" s="15">
        <f t="shared" si="7"/>
        <v>52120.123608000009</v>
      </c>
      <c r="J83" s="34">
        <f t="shared" si="8"/>
        <v>5.2120123608000009E-2</v>
      </c>
    </row>
    <row r="84" spans="1:10">
      <c r="A84" s="264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3649868.6</v>
      </c>
      <c r="G84" s="49"/>
      <c r="H84" s="49"/>
      <c r="I84" s="15">
        <f t="shared" si="7"/>
        <v>7445.731944000001</v>
      </c>
      <c r="J84" s="34">
        <f t="shared" si="8"/>
        <v>7.4457319440000011E-3</v>
      </c>
    </row>
    <row r="85" spans="1:10">
      <c r="A85" s="264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3649868.6</v>
      </c>
      <c r="G85" s="49"/>
      <c r="H85" s="49"/>
      <c r="I85" s="15">
        <f t="shared" si="7"/>
        <v>2233.7195832000002</v>
      </c>
      <c r="J85" s="34">
        <f t="shared" si="8"/>
        <v>2.2337195832000003E-3</v>
      </c>
    </row>
    <row r="86" spans="1:10">
      <c r="A86" s="264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3649868.6</v>
      </c>
      <c r="G86" s="49"/>
      <c r="H86" s="49"/>
      <c r="I86" s="15">
        <f t="shared" si="7"/>
        <v>39462.379303200003</v>
      </c>
      <c r="J86" s="34">
        <f t="shared" si="8"/>
        <v>3.9462379303200006E-2</v>
      </c>
    </row>
    <row r="87" spans="1:10">
      <c r="A87" s="264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3649868.6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81" t="s">
        <v>292</v>
      </c>
      <c r="B88" s="281"/>
      <c r="C88" s="281"/>
      <c r="D88" s="281"/>
      <c r="E88" s="281"/>
      <c r="F88" s="281"/>
      <c r="G88" s="281"/>
      <c r="H88" s="281"/>
      <c r="I88" s="110">
        <f>SUM(I73:I87)</f>
        <v>261169.99754160002</v>
      </c>
      <c r="J88" s="111">
        <f>SUM(J73:J87)</f>
        <v>0.26116999754160003</v>
      </c>
    </row>
    <row r="91" spans="1:10">
      <c r="A91" s="282" t="s">
        <v>0</v>
      </c>
      <c r="B91" s="283"/>
      <c r="C91" s="202" t="s">
        <v>1</v>
      </c>
      <c r="D91" s="286"/>
      <c r="E91" s="286"/>
      <c r="F91" s="286"/>
      <c r="G91" s="286"/>
      <c r="H91" s="286"/>
      <c r="I91" s="286"/>
    </row>
    <row r="92" spans="1:10">
      <c r="A92" s="282" t="s">
        <v>2</v>
      </c>
      <c r="B92" s="283"/>
      <c r="C92" s="202" t="s">
        <v>117</v>
      </c>
      <c r="D92" s="286"/>
      <c r="E92" s="286"/>
      <c r="F92" s="286"/>
      <c r="G92" s="286"/>
      <c r="H92" s="286"/>
      <c r="I92" s="286"/>
    </row>
    <row r="93" spans="1:10">
      <c r="A93" s="282" t="s">
        <v>4</v>
      </c>
      <c r="B93" s="283"/>
      <c r="C93" s="202" t="s">
        <v>118</v>
      </c>
      <c r="D93" s="286"/>
      <c r="E93" s="286"/>
      <c r="F93" s="286"/>
      <c r="G93" s="286"/>
      <c r="H93" s="286"/>
      <c r="I93" s="286"/>
    </row>
    <row r="94" spans="1:10">
      <c r="A94" s="282" t="s">
        <v>6</v>
      </c>
      <c r="B94" s="283"/>
      <c r="C94" s="202" t="s">
        <v>145</v>
      </c>
      <c r="D94" s="286"/>
      <c r="E94" s="286"/>
      <c r="F94" s="286"/>
      <c r="G94" s="286"/>
      <c r="H94" s="286"/>
      <c r="I94" s="286"/>
    </row>
    <row r="95" spans="1:10">
      <c r="A95" s="254" t="s">
        <v>10</v>
      </c>
      <c r="B95" s="271"/>
      <c r="C95" s="271"/>
      <c r="D95" s="271"/>
      <c r="E95" s="271"/>
      <c r="F95" s="271"/>
      <c r="G95" s="271"/>
      <c r="H95" s="271"/>
      <c r="I95" s="271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12" t="s">
        <v>146</v>
      </c>
      <c r="B97" s="212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2"/>
      <c r="B98" s="212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2"/>
      <c r="B99" s="212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8"/>
      <c r="B100" s="228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84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3740155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85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3740155</v>
      </c>
      <c r="G102" s="48"/>
      <c r="H102" s="48"/>
      <c r="I102" s="15">
        <f t="shared" ref="I102:I115" si="10">((C102*D102*E102)*(F102-G102))-H102</f>
        <v>56955.08034</v>
      </c>
      <c r="J102" s="34">
        <f t="shared" ref="J102:J115" si="11">I102/(10^6)</f>
        <v>5.6955080339999999E-2</v>
      </c>
    </row>
    <row r="103" spans="1:10">
      <c r="A103" s="285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3740155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4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3740155</v>
      </c>
      <c r="G104" s="49"/>
      <c r="H104" s="49"/>
      <c r="I104" s="15">
        <f t="shared" si="10"/>
        <v>60590.511000000013</v>
      </c>
      <c r="J104" s="34">
        <f t="shared" si="11"/>
        <v>6.0590511000000014E-2</v>
      </c>
    </row>
    <row r="105" spans="1:10">
      <c r="A105" s="264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3740155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4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3740155</v>
      </c>
      <c r="G106" s="49"/>
      <c r="H106" s="49"/>
      <c r="I106" s="15">
        <f t="shared" si="10"/>
        <v>24236.204399999995</v>
      </c>
      <c r="J106" s="34">
        <f t="shared" si="11"/>
        <v>2.4236204399999996E-2</v>
      </c>
    </row>
    <row r="107" spans="1:10">
      <c r="A107" s="264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3740155</v>
      </c>
      <c r="G107" s="49"/>
      <c r="H107" s="49"/>
      <c r="I107" s="15">
        <f t="shared" si="10"/>
        <v>2154.3292799999995</v>
      </c>
      <c r="J107" s="34">
        <f t="shared" si="11"/>
        <v>2.1543292799999993E-3</v>
      </c>
    </row>
    <row r="108" spans="1:10">
      <c r="A108" s="264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3740155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4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3740155</v>
      </c>
      <c r="G109" s="49"/>
      <c r="H109" s="49"/>
      <c r="I109" s="15">
        <f t="shared" si="10"/>
        <v>19927.545839999999</v>
      </c>
      <c r="J109" s="34">
        <f t="shared" si="11"/>
        <v>1.9927545839999998E-2</v>
      </c>
    </row>
    <row r="110" spans="1:10">
      <c r="A110" s="264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3740155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4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3740155</v>
      </c>
      <c r="G111" s="49"/>
      <c r="H111" s="49"/>
      <c r="I111" s="15">
        <f t="shared" si="10"/>
        <v>53409.413400000012</v>
      </c>
      <c r="J111" s="34">
        <f t="shared" si="11"/>
        <v>5.3409413400000015E-2</v>
      </c>
    </row>
    <row r="112" spans="1:10">
      <c r="A112" s="264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3740155</v>
      </c>
      <c r="G112" s="49"/>
      <c r="H112" s="49"/>
      <c r="I112" s="15">
        <f t="shared" si="10"/>
        <v>7629.9162000000006</v>
      </c>
      <c r="J112" s="34">
        <f t="shared" si="11"/>
        <v>7.6299162000000005E-3</v>
      </c>
    </row>
    <row r="113" spans="1:10">
      <c r="A113" s="264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3740155</v>
      </c>
      <c r="G113" s="49"/>
      <c r="H113" s="49"/>
      <c r="I113" s="15">
        <f t="shared" si="10"/>
        <v>2288.9748600000003</v>
      </c>
      <c r="J113" s="34">
        <f t="shared" si="11"/>
        <v>2.2889748600000001E-3</v>
      </c>
    </row>
    <row r="114" spans="1:10">
      <c r="A114" s="264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3740155</v>
      </c>
      <c r="G114" s="49"/>
      <c r="H114" s="49"/>
      <c r="I114" s="15">
        <f t="shared" si="10"/>
        <v>40438.55586</v>
      </c>
      <c r="J114" s="34">
        <f t="shared" si="11"/>
        <v>4.0438555860000003E-2</v>
      </c>
    </row>
    <row r="115" spans="1:10">
      <c r="A115" s="264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3740155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81" t="s">
        <v>293</v>
      </c>
      <c r="B116" s="281"/>
      <c r="C116" s="281"/>
      <c r="D116" s="281"/>
      <c r="E116" s="281"/>
      <c r="F116" s="281"/>
      <c r="G116" s="281"/>
      <c r="H116" s="281"/>
      <c r="I116" s="110">
        <f>SUM(I101:I115)</f>
        <v>267630.53118000005</v>
      </c>
      <c r="J116" s="111">
        <f>SUM(J101:J115)</f>
        <v>0.26763053118000002</v>
      </c>
    </row>
    <row r="119" spans="1:10">
      <c r="A119" s="282" t="s">
        <v>0</v>
      </c>
      <c r="B119" s="283"/>
      <c r="C119" s="202" t="s">
        <v>1</v>
      </c>
      <c r="D119" s="286"/>
      <c r="E119" s="286"/>
      <c r="F119" s="286"/>
      <c r="G119" s="286"/>
      <c r="H119" s="286"/>
      <c r="I119" s="286"/>
    </row>
    <row r="120" spans="1:10">
      <c r="A120" s="282" t="s">
        <v>2</v>
      </c>
      <c r="B120" s="283"/>
      <c r="C120" s="202" t="s">
        <v>117</v>
      </c>
      <c r="D120" s="286"/>
      <c r="E120" s="286"/>
      <c r="F120" s="286"/>
      <c r="G120" s="286"/>
      <c r="H120" s="286"/>
      <c r="I120" s="286"/>
    </row>
    <row r="121" spans="1:10">
      <c r="A121" s="282" t="s">
        <v>4</v>
      </c>
      <c r="B121" s="283"/>
      <c r="C121" s="202" t="s">
        <v>118</v>
      </c>
      <c r="D121" s="286"/>
      <c r="E121" s="286"/>
      <c r="F121" s="286"/>
      <c r="G121" s="286"/>
      <c r="H121" s="286"/>
      <c r="I121" s="286"/>
    </row>
    <row r="122" spans="1:10">
      <c r="A122" s="282" t="s">
        <v>6</v>
      </c>
      <c r="B122" s="283"/>
      <c r="C122" s="202" t="s">
        <v>145</v>
      </c>
      <c r="D122" s="286"/>
      <c r="E122" s="286"/>
      <c r="F122" s="286"/>
      <c r="G122" s="286"/>
      <c r="H122" s="286"/>
      <c r="I122" s="286"/>
    </row>
    <row r="123" spans="1:10">
      <c r="A123" s="254" t="s">
        <v>10</v>
      </c>
      <c r="B123" s="271"/>
      <c r="C123" s="271"/>
      <c r="D123" s="271"/>
      <c r="E123" s="271"/>
      <c r="F123" s="271"/>
      <c r="G123" s="271"/>
      <c r="H123" s="271"/>
      <c r="I123" s="271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12" t="s">
        <v>146</v>
      </c>
      <c r="B125" s="212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2"/>
      <c r="B126" s="212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2"/>
      <c r="B127" s="212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8"/>
      <c r="B128" s="228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84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3829594.6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85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3829594.6</v>
      </c>
      <c r="G130" s="48"/>
      <c r="H130" s="48"/>
      <c r="I130" s="15">
        <f t="shared" ref="I130:I143" si="13">((C130*D130*E130)*(F130-G130))-H130</f>
        <v>58317.066568800001</v>
      </c>
      <c r="J130" s="34">
        <f t="shared" ref="J130:J143" si="14">I130/(10^6)</f>
        <v>5.8317066568800001E-2</v>
      </c>
    </row>
    <row r="131" spans="1:10">
      <c r="A131" s="285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3829594.6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4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3829594.6</v>
      </c>
      <c r="G132" s="49"/>
      <c r="H132" s="49"/>
      <c r="I132" s="15">
        <f t="shared" si="13"/>
        <v>62039.432520000009</v>
      </c>
      <c r="J132" s="34">
        <f t="shared" si="14"/>
        <v>6.2039432520000007E-2</v>
      </c>
    </row>
    <row r="133" spans="1:10">
      <c r="A133" s="264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3829594.6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4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3829594.6</v>
      </c>
      <c r="G134" s="49"/>
      <c r="H134" s="49"/>
      <c r="I134" s="15">
        <f t="shared" si="13"/>
        <v>24815.773007999996</v>
      </c>
      <c r="J134" s="34">
        <f t="shared" si="14"/>
        <v>2.4815773007999996E-2</v>
      </c>
    </row>
    <row r="135" spans="1:10">
      <c r="A135" s="264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3829594.6</v>
      </c>
      <c r="G135" s="49"/>
      <c r="H135" s="49"/>
      <c r="I135" s="15">
        <f t="shared" si="13"/>
        <v>2205.8464895999996</v>
      </c>
      <c r="J135" s="34">
        <f t="shared" si="14"/>
        <v>2.2058464895999995E-3</v>
      </c>
    </row>
    <row r="136" spans="1:10">
      <c r="A136" s="264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3829594.6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4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3829594.6</v>
      </c>
      <c r="G137" s="49"/>
      <c r="H137" s="49"/>
      <c r="I137" s="15">
        <f t="shared" si="13"/>
        <v>20404.080028799999</v>
      </c>
      <c r="J137" s="34">
        <f t="shared" si="14"/>
        <v>2.0404080028799999E-2</v>
      </c>
    </row>
    <row r="138" spans="1:10">
      <c r="A138" s="264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3829594.6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4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3829594.6</v>
      </c>
      <c r="G139" s="49"/>
      <c r="H139" s="49"/>
      <c r="I139" s="15">
        <f t="shared" si="13"/>
        <v>54686.61088800001</v>
      </c>
      <c r="J139" s="34">
        <f t="shared" si="14"/>
        <v>5.468661088800001E-2</v>
      </c>
    </row>
    <row r="140" spans="1:10">
      <c r="A140" s="264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3829594.6</v>
      </c>
      <c r="G140" s="49"/>
      <c r="H140" s="49"/>
      <c r="I140" s="15">
        <f t="shared" si="13"/>
        <v>7812.3729840000005</v>
      </c>
      <c r="J140" s="34">
        <f t="shared" si="14"/>
        <v>7.8123729840000001E-3</v>
      </c>
    </row>
    <row r="141" spans="1:10">
      <c r="A141" s="264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3829594.6</v>
      </c>
      <c r="G141" s="49"/>
      <c r="H141" s="49"/>
      <c r="I141" s="15">
        <f t="shared" si="13"/>
        <v>2343.7118952000001</v>
      </c>
      <c r="J141" s="34">
        <f t="shared" si="14"/>
        <v>2.3437118952000001E-3</v>
      </c>
    </row>
    <row r="142" spans="1:10">
      <c r="A142" s="264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3829594.6</v>
      </c>
      <c r="G142" s="49"/>
      <c r="H142" s="49"/>
      <c r="I142" s="15">
        <f t="shared" si="13"/>
        <v>41405.576815200002</v>
      </c>
      <c r="J142" s="34">
        <f t="shared" si="14"/>
        <v>4.1405576815200004E-2</v>
      </c>
    </row>
    <row r="143" spans="1:10">
      <c r="A143" s="264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3829594.6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81" t="s">
        <v>294</v>
      </c>
      <c r="B144" s="281"/>
      <c r="C144" s="281"/>
      <c r="D144" s="281"/>
      <c r="E144" s="281"/>
      <c r="F144" s="281"/>
      <c r="G144" s="281"/>
      <c r="H144" s="281"/>
      <c r="I144" s="110">
        <f>SUM(I129:I143)</f>
        <v>274030.47119759995</v>
      </c>
      <c r="J144" s="111">
        <f>SUM(J129:J143)</f>
        <v>0.27403047119760005</v>
      </c>
    </row>
    <row r="147" spans="1:10">
      <c r="A147" s="282" t="s">
        <v>0</v>
      </c>
      <c r="B147" s="283"/>
      <c r="C147" s="202" t="s">
        <v>1</v>
      </c>
      <c r="D147" s="286"/>
      <c r="E147" s="286"/>
      <c r="F147" s="286"/>
      <c r="G147" s="286"/>
      <c r="H147" s="286"/>
      <c r="I147" s="286"/>
    </row>
    <row r="148" spans="1:10">
      <c r="A148" s="282" t="s">
        <v>2</v>
      </c>
      <c r="B148" s="283"/>
      <c r="C148" s="202" t="s">
        <v>117</v>
      </c>
      <c r="D148" s="286"/>
      <c r="E148" s="286"/>
      <c r="F148" s="286"/>
      <c r="G148" s="286"/>
      <c r="H148" s="286"/>
      <c r="I148" s="286"/>
    </row>
    <row r="149" spans="1:10">
      <c r="A149" s="282" t="s">
        <v>4</v>
      </c>
      <c r="B149" s="283"/>
      <c r="C149" s="202" t="s">
        <v>118</v>
      </c>
      <c r="D149" s="286"/>
      <c r="E149" s="286"/>
      <c r="F149" s="286"/>
      <c r="G149" s="286"/>
      <c r="H149" s="286"/>
      <c r="I149" s="286"/>
    </row>
    <row r="150" spans="1:10">
      <c r="A150" s="282" t="s">
        <v>6</v>
      </c>
      <c r="B150" s="283"/>
      <c r="C150" s="202" t="s">
        <v>145</v>
      </c>
      <c r="D150" s="286"/>
      <c r="E150" s="286"/>
      <c r="F150" s="286"/>
      <c r="G150" s="286"/>
      <c r="H150" s="286"/>
      <c r="I150" s="286"/>
    </row>
    <row r="151" spans="1:10">
      <c r="A151" s="254" t="s">
        <v>10</v>
      </c>
      <c r="B151" s="271"/>
      <c r="C151" s="271"/>
      <c r="D151" s="271"/>
      <c r="E151" s="271"/>
      <c r="F151" s="271"/>
      <c r="G151" s="271"/>
      <c r="H151" s="271"/>
      <c r="I151" s="271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12" t="s">
        <v>146</v>
      </c>
      <c r="B153" s="212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2"/>
      <c r="B154" s="212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2"/>
      <c r="B155" s="212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8"/>
      <c r="B156" s="228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84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3916610.6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85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3916610.6</v>
      </c>
      <c r="G158" s="48"/>
      <c r="H158" s="48"/>
      <c r="I158" s="15">
        <f t="shared" ref="I158:I171" si="16">((C158*D158*E158)*(F158-G158))-H158</f>
        <v>59642.1462168</v>
      </c>
      <c r="J158" s="34">
        <f t="shared" ref="J158:J171" si="17">I158/(10^6)</f>
        <v>5.9642146216800002E-2</v>
      </c>
    </row>
    <row r="159" spans="1:10">
      <c r="A159" s="285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3916610.6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4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3916610.6</v>
      </c>
      <c r="G160" s="49"/>
      <c r="H160" s="49"/>
      <c r="I160" s="15">
        <f t="shared" si="16"/>
        <v>63449.091720000011</v>
      </c>
      <c r="J160" s="34">
        <f t="shared" si="17"/>
        <v>6.3449091720000017E-2</v>
      </c>
    </row>
    <row r="161" spans="1:10">
      <c r="A161" s="264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3916610.6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4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3916610.6</v>
      </c>
      <c r="G162" s="49"/>
      <c r="H162" s="49"/>
      <c r="I162" s="15">
        <f t="shared" si="16"/>
        <v>25379.636687999995</v>
      </c>
      <c r="J162" s="34">
        <f t="shared" si="17"/>
        <v>2.5379636687999994E-2</v>
      </c>
    </row>
    <row r="163" spans="1:10">
      <c r="A163" s="264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3916610.6</v>
      </c>
      <c r="G163" s="49"/>
      <c r="H163" s="49"/>
      <c r="I163" s="15">
        <f t="shared" si="16"/>
        <v>2255.9677055999996</v>
      </c>
      <c r="J163" s="34">
        <f t="shared" si="17"/>
        <v>2.2559677055999997E-3</v>
      </c>
    </row>
    <row r="164" spans="1:10">
      <c r="A164" s="264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3916610.6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4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3916610.6</v>
      </c>
      <c r="G165" s="49"/>
      <c r="H165" s="49"/>
      <c r="I165" s="15">
        <f t="shared" si="16"/>
        <v>20867.701276799999</v>
      </c>
      <c r="J165" s="34">
        <f t="shared" si="17"/>
        <v>2.0867701276799999E-2</v>
      </c>
    </row>
    <row r="166" spans="1:10">
      <c r="A166" s="264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3916610.6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4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3916610.6</v>
      </c>
      <c r="G167" s="49"/>
      <c r="H167" s="49"/>
      <c r="I167" s="15">
        <f t="shared" si="16"/>
        <v>55929.199368000009</v>
      </c>
      <c r="J167" s="34">
        <f t="shared" si="17"/>
        <v>5.5929199368000011E-2</v>
      </c>
    </row>
    <row r="168" spans="1:10">
      <c r="A168" s="264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3916610.6</v>
      </c>
      <c r="G168" s="49"/>
      <c r="H168" s="49"/>
      <c r="I168" s="15">
        <f t="shared" si="16"/>
        <v>7989.8856240000005</v>
      </c>
      <c r="J168" s="34">
        <f t="shared" si="17"/>
        <v>7.9898856239999996E-3</v>
      </c>
    </row>
    <row r="169" spans="1:10">
      <c r="A169" s="264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3916610.6</v>
      </c>
      <c r="G169" s="49"/>
      <c r="H169" s="49"/>
      <c r="I169" s="15">
        <f t="shared" si="16"/>
        <v>2396.9656872</v>
      </c>
      <c r="J169" s="34">
        <f t="shared" si="17"/>
        <v>2.3969656872000001E-3</v>
      </c>
    </row>
    <row r="170" spans="1:10">
      <c r="A170" s="264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3916610.6</v>
      </c>
      <c r="G170" s="49"/>
      <c r="H170" s="49"/>
      <c r="I170" s="15">
        <f t="shared" si="16"/>
        <v>42346.393807200002</v>
      </c>
      <c r="J170" s="34">
        <f t="shared" si="17"/>
        <v>4.2346393807200004E-2</v>
      </c>
    </row>
    <row r="171" spans="1:10">
      <c r="A171" s="264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3916610.6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81" t="s">
        <v>295</v>
      </c>
      <c r="B172" s="281"/>
      <c r="C172" s="281"/>
      <c r="D172" s="281"/>
      <c r="E172" s="281"/>
      <c r="F172" s="281"/>
      <c r="G172" s="281"/>
      <c r="H172" s="281"/>
      <c r="I172" s="110">
        <f>SUM(I157:I171)</f>
        <v>280256.98809359997</v>
      </c>
      <c r="J172" s="111">
        <f>SUM(J157:J171)</f>
        <v>0.2802569880936</v>
      </c>
    </row>
    <row r="175" spans="1:10">
      <c r="A175" s="282" t="s">
        <v>0</v>
      </c>
      <c r="B175" s="283"/>
      <c r="C175" s="202" t="s">
        <v>1</v>
      </c>
      <c r="D175" s="286"/>
      <c r="E175" s="286"/>
      <c r="F175" s="286"/>
      <c r="G175" s="286"/>
      <c r="H175" s="286"/>
      <c r="I175" s="286"/>
    </row>
    <row r="176" spans="1:10">
      <c r="A176" s="282" t="s">
        <v>2</v>
      </c>
      <c r="B176" s="283"/>
      <c r="C176" s="202" t="s">
        <v>117</v>
      </c>
      <c r="D176" s="286"/>
      <c r="E176" s="286"/>
      <c r="F176" s="286"/>
      <c r="G176" s="286"/>
      <c r="H176" s="286"/>
      <c r="I176" s="286"/>
    </row>
    <row r="177" spans="1:10">
      <c r="A177" s="282" t="s">
        <v>4</v>
      </c>
      <c r="B177" s="283"/>
      <c r="C177" s="202" t="s">
        <v>118</v>
      </c>
      <c r="D177" s="286"/>
      <c r="E177" s="286"/>
      <c r="F177" s="286"/>
      <c r="G177" s="286"/>
      <c r="H177" s="286"/>
      <c r="I177" s="286"/>
    </row>
    <row r="178" spans="1:10">
      <c r="A178" s="282" t="s">
        <v>6</v>
      </c>
      <c r="B178" s="283"/>
      <c r="C178" s="202" t="s">
        <v>145</v>
      </c>
      <c r="D178" s="286"/>
      <c r="E178" s="286"/>
      <c r="F178" s="286"/>
      <c r="G178" s="286"/>
      <c r="H178" s="286"/>
      <c r="I178" s="286"/>
    </row>
    <row r="179" spans="1:10">
      <c r="A179" s="254" t="s">
        <v>10</v>
      </c>
      <c r="B179" s="271"/>
      <c r="C179" s="271"/>
      <c r="D179" s="271"/>
      <c r="E179" s="271"/>
      <c r="F179" s="271"/>
      <c r="G179" s="271"/>
      <c r="H179" s="271"/>
      <c r="I179" s="271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12" t="s">
        <v>146</v>
      </c>
      <c r="B181" s="212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2"/>
      <c r="B182" s="212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2"/>
      <c r="B183" s="212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8"/>
      <c r="B184" s="228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84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4040491.6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85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4040491.6</v>
      </c>
      <c r="G186" s="48"/>
      <c r="H186" s="48"/>
      <c r="I186" s="15">
        <f t="shared" ref="I186:I199" si="19">((C186*D186*E186)*(F186-G186))-H186</f>
        <v>61528.606084800005</v>
      </c>
      <c r="J186" s="34">
        <f t="shared" ref="J186:J199" si="20">I186/(10^6)</f>
        <v>6.1528606084800007E-2</v>
      </c>
    </row>
    <row r="187" spans="1:10">
      <c r="A187" s="285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4040491.6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4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4040491.6</v>
      </c>
      <c r="G188" s="49"/>
      <c r="H188" s="49"/>
      <c r="I188" s="15">
        <f t="shared" si="19"/>
        <v>65455.963920000009</v>
      </c>
      <c r="J188" s="34">
        <f t="shared" si="20"/>
        <v>6.5455963920000013E-2</v>
      </c>
    </row>
    <row r="189" spans="1:10">
      <c r="A189" s="264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4040491.6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4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4040491.6</v>
      </c>
      <c r="G190" s="49"/>
      <c r="H190" s="49"/>
      <c r="I190" s="15">
        <f t="shared" si="19"/>
        <v>26182.385567999994</v>
      </c>
      <c r="J190" s="34">
        <f t="shared" si="20"/>
        <v>2.6182385567999993E-2</v>
      </c>
    </row>
    <row r="191" spans="1:10">
      <c r="A191" s="264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4040491.6</v>
      </c>
      <c r="G191" s="49"/>
      <c r="H191" s="49"/>
      <c r="I191" s="15">
        <f t="shared" si="19"/>
        <v>2327.3231615999998</v>
      </c>
      <c r="J191" s="34">
        <f t="shared" si="20"/>
        <v>2.3273231615999999E-3</v>
      </c>
    </row>
    <row r="192" spans="1:10">
      <c r="A192" s="264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4040491.6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4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4040491.6</v>
      </c>
      <c r="G193" s="49"/>
      <c r="H193" s="49"/>
      <c r="I193" s="15">
        <f t="shared" si="19"/>
        <v>21527.739244799999</v>
      </c>
      <c r="J193" s="34">
        <f t="shared" si="20"/>
        <v>2.15277392448E-2</v>
      </c>
    </row>
    <row r="194" spans="1:10">
      <c r="A194" s="264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4040491.6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4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4040491.6</v>
      </c>
      <c r="G195" s="49"/>
      <c r="H195" s="49"/>
      <c r="I195" s="15">
        <f t="shared" si="19"/>
        <v>57698.22004800001</v>
      </c>
      <c r="J195" s="34">
        <f t="shared" si="20"/>
        <v>5.7698220048000008E-2</v>
      </c>
    </row>
    <row r="196" spans="1:10">
      <c r="A196" s="264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4040491.6</v>
      </c>
      <c r="G196" s="49"/>
      <c r="H196" s="49"/>
      <c r="I196" s="15">
        <f t="shared" si="19"/>
        <v>8242.6028640000004</v>
      </c>
      <c r="J196" s="34">
        <f t="shared" si="20"/>
        <v>8.2426028639999999E-3</v>
      </c>
    </row>
    <row r="197" spans="1:10">
      <c r="A197" s="264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4040491.6</v>
      </c>
      <c r="G197" s="49"/>
      <c r="H197" s="49"/>
      <c r="I197" s="15">
        <f t="shared" si="19"/>
        <v>2472.7808592000001</v>
      </c>
      <c r="J197" s="34">
        <f t="shared" si="20"/>
        <v>2.4727808592000002E-3</v>
      </c>
    </row>
    <row r="198" spans="1:10">
      <c r="A198" s="264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4040491.6</v>
      </c>
      <c r="G198" s="49"/>
      <c r="H198" s="49"/>
      <c r="I198" s="15">
        <f t="shared" si="19"/>
        <v>43685.795179200002</v>
      </c>
      <c r="J198" s="34">
        <f t="shared" si="20"/>
        <v>4.3685795179200002E-2</v>
      </c>
    </row>
    <row r="199" spans="1:10">
      <c r="A199" s="264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4040491.6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81" t="s">
        <v>296</v>
      </c>
      <c r="B200" s="281"/>
      <c r="C200" s="281"/>
      <c r="D200" s="281"/>
      <c r="E200" s="281"/>
      <c r="F200" s="281"/>
      <c r="G200" s="281"/>
      <c r="H200" s="281"/>
      <c r="I200" s="110">
        <f>SUM(I185:I199)</f>
        <v>289121.41692960006</v>
      </c>
      <c r="J200" s="111">
        <f>SUM(J185:J199)</f>
        <v>0.28912141692960003</v>
      </c>
    </row>
    <row r="203" spans="1:10">
      <c r="A203" s="282" t="s">
        <v>0</v>
      </c>
      <c r="B203" s="283"/>
      <c r="C203" s="202" t="s">
        <v>1</v>
      </c>
      <c r="D203" s="286"/>
      <c r="E203" s="286"/>
      <c r="F203" s="286"/>
      <c r="G203" s="286"/>
      <c r="H203" s="286"/>
      <c r="I203" s="286"/>
    </row>
    <row r="204" spans="1:10">
      <c r="A204" s="282" t="s">
        <v>2</v>
      </c>
      <c r="B204" s="283"/>
      <c r="C204" s="202" t="s">
        <v>117</v>
      </c>
      <c r="D204" s="286"/>
      <c r="E204" s="286"/>
      <c r="F204" s="286"/>
      <c r="G204" s="286"/>
      <c r="H204" s="286"/>
      <c r="I204" s="286"/>
    </row>
    <row r="205" spans="1:10">
      <c r="A205" s="282" t="s">
        <v>4</v>
      </c>
      <c r="B205" s="283"/>
      <c r="C205" s="202" t="s">
        <v>118</v>
      </c>
      <c r="D205" s="286"/>
      <c r="E205" s="286"/>
      <c r="F205" s="286"/>
      <c r="G205" s="286"/>
      <c r="H205" s="286"/>
      <c r="I205" s="286"/>
    </row>
    <row r="206" spans="1:10">
      <c r="A206" s="282" t="s">
        <v>6</v>
      </c>
      <c r="B206" s="283"/>
      <c r="C206" s="202" t="s">
        <v>145</v>
      </c>
      <c r="D206" s="286"/>
      <c r="E206" s="286"/>
      <c r="F206" s="286"/>
      <c r="G206" s="286"/>
      <c r="H206" s="286"/>
      <c r="I206" s="286"/>
    </row>
    <row r="207" spans="1:10">
      <c r="A207" s="254" t="s">
        <v>10</v>
      </c>
      <c r="B207" s="271"/>
      <c r="C207" s="271"/>
      <c r="D207" s="271"/>
      <c r="E207" s="271"/>
      <c r="F207" s="271"/>
      <c r="G207" s="271"/>
      <c r="H207" s="271"/>
      <c r="I207" s="271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12" t="s">
        <v>146</v>
      </c>
      <c r="B209" s="212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2"/>
      <c r="B210" s="212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2"/>
      <c r="B211" s="212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8"/>
      <c r="B212" s="228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84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4160109.4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85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4160109.4</v>
      </c>
      <c r="G214" s="48"/>
      <c r="H214" s="48"/>
      <c r="I214" s="15">
        <f t="shared" ref="I214:I227" si="22">((C214*D214*E214)*(F214-G214))-H214</f>
        <v>63350.145943199997</v>
      </c>
      <c r="J214" s="34">
        <f t="shared" ref="J214:J227" si="23">I214/(10^6)</f>
        <v>6.3350145943200001E-2</v>
      </c>
    </row>
    <row r="215" spans="1:10">
      <c r="A215" s="285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4160109.4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4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4160109.4</v>
      </c>
      <c r="G216" s="49"/>
      <c r="H216" s="49"/>
      <c r="I216" s="15">
        <f t="shared" si="22"/>
        <v>67393.772280000005</v>
      </c>
      <c r="J216" s="34">
        <f t="shared" si="23"/>
        <v>6.739377228E-2</v>
      </c>
    </row>
    <row r="217" spans="1:10">
      <c r="A217" s="264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4160109.4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4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4160109.4</v>
      </c>
      <c r="G218" s="49"/>
      <c r="H218" s="49"/>
      <c r="I218" s="15">
        <f t="shared" si="22"/>
        <v>26957.508911999994</v>
      </c>
      <c r="J218" s="34">
        <f t="shared" si="23"/>
        <v>2.6957508911999994E-2</v>
      </c>
    </row>
    <row r="219" spans="1:10">
      <c r="A219" s="264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4160109.4</v>
      </c>
      <c r="G219" s="49"/>
      <c r="H219" s="49"/>
      <c r="I219" s="15">
        <f t="shared" si="22"/>
        <v>2396.2230143999996</v>
      </c>
      <c r="J219" s="34">
        <f t="shared" si="23"/>
        <v>2.3962230143999997E-3</v>
      </c>
    </row>
    <row r="220" spans="1:10">
      <c r="A220" s="264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4160109.4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4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4160109.4</v>
      </c>
      <c r="G221" s="49"/>
      <c r="H221" s="49"/>
      <c r="I221" s="15">
        <f t="shared" si="22"/>
        <v>22165.062883199997</v>
      </c>
      <c r="J221" s="34">
        <f t="shared" si="23"/>
        <v>2.2165062883199995E-2</v>
      </c>
    </row>
    <row r="222" spans="1:10">
      <c r="A222" s="264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4160109.4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4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4160109.4</v>
      </c>
      <c r="G223" s="49"/>
      <c r="H223" s="49"/>
      <c r="I223" s="15">
        <f t="shared" si="22"/>
        <v>59406.362232000007</v>
      </c>
      <c r="J223" s="34">
        <f t="shared" si="23"/>
        <v>5.9406362232000007E-2</v>
      </c>
    </row>
    <row r="224" spans="1:10">
      <c r="A224" s="264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4160109.4</v>
      </c>
      <c r="G224" s="49"/>
      <c r="H224" s="49"/>
      <c r="I224" s="15">
        <f t="shared" si="22"/>
        <v>8486.623176000001</v>
      </c>
      <c r="J224" s="34">
        <f t="shared" si="23"/>
        <v>8.4866231760000015E-3</v>
      </c>
    </row>
    <row r="225" spans="1:10">
      <c r="A225" s="264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4160109.4</v>
      </c>
      <c r="G225" s="49"/>
      <c r="H225" s="49"/>
      <c r="I225" s="15">
        <f t="shared" si="22"/>
        <v>2545.9869527999999</v>
      </c>
      <c r="J225" s="34">
        <f t="shared" si="23"/>
        <v>2.5459869528E-3</v>
      </c>
    </row>
    <row r="226" spans="1:10">
      <c r="A226" s="264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4160109.4</v>
      </c>
      <c r="G226" s="49"/>
      <c r="H226" s="49"/>
      <c r="I226" s="15">
        <f t="shared" si="22"/>
        <v>44979.102832800003</v>
      </c>
      <c r="J226" s="34">
        <f t="shared" si="23"/>
        <v>4.4979102832800003E-2</v>
      </c>
    </row>
    <row r="227" spans="1:10">
      <c r="A227" s="264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4160109.4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81" t="s">
        <v>297</v>
      </c>
      <c r="B228" s="281"/>
      <c r="C228" s="281"/>
      <c r="D228" s="281"/>
      <c r="E228" s="281"/>
      <c r="F228" s="281"/>
      <c r="G228" s="281"/>
      <c r="H228" s="281"/>
      <c r="I228" s="110">
        <f>SUM(I213:I227)</f>
        <v>297680.78822640004</v>
      </c>
      <c r="J228" s="111">
        <f>SUM(J213:J227)</f>
        <v>0.29768078822640004</v>
      </c>
    </row>
    <row r="231" spans="1:10">
      <c r="A231" s="282" t="s">
        <v>0</v>
      </c>
      <c r="B231" s="283"/>
      <c r="C231" s="202" t="s">
        <v>1</v>
      </c>
      <c r="D231" s="286"/>
      <c r="E231" s="286"/>
      <c r="F231" s="286"/>
      <c r="G231" s="286"/>
      <c r="H231" s="286"/>
      <c r="I231" s="286"/>
    </row>
    <row r="232" spans="1:10">
      <c r="A232" s="282" t="s">
        <v>2</v>
      </c>
      <c r="B232" s="283"/>
      <c r="C232" s="202" t="s">
        <v>117</v>
      </c>
      <c r="D232" s="286"/>
      <c r="E232" s="286"/>
      <c r="F232" s="286"/>
      <c r="G232" s="286"/>
      <c r="H232" s="286"/>
      <c r="I232" s="286"/>
    </row>
    <row r="233" spans="1:10">
      <c r="A233" s="282" t="s">
        <v>4</v>
      </c>
      <c r="B233" s="283"/>
      <c r="C233" s="202" t="s">
        <v>118</v>
      </c>
      <c r="D233" s="286"/>
      <c r="E233" s="286"/>
      <c r="F233" s="286"/>
      <c r="G233" s="286"/>
      <c r="H233" s="286"/>
      <c r="I233" s="286"/>
    </row>
    <row r="234" spans="1:10">
      <c r="A234" s="282" t="s">
        <v>6</v>
      </c>
      <c r="B234" s="283"/>
      <c r="C234" s="202" t="s">
        <v>145</v>
      </c>
      <c r="D234" s="286"/>
      <c r="E234" s="286"/>
      <c r="F234" s="286"/>
      <c r="G234" s="286"/>
      <c r="H234" s="286"/>
      <c r="I234" s="286"/>
    </row>
    <row r="235" spans="1:10">
      <c r="A235" s="254" t="s">
        <v>10</v>
      </c>
      <c r="B235" s="271"/>
      <c r="C235" s="271"/>
      <c r="D235" s="271"/>
      <c r="E235" s="271"/>
      <c r="F235" s="271"/>
      <c r="G235" s="271"/>
      <c r="H235" s="271"/>
      <c r="I235" s="271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12" t="s">
        <v>146</v>
      </c>
      <c r="B237" s="212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2"/>
      <c r="B238" s="212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2"/>
      <c r="B239" s="212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8"/>
      <c r="B240" s="228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84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4279727.2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85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4279727.2</v>
      </c>
      <c r="G242" s="48"/>
      <c r="H242" s="48"/>
      <c r="I242" s="15">
        <f t="shared" ref="I242:I255" si="25">((C242*D242*E242)*(F242-G242))-H242</f>
        <v>65171.685801600004</v>
      </c>
      <c r="J242" s="34">
        <f t="shared" ref="J242:J255" si="26">I242/(10^6)</f>
        <v>6.5171685801600002E-2</v>
      </c>
    </row>
    <row r="243" spans="1:10">
      <c r="A243" s="285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4279727.2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4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4279727.2</v>
      </c>
      <c r="G244" s="49"/>
      <c r="H244" s="49"/>
      <c r="I244" s="15">
        <f t="shared" si="25"/>
        <v>69331.580640000015</v>
      </c>
      <c r="J244" s="34">
        <f t="shared" si="26"/>
        <v>6.9331580640000015E-2</v>
      </c>
    </row>
    <row r="245" spans="1:10">
      <c r="A245" s="264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4279727.2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4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4279727.2</v>
      </c>
      <c r="G246" s="49"/>
      <c r="H246" s="49"/>
      <c r="I246" s="15">
        <f t="shared" si="25"/>
        <v>27732.632255999997</v>
      </c>
      <c r="J246" s="34">
        <f t="shared" si="26"/>
        <v>2.7732632255999996E-2</v>
      </c>
    </row>
    <row r="247" spans="1:10">
      <c r="A247" s="264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4279727.2</v>
      </c>
      <c r="G247" s="49"/>
      <c r="H247" s="49"/>
      <c r="I247" s="15">
        <f t="shared" si="25"/>
        <v>2465.1228671999997</v>
      </c>
      <c r="J247" s="34">
        <f t="shared" si="26"/>
        <v>2.4651228671999999E-3</v>
      </c>
    </row>
    <row r="248" spans="1:10">
      <c r="A248" s="264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4279727.2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4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4279727.2</v>
      </c>
      <c r="G249" s="49"/>
      <c r="H249" s="49"/>
      <c r="I249" s="15">
        <f t="shared" si="25"/>
        <v>22802.386521599998</v>
      </c>
      <c r="J249" s="34">
        <f t="shared" si="26"/>
        <v>2.2802386521599997E-2</v>
      </c>
    </row>
    <row r="250" spans="1:10">
      <c r="A250" s="264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4279727.2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4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4279727.2</v>
      </c>
      <c r="G251" s="49"/>
      <c r="H251" s="49"/>
      <c r="I251" s="15">
        <f t="shared" si="25"/>
        <v>61114.504416000018</v>
      </c>
      <c r="J251" s="34">
        <f t="shared" si="26"/>
        <v>6.1114504416000019E-2</v>
      </c>
    </row>
    <row r="252" spans="1:10">
      <c r="A252" s="264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4279727.2</v>
      </c>
      <c r="G252" s="49"/>
      <c r="H252" s="49"/>
      <c r="I252" s="15">
        <f t="shared" si="25"/>
        <v>8730.6434880000015</v>
      </c>
      <c r="J252" s="34">
        <f t="shared" si="26"/>
        <v>8.7306434880000013E-3</v>
      </c>
    </row>
    <row r="253" spans="1:10">
      <c r="A253" s="264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4279727.2</v>
      </c>
      <c r="G253" s="49"/>
      <c r="H253" s="49"/>
      <c r="I253" s="15">
        <f t="shared" si="25"/>
        <v>2619.1930464000002</v>
      </c>
      <c r="J253" s="34">
        <f t="shared" si="26"/>
        <v>2.6191930464000003E-3</v>
      </c>
    </row>
    <row r="254" spans="1:10">
      <c r="A254" s="264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4279727.2</v>
      </c>
      <c r="G254" s="49"/>
      <c r="H254" s="49"/>
      <c r="I254" s="15">
        <f t="shared" si="25"/>
        <v>46272.410486400004</v>
      </c>
      <c r="J254" s="34">
        <f t="shared" si="26"/>
        <v>4.6272410486400004E-2</v>
      </c>
    </row>
    <row r="255" spans="1:10">
      <c r="A255" s="264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4279727.2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81" t="s">
        <v>298</v>
      </c>
      <c r="B256" s="281"/>
      <c r="C256" s="281"/>
      <c r="D256" s="281"/>
      <c r="E256" s="281"/>
      <c r="F256" s="281"/>
      <c r="G256" s="281"/>
      <c r="H256" s="281"/>
      <c r="I256" s="110">
        <f>SUM(I241:I255)</f>
        <v>306240.15952320001</v>
      </c>
      <c r="J256" s="111">
        <f>SUM(J241:J255)</f>
        <v>0.30624015952320005</v>
      </c>
    </row>
    <row r="259" spans="1:10">
      <c r="A259" s="282" t="s">
        <v>0</v>
      </c>
      <c r="B259" s="283"/>
      <c r="C259" s="202" t="s">
        <v>1</v>
      </c>
      <c r="D259" s="286"/>
      <c r="E259" s="286"/>
      <c r="F259" s="286"/>
      <c r="G259" s="286"/>
      <c r="H259" s="286"/>
      <c r="I259" s="286"/>
    </row>
    <row r="260" spans="1:10">
      <c r="A260" s="282" t="s">
        <v>2</v>
      </c>
      <c r="B260" s="283"/>
      <c r="C260" s="202" t="s">
        <v>117</v>
      </c>
      <c r="D260" s="286"/>
      <c r="E260" s="286"/>
      <c r="F260" s="286"/>
      <c r="G260" s="286"/>
      <c r="H260" s="286"/>
      <c r="I260" s="286"/>
    </row>
    <row r="261" spans="1:10">
      <c r="A261" s="282" t="s">
        <v>4</v>
      </c>
      <c r="B261" s="283"/>
      <c r="C261" s="202" t="s">
        <v>118</v>
      </c>
      <c r="D261" s="286"/>
      <c r="E261" s="286"/>
      <c r="F261" s="286"/>
      <c r="G261" s="286"/>
      <c r="H261" s="286"/>
      <c r="I261" s="286"/>
    </row>
    <row r="262" spans="1:10">
      <c r="A262" s="282" t="s">
        <v>6</v>
      </c>
      <c r="B262" s="283"/>
      <c r="C262" s="202" t="s">
        <v>145</v>
      </c>
      <c r="D262" s="286"/>
      <c r="E262" s="286"/>
      <c r="F262" s="286"/>
      <c r="G262" s="286"/>
      <c r="H262" s="286"/>
      <c r="I262" s="286"/>
    </row>
    <row r="263" spans="1:10">
      <c r="A263" s="254" t="s">
        <v>10</v>
      </c>
      <c r="B263" s="271"/>
      <c r="C263" s="271"/>
      <c r="D263" s="271"/>
      <c r="E263" s="271"/>
      <c r="F263" s="271"/>
      <c r="G263" s="271"/>
      <c r="H263" s="271"/>
      <c r="I263" s="271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12" t="s">
        <v>146</v>
      </c>
      <c r="B265" s="212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2"/>
      <c r="B266" s="212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2"/>
      <c r="B267" s="212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8"/>
      <c r="B268" s="228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84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4399345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85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4399345</v>
      </c>
      <c r="G270" s="48"/>
      <c r="H270" s="48"/>
      <c r="I270" s="15">
        <f t="shared" ref="I270:I283" si="28">((C270*D270*E270)*(F270-G270))-H270</f>
        <v>66993.225659999996</v>
      </c>
      <c r="J270" s="34">
        <f t="shared" ref="J270:J283" si="29">I270/(10^6)</f>
        <v>6.6993225660000003E-2</v>
      </c>
    </row>
    <row r="271" spans="1:10">
      <c r="A271" s="285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4399345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4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4399345</v>
      </c>
      <c r="G272" s="49"/>
      <c r="H272" s="49"/>
      <c r="I272" s="15">
        <f t="shared" si="28"/>
        <v>71269.38900000001</v>
      </c>
      <c r="J272" s="34">
        <f t="shared" si="29"/>
        <v>7.1269389000000016E-2</v>
      </c>
    </row>
    <row r="273" spans="1:10">
      <c r="A273" s="264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4399345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4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4399345</v>
      </c>
      <c r="G274" s="49"/>
      <c r="H274" s="49"/>
      <c r="I274" s="15">
        <f t="shared" si="28"/>
        <v>28507.755599999993</v>
      </c>
      <c r="J274" s="34">
        <f t="shared" si="29"/>
        <v>2.8507755599999993E-2</v>
      </c>
    </row>
    <row r="275" spans="1:10">
      <c r="A275" s="264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4399345</v>
      </c>
      <c r="G275" s="49"/>
      <c r="H275" s="49"/>
      <c r="I275" s="15">
        <f t="shared" si="28"/>
        <v>2534.0227199999995</v>
      </c>
      <c r="J275" s="34">
        <f t="shared" si="29"/>
        <v>2.5340227199999996E-3</v>
      </c>
    </row>
    <row r="276" spans="1:10">
      <c r="A276" s="264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4399345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4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4399345</v>
      </c>
      <c r="G277" s="49"/>
      <c r="H277" s="49"/>
      <c r="I277" s="15">
        <f t="shared" si="28"/>
        <v>23439.710159999999</v>
      </c>
      <c r="J277" s="34">
        <f t="shared" si="29"/>
        <v>2.3439710159999998E-2</v>
      </c>
    </row>
    <row r="278" spans="1:10">
      <c r="A278" s="264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4399345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4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4399345</v>
      </c>
      <c r="G279" s="49"/>
      <c r="H279" s="49"/>
      <c r="I279" s="15">
        <f t="shared" si="28"/>
        <v>62822.646600000015</v>
      </c>
      <c r="J279" s="34">
        <f t="shared" si="29"/>
        <v>6.2822646600000018E-2</v>
      </c>
    </row>
    <row r="280" spans="1:10">
      <c r="A280" s="264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4399345</v>
      </c>
      <c r="G280" s="49"/>
      <c r="H280" s="49"/>
      <c r="I280" s="15">
        <f t="shared" si="28"/>
        <v>8974.6638000000003</v>
      </c>
      <c r="J280" s="34">
        <f t="shared" si="29"/>
        <v>8.9746638000000011E-3</v>
      </c>
    </row>
    <row r="281" spans="1:10">
      <c r="A281" s="264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4399345</v>
      </c>
      <c r="G281" s="49"/>
      <c r="H281" s="49"/>
      <c r="I281" s="15">
        <f t="shared" si="28"/>
        <v>2692.39914</v>
      </c>
      <c r="J281" s="34">
        <f t="shared" si="29"/>
        <v>2.6923991400000001E-3</v>
      </c>
    </row>
    <row r="282" spans="1:10">
      <c r="A282" s="264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4399345</v>
      </c>
      <c r="G282" s="49"/>
      <c r="H282" s="49"/>
      <c r="I282" s="15">
        <f t="shared" si="28"/>
        <v>47565.718140000004</v>
      </c>
      <c r="J282" s="34">
        <f t="shared" si="29"/>
        <v>4.7565718140000005E-2</v>
      </c>
    </row>
    <row r="283" spans="1:10">
      <c r="A283" s="264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4399345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81" t="s">
        <v>299</v>
      </c>
      <c r="B284" s="281"/>
      <c r="C284" s="281"/>
      <c r="D284" s="281"/>
      <c r="E284" s="281"/>
      <c r="F284" s="281"/>
      <c r="G284" s="281"/>
      <c r="H284" s="281"/>
      <c r="I284" s="110">
        <f>SUM(I269:I283)</f>
        <v>314799.53082000004</v>
      </c>
      <c r="J284" s="111">
        <f>SUM(J269:J283)</f>
        <v>0.31479953082000001</v>
      </c>
    </row>
    <row r="287" spans="1:10">
      <c r="A287" s="282" t="s">
        <v>0</v>
      </c>
      <c r="B287" s="283"/>
      <c r="C287" s="202" t="s">
        <v>1</v>
      </c>
      <c r="D287" s="286"/>
      <c r="E287" s="286"/>
      <c r="F287" s="286"/>
      <c r="G287" s="286"/>
      <c r="H287" s="286"/>
      <c r="I287" s="286"/>
    </row>
    <row r="288" spans="1:10">
      <c r="A288" s="282" t="s">
        <v>2</v>
      </c>
      <c r="B288" s="283"/>
      <c r="C288" s="202" t="s">
        <v>117</v>
      </c>
      <c r="D288" s="286"/>
      <c r="E288" s="286"/>
      <c r="F288" s="286"/>
      <c r="G288" s="286"/>
      <c r="H288" s="286"/>
      <c r="I288" s="286"/>
    </row>
    <row r="289" spans="1:10">
      <c r="A289" s="282" t="s">
        <v>4</v>
      </c>
      <c r="B289" s="283"/>
      <c r="C289" s="202" t="s">
        <v>118</v>
      </c>
      <c r="D289" s="286"/>
      <c r="E289" s="286"/>
      <c r="F289" s="286"/>
      <c r="G289" s="286"/>
      <c r="H289" s="286"/>
      <c r="I289" s="286"/>
    </row>
    <row r="290" spans="1:10">
      <c r="A290" s="282" t="s">
        <v>6</v>
      </c>
      <c r="B290" s="283"/>
      <c r="C290" s="202" t="s">
        <v>145</v>
      </c>
      <c r="D290" s="286"/>
      <c r="E290" s="286"/>
      <c r="F290" s="286"/>
      <c r="G290" s="286"/>
      <c r="H290" s="286"/>
      <c r="I290" s="286"/>
    </row>
    <row r="291" spans="1:10">
      <c r="A291" s="254" t="s">
        <v>10</v>
      </c>
      <c r="B291" s="271"/>
      <c r="C291" s="271"/>
      <c r="D291" s="271"/>
      <c r="E291" s="271"/>
      <c r="F291" s="271"/>
      <c r="G291" s="271"/>
      <c r="H291" s="271"/>
      <c r="I291" s="271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12" t="s">
        <v>146</v>
      </c>
      <c r="B293" s="212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2"/>
      <c r="B294" s="212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2"/>
      <c r="B295" s="212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8"/>
      <c r="B296" s="228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84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4518962.8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85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4518962.8</v>
      </c>
      <c r="G298" s="48"/>
      <c r="H298" s="48"/>
      <c r="I298" s="15">
        <f t="shared" ref="I298:I311" si="31">((C298*D298*E298)*(F298-G298))-H298</f>
        <v>68814.765518400003</v>
      </c>
      <c r="J298" s="34">
        <f t="shared" ref="J298:J311" si="32">I298/(10^6)</f>
        <v>6.8814765518400003E-2</v>
      </c>
    </row>
    <row r="299" spans="1:10">
      <c r="A299" s="285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4518962.8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4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4518962.8</v>
      </c>
      <c r="G300" s="49"/>
      <c r="H300" s="49"/>
      <c r="I300" s="15">
        <f t="shared" si="31"/>
        <v>73207.197360000006</v>
      </c>
      <c r="J300" s="34">
        <f t="shared" si="32"/>
        <v>7.3207197360000004E-2</v>
      </c>
    </row>
    <row r="301" spans="1:10">
      <c r="A301" s="264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4518962.8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4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4518962.8</v>
      </c>
      <c r="G302" s="49"/>
      <c r="H302" s="49"/>
      <c r="I302" s="15">
        <f t="shared" si="31"/>
        <v>29282.878943999993</v>
      </c>
      <c r="J302" s="34">
        <f t="shared" si="32"/>
        <v>2.9282878943999991E-2</v>
      </c>
    </row>
    <row r="303" spans="1:10">
      <c r="A303" s="264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4518962.8</v>
      </c>
      <c r="G303" s="49"/>
      <c r="H303" s="49"/>
      <c r="I303" s="15">
        <f t="shared" si="31"/>
        <v>2602.9225727999997</v>
      </c>
      <c r="J303" s="34">
        <f t="shared" si="32"/>
        <v>2.6029225727999998E-3</v>
      </c>
    </row>
    <row r="304" spans="1:10">
      <c r="A304" s="264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4518962.8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4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4518962.8</v>
      </c>
      <c r="G305" s="49"/>
      <c r="H305" s="49"/>
      <c r="I305" s="15">
        <f t="shared" si="31"/>
        <v>24077.033798399996</v>
      </c>
      <c r="J305" s="34">
        <f t="shared" si="32"/>
        <v>2.4077033798399997E-2</v>
      </c>
    </row>
    <row r="306" spans="1:10">
      <c r="A306" s="264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4518962.8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4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4518962.8</v>
      </c>
      <c r="G307" s="49"/>
      <c r="H307" s="49"/>
      <c r="I307" s="15">
        <f t="shared" si="31"/>
        <v>64530.788784000011</v>
      </c>
      <c r="J307" s="34">
        <f t="shared" si="32"/>
        <v>6.4530788784000009E-2</v>
      </c>
    </row>
    <row r="308" spans="1:10">
      <c r="A308" s="264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4518962.8</v>
      </c>
      <c r="G308" s="49"/>
      <c r="H308" s="49"/>
      <c r="I308" s="15">
        <f t="shared" si="31"/>
        <v>9218.6841120000008</v>
      </c>
      <c r="J308" s="34">
        <f t="shared" si="32"/>
        <v>9.2186841120000008E-3</v>
      </c>
    </row>
    <row r="309" spans="1:10">
      <c r="A309" s="264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4518962.8</v>
      </c>
      <c r="G309" s="49"/>
      <c r="H309" s="49"/>
      <c r="I309" s="15">
        <f t="shared" si="31"/>
        <v>2765.6052335999998</v>
      </c>
      <c r="J309" s="34">
        <f t="shared" si="32"/>
        <v>2.7656052336E-3</v>
      </c>
    </row>
    <row r="310" spans="1:10">
      <c r="A310" s="264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4518962.8</v>
      </c>
      <c r="G310" s="49"/>
      <c r="H310" s="49"/>
      <c r="I310" s="15">
        <f t="shared" si="31"/>
        <v>48859.025793599998</v>
      </c>
      <c r="J310" s="34">
        <f t="shared" si="32"/>
        <v>4.8859025793599999E-2</v>
      </c>
    </row>
    <row r="311" spans="1:10">
      <c r="A311" s="264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4518962.8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81" t="s">
        <v>300</v>
      </c>
      <c r="B312" s="281"/>
      <c r="C312" s="281"/>
      <c r="D312" s="281"/>
      <c r="E312" s="281"/>
      <c r="F312" s="281"/>
      <c r="G312" s="281"/>
      <c r="H312" s="281"/>
      <c r="I312" s="110">
        <f>SUM(I297:I311)</f>
        <v>323358.90211680002</v>
      </c>
      <c r="J312" s="111">
        <f>SUM(J297:J311)</f>
        <v>0.32335890211680002</v>
      </c>
    </row>
    <row r="315" spans="1:10">
      <c r="A315" s="282" t="s">
        <v>0</v>
      </c>
      <c r="B315" s="283"/>
      <c r="C315" s="202" t="s">
        <v>1</v>
      </c>
      <c r="D315" s="286"/>
      <c r="E315" s="286"/>
      <c r="F315" s="286"/>
      <c r="G315" s="286"/>
      <c r="H315" s="286"/>
      <c r="I315" s="286"/>
    </row>
    <row r="316" spans="1:10">
      <c r="A316" s="282" t="s">
        <v>2</v>
      </c>
      <c r="B316" s="283"/>
      <c r="C316" s="202" t="s">
        <v>117</v>
      </c>
      <c r="D316" s="286"/>
      <c r="E316" s="286"/>
      <c r="F316" s="286"/>
      <c r="G316" s="286"/>
      <c r="H316" s="286"/>
      <c r="I316" s="286"/>
    </row>
    <row r="317" spans="1:10">
      <c r="A317" s="282" t="s">
        <v>4</v>
      </c>
      <c r="B317" s="283"/>
      <c r="C317" s="202" t="s">
        <v>118</v>
      </c>
      <c r="D317" s="286"/>
      <c r="E317" s="286"/>
      <c r="F317" s="286"/>
      <c r="G317" s="286"/>
      <c r="H317" s="286"/>
      <c r="I317" s="286"/>
    </row>
    <row r="318" spans="1:10">
      <c r="A318" s="282" t="s">
        <v>6</v>
      </c>
      <c r="B318" s="283"/>
      <c r="C318" s="202" t="s">
        <v>145</v>
      </c>
      <c r="D318" s="286"/>
      <c r="E318" s="286"/>
      <c r="F318" s="286"/>
      <c r="G318" s="286"/>
      <c r="H318" s="286"/>
      <c r="I318" s="286"/>
    </row>
    <row r="319" spans="1:10">
      <c r="A319" s="254" t="s">
        <v>10</v>
      </c>
      <c r="B319" s="271"/>
      <c r="C319" s="271"/>
      <c r="D319" s="271"/>
      <c r="E319" s="271"/>
      <c r="F319" s="271"/>
      <c r="G319" s="271"/>
      <c r="H319" s="271"/>
      <c r="I319" s="271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12" t="s">
        <v>146</v>
      </c>
      <c r="B321" s="212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12"/>
      <c r="B322" s="212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12"/>
      <c r="B323" s="212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8"/>
      <c r="B324" s="228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84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4638580.5999999996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85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4638580.5999999996</v>
      </c>
      <c r="G326" s="48"/>
      <c r="H326" s="48"/>
      <c r="I326" s="15">
        <f t="shared" ref="I326:I339" si="34">((C326*D326*E326)*(F326-G326))-H326</f>
        <v>70636.305376799995</v>
      </c>
      <c r="J326" s="34">
        <f t="shared" ref="J326:J339" si="35">I326/(10^6)</f>
        <v>7.063630537679999E-2</v>
      </c>
    </row>
    <row r="327" spans="1:10">
      <c r="A327" s="285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4638580.5999999996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4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4638580.5999999996</v>
      </c>
      <c r="G328" s="49"/>
      <c r="H328" s="49"/>
      <c r="I328" s="15">
        <f t="shared" si="34"/>
        <v>75145.005720000001</v>
      </c>
      <c r="J328" s="34">
        <f t="shared" si="35"/>
        <v>7.5145005720000005E-2</v>
      </c>
    </row>
    <row r="329" spans="1:10">
      <c r="A329" s="264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4638580.5999999996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4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4638580.5999999996</v>
      </c>
      <c r="G330" s="49"/>
      <c r="H330" s="49"/>
      <c r="I330" s="15">
        <f t="shared" si="34"/>
        <v>30058.002287999992</v>
      </c>
      <c r="J330" s="34">
        <f t="shared" si="35"/>
        <v>3.0058002287999992E-2</v>
      </c>
    </row>
    <row r="331" spans="1:10">
      <c r="A331" s="264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4638580.5999999996</v>
      </c>
      <c r="G331" s="49"/>
      <c r="H331" s="49"/>
      <c r="I331" s="15">
        <f t="shared" si="34"/>
        <v>2671.8224255999994</v>
      </c>
      <c r="J331" s="34">
        <f t="shared" si="35"/>
        <v>2.6718224255999996E-3</v>
      </c>
    </row>
    <row r="332" spans="1:10">
      <c r="A332" s="264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4638580.5999999996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4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4638580.5999999996</v>
      </c>
      <c r="G333" s="49"/>
      <c r="H333" s="49"/>
      <c r="I333" s="15">
        <f t="shared" si="34"/>
        <v>24714.357436799994</v>
      </c>
      <c r="J333" s="34">
        <f t="shared" si="35"/>
        <v>2.4714357436799995E-2</v>
      </c>
    </row>
    <row r="334" spans="1:10">
      <c r="A334" s="264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4638580.5999999996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4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4638580.5999999996</v>
      </c>
      <c r="G335" s="49"/>
      <c r="H335" s="49"/>
      <c r="I335" s="15">
        <f t="shared" si="34"/>
        <v>66238.930968000001</v>
      </c>
      <c r="J335" s="34">
        <f t="shared" si="35"/>
        <v>6.6238930968000001E-2</v>
      </c>
    </row>
    <row r="336" spans="1:10">
      <c r="A336" s="264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4638580.5999999996</v>
      </c>
      <c r="G336" s="49"/>
      <c r="H336" s="49"/>
      <c r="I336" s="15">
        <f t="shared" si="34"/>
        <v>9462.7044239999996</v>
      </c>
      <c r="J336" s="34">
        <f t="shared" si="35"/>
        <v>9.4627044239999989E-3</v>
      </c>
    </row>
    <row r="337" spans="1:10">
      <c r="A337" s="264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4638580.5999999996</v>
      </c>
      <c r="G337" s="49"/>
      <c r="H337" s="49"/>
      <c r="I337" s="15">
        <f t="shared" si="34"/>
        <v>2838.8113272000001</v>
      </c>
      <c r="J337" s="34">
        <f t="shared" si="35"/>
        <v>2.8388113271999998E-3</v>
      </c>
    </row>
    <row r="338" spans="1:10">
      <c r="A338" s="264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4638580.5999999996</v>
      </c>
      <c r="G338" s="49"/>
      <c r="H338" s="49"/>
      <c r="I338" s="15">
        <f t="shared" si="34"/>
        <v>50152.333447199999</v>
      </c>
      <c r="J338" s="34">
        <f t="shared" si="35"/>
        <v>5.01523334472E-2</v>
      </c>
    </row>
    <row r="339" spans="1:10">
      <c r="A339" s="264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4638580.5999999996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81" t="s">
        <v>301</v>
      </c>
      <c r="B340" s="281"/>
      <c r="C340" s="281"/>
      <c r="D340" s="281"/>
      <c r="E340" s="281"/>
      <c r="F340" s="281"/>
      <c r="G340" s="281"/>
      <c r="H340" s="281"/>
      <c r="I340" s="110">
        <f>SUM(I325:I339)</f>
        <v>331918.27341359999</v>
      </c>
      <c r="J340" s="111">
        <f>SUM(J325:J339)</f>
        <v>0.33191827341359992</v>
      </c>
    </row>
    <row r="343" spans="1:10">
      <c r="A343" s="282" t="s">
        <v>0</v>
      </c>
      <c r="B343" s="283"/>
      <c r="C343" s="202" t="s">
        <v>1</v>
      </c>
      <c r="D343" s="286"/>
      <c r="E343" s="286"/>
      <c r="F343" s="286"/>
      <c r="G343" s="286"/>
      <c r="H343" s="286"/>
      <c r="I343" s="286"/>
    </row>
    <row r="344" spans="1:10">
      <c r="A344" s="282" t="s">
        <v>2</v>
      </c>
      <c r="B344" s="283"/>
      <c r="C344" s="202" t="s">
        <v>117</v>
      </c>
      <c r="D344" s="286"/>
      <c r="E344" s="286"/>
      <c r="F344" s="286"/>
      <c r="G344" s="286"/>
      <c r="H344" s="286"/>
      <c r="I344" s="286"/>
    </row>
    <row r="345" spans="1:10">
      <c r="A345" s="282" t="s">
        <v>4</v>
      </c>
      <c r="B345" s="283"/>
      <c r="C345" s="202" t="s">
        <v>118</v>
      </c>
      <c r="D345" s="286"/>
      <c r="E345" s="286"/>
      <c r="F345" s="286"/>
      <c r="G345" s="286"/>
      <c r="H345" s="286"/>
      <c r="I345" s="286"/>
    </row>
    <row r="346" spans="1:10">
      <c r="A346" s="282" t="s">
        <v>6</v>
      </c>
      <c r="B346" s="283"/>
      <c r="C346" s="202" t="s">
        <v>145</v>
      </c>
      <c r="D346" s="286"/>
      <c r="E346" s="286"/>
      <c r="F346" s="286"/>
      <c r="G346" s="286"/>
      <c r="H346" s="286"/>
      <c r="I346" s="286"/>
    </row>
    <row r="347" spans="1:10">
      <c r="A347" s="254" t="s">
        <v>10</v>
      </c>
      <c r="B347" s="271"/>
      <c r="C347" s="271"/>
      <c r="D347" s="271"/>
      <c r="E347" s="271"/>
      <c r="F347" s="271"/>
      <c r="G347" s="271"/>
      <c r="H347" s="271"/>
      <c r="I347" s="271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12" t="s">
        <v>146</v>
      </c>
      <c r="B349" s="212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12"/>
      <c r="B350" s="212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12"/>
      <c r="B351" s="212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8"/>
      <c r="B352" s="228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84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4758198.3999999994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85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4758198.3999999994</v>
      </c>
      <c r="G354" s="48"/>
      <c r="H354" s="48"/>
      <c r="I354" s="15">
        <f t="shared" ref="I354:I367" si="37">((C354*D354*E354)*(F354-G354))-H354</f>
        <v>72457.845235199988</v>
      </c>
      <c r="J354" s="34">
        <f t="shared" ref="J354:J367" si="38">I354/(10^6)</f>
        <v>7.2457845235199991E-2</v>
      </c>
    </row>
    <row r="355" spans="1:10">
      <c r="A355" s="285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4758198.3999999994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4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4758198.3999999994</v>
      </c>
      <c r="G356" s="49"/>
      <c r="H356" s="49"/>
      <c r="I356" s="15">
        <f t="shared" si="37"/>
        <v>77082.814079999996</v>
      </c>
      <c r="J356" s="34">
        <f t="shared" si="38"/>
        <v>7.7082814079999992E-2</v>
      </c>
    </row>
    <row r="357" spans="1:10">
      <c r="A357" s="264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4758198.3999999994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4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4758198.3999999994</v>
      </c>
      <c r="G358" s="49"/>
      <c r="H358" s="49"/>
      <c r="I358" s="15">
        <f t="shared" si="37"/>
        <v>30833.125631999992</v>
      </c>
      <c r="J358" s="34">
        <f t="shared" si="38"/>
        <v>3.0833125631999993E-2</v>
      </c>
    </row>
    <row r="359" spans="1:10">
      <c r="A359" s="264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4758198.3999999994</v>
      </c>
      <c r="G359" s="49"/>
      <c r="H359" s="49"/>
      <c r="I359" s="15">
        <f t="shared" si="37"/>
        <v>2740.7222783999991</v>
      </c>
      <c r="J359" s="34">
        <f t="shared" si="38"/>
        <v>2.7407222783999989E-3</v>
      </c>
    </row>
    <row r="360" spans="1:10">
      <c r="A360" s="264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4758198.3999999994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4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4758198.3999999994</v>
      </c>
      <c r="G361" s="49"/>
      <c r="H361" s="49"/>
      <c r="I361" s="15">
        <f t="shared" si="37"/>
        <v>25351.681075199995</v>
      </c>
      <c r="J361" s="34">
        <f t="shared" si="38"/>
        <v>2.5351681075199993E-2</v>
      </c>
    </row>
    <row r="362" spans="1:10">
      <c r="A362" s="264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4758198.3999999994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4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4758198.3999999994</v>
      </c>
      <c r="G363" s="49"/>
      <c r="H363" s="49"/>
      <c r="I363" s="15">
        <f t="shared" si="37"/>
        <v>67947.073152000012</v>
      </c>
      <c r="J363" s="34">
        <f t="shared" si="38"/>
        <v>6.7947073152000007E-2</v>
      </c>
    </row>
    <row r="364" spans="1:10">
      <c r="A364" s="264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4758198.3999999994</v>
      </c>
      <c r="G364" s="49"/>
      <c r="H364" s="49"/>
      <c r="I364" s="15">
        <f t="shared" si="37"/>
        <v>9706.7247360000001</v>
      </c>
      <c r="J364" s="34">
        <f t="shared" si="38"/>
        <v>9.7067247360000004E-3</v>
      </c>
    </row>
    <row r="365" spans="1:10">
      <c r="A365" s="264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4758198.3999999994</v>
      </c>
      <c r="G365" s="49"/>
      <c r="H365" s="49"/>
      <c r="I365" s="15">
        <f t="shared" si="37"/>
        <v>2912.0174207999999</v>
      </c>
      <c r="J365" s="34">
        <f t="shared" si="38"/>
        <v>2.9120174207999997E-3</v>
      </c>
    </row>
    <row r="366" spans="1:10">
      <c r="A366" s="264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4758198.3999999994</v>
      </c>
      <c r="G366" s="49"/>
      <c r="H366" s="49"/>
      <c r="I366" s="15">
        <f t="shared" si="37"/>
        <v>51445.6411008</v>
      </c>
      <c r="J366" s="34">
        <f t="shared" si="38"/>
        <v>5.1445641100800001E-2</v>
      </c>
    </row>
    <row r="367" spans="1:10">
      <c r="A367" s="264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4758198.3999999994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81" t="s">
        <v>302</v>
      </c>
      <c r="B368" s="281"/>
      <c r="C368" s="281"/>
      <c r="D368" s="281"/>
      <c r="E368" s="281"/>
      <c r="F368" s="281"/>
      <c r="G368" s="281"/>
      <c r="H368" s="281"/>
      <c r="I368" s="110">
        <f>SUM(I353:I367)</f>
        <v>340477.64471040003</v>
      </c>
      <c r="J368" s="111">
        <f>SUM(J353:J367)</f>
        <v>0.34047764471039998</v>
      </c>
    </row>
    <row r="371" spans="1:10">
      <c r="A371" s="282" t="s">
        <v>0</v>
      </c>
      <c r="B371" s="283"/>
      <c r="C371" s="202" t="s">
        <v>1</v>
      </c>
      <c r="D371" s="286"/>
      <c r="E371" s="286"/>
      <c r="F371" s="286"/>
      <c r="G371" s="286"/>
      <c r="H371" s="286"/>
      <c r="I371" s="286"/>
    </row>
    <row r="372" spans="1:10">
      <c r="A372" s="282" t="s">
        <v>2</v>
      </c>
      <c r="B372" s="283"/>
      <c r="C372" s="202" t="s">
        <v>117</v>
      </c>
      <c r="D372" s="286"/>
      <c r="E372" s="286"/>
      <c r="F372" s="286"/>
      <c r="G372" s="286"/>
      <c r="H372" s="286"/>
      <c r="I372" s="286"/>
    </row>
    <row r="373" spans="1:10">
      <c r="A373" s="282" t="s">
        <v>4</v>
      </c>
      <c r="B373" s="283"/>
      <c r="C373" s="202" t="s">
        <v>118</v>
      </c>
      <c r="D373" s="286"/>
      <c r="E373" s="286"/>
      <c r="F373" s="286"/>
      <c r="G373" s="286"/>
      <c r="H373" s="286"/>
      <c r="I373" s="286"/>
    </row>
    <row r="374" spans="1:10">
      <c r="A374" s="282" t="s">
        <v>6</v>
      </c>
      <c r="B374" s="283"/>
      <c r="C374" s="202" t="s">
        <v>145</v>
      </c>
      <c r="D374" s="286"/>
      <c r="E374" s="286"/>
      <c r="F374" s="286"/>
      <c r="G374" s="286"/>
      <c r="H374" s="286"/>
      <c r="I374" s="286"/>
    </row>
    <row r="375" spans="1:10">
      <c r="A375" s="254" t="s">
        <v>10</v>
      </c>
      <c r="B375" s="271"/>
      <c r="C375" s="271"/>
      <c r="D375" s="271"/>
      <c r="E375" s="271"/>
      <c r="F375" s="271"/>
      <c r="G375" s="271"/>
      <c r="H375" s="271"/>
      <c r="I375" s="271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12" t="s">
        <v>146</v>
      </c>
      <c r="B377" s="212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12"/>
      <c r="B378" s="212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12"/>
      <c r="B379" s="212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8"/>
      <c r="B380" s="228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84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4877816.2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85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4877816.2</v>
      </c>
      <c r="G382" s="48"/>
      <c r="H382" s="48"/>
      <c r="I382" s="15">
        <f t="shared" ref="I382:I395" si="40">((C382*D382*E382)*(F382-G382))-H382</f>
        <v>74279.385093600009</v>
      </c>
      <c r="J382" s="34">
        <f t="shared" ref="J382:J395" si="41">I382/(10^6)</f>
        <v>7.4279385093600006E-2</v>
      </c>
    </row>
    <row r="383" spans="1:10">
      <c r="A383" s="285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4877816.2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4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4877816.2</v>
      </c>
      <c r="G384" s="49"/>
      <c r="H384" s="49"/>
      <c r="I384" s="15">
        <f t="shared" si="40"/>
        <v>79020.622440000021</v>
      </c>
      <c r="J384" s="34">
        <f t="shared" si="41"/>
        <v>7.9020622440000021E-2</v>
      </c>
    </row>
    <row r="385" spans="1:10">
      <c r="A385" s="264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4877816.2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4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4877816.2</v>
      </c>
      <c r="G386" s="49"/>
      <c r="H386" s="49"/>
      <c r="I386" s="15">
        <f t="shared" si="40"/>
        <v>31608.248975999995</v>
      </c>
      <c r="J386" s="34">
        <f t="shared" si="41"/>
        <v>3.1608248975999995E-2</v>
      </c>
    </row>
    <row r="387" spans="1:10">
      <c r="A387" s="264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4877816.2</v>
      </c>
      <c r="G387" s="49"/>
      <c r="H387" s="49"/>
      <c r="I387" s="15">
        <f t="shared" si="40"/>
        <v>2809.6221311999998</v>
      </c>
      <c r="J387" s="34">
        <f t="shared" si="41"/>
        <v>2.8096221312E-3</v>
      </c>
    </row>
    <row r="388" spans="1:10">
      <c r="A388" s="264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4877816.2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4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4877816.2</v>
      </c>
      <c r="G389" s="49"/>
      <c r="H389" s="49"/>
      <c r="I389" s="15">
        <f t="shared" si="40"/>
        <v>25989.004713599999</v>
      </c>
      <c r="J389" s="34">
        <f t="shared" si="41"/>
        <v>2.5989004713599998E-2</v>
      </c>
    </row>
    <row r="390" spans="1:10">
      <c r="A390" s="264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4877816.2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4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4877816.2</v>
      </c>
      <c r="G391" s="49"/>
      <c r="H391" s="49"/>
      <c r="I391" s="15">
        <f t="shared" si="40"/>
        <v>69655.215336000023</v>
      </c>
      <c r="J391" s="34">
        <f t="shared" si="41"/>
        <v>6.9655215336000026E-2</v>
      </c>
    </row>
    <row r="392" spans="1:10">
      <c r="A392" s="264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4877816.2</v>
      </c>
      <c r="G392" s="49"/>
      <c r="H392" s="49"/>
      <c r="I392" s="15">
        <f t="shared" si="40"/>
        <v>9950.7450480000007</v>
      </c>
      <c r="J392" s="34">
        <f t="shared" si="41"/>
        <v>9.9507450480000002E-3</v>
      </c>
    </row>
    <row r="393" spans="1:10">
      <c r="A393" s="264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4877816.2</v>
      </c>
      <c r="G393" s="49"/>
      <c r="H393" s="49"/>
      <c r="I393" s="15">
        <f t="shared" si="40"/>
        <v>2985.2235144000001</v>
      </c>
      <c r="J393" s="34">
        <f t="shared" si="41"/>
        <v>2.9852235144E-3</v>
      </c>
    </row>
    <row r="394" spans="1:10">
      <c r="A394" s="264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4877816.2</v>
      </c>
      <c r="G394" s="49"/>
      <c r="H394" s="49"/>
      <c r="I394" s="15">
        <f t="shared" si="40"/>
        <v>52738.948754400008</v>
      </c>
      <c r="J394" s="34">
        <f t="shared" si="41"/>
        <v>5.2738948754400009E-2</v>
      </c>
    </row>
    <row r="395" spans="1:10">
      <c r="A395" s="264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4877816.2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81" t="s">
        <v>303</v>
      </c>
      <c r="B396" s="281"/>
      <c r="C396" s="281"/>
      <c r="D396" s="281"/>
      <c r="E396" s="281"/>
      <c r="F396" s="281"/>
      <c r="G396" s="281"/>
      <c r="H396" s="281"/>
      <c r="I396" s="110">
        <f>SUM(I381:I395)</f>
        <v>349037.01600720012</v>
      </c>
      <c r="J396" s="111">
        <f>SUM(J381:J395)</f>
        <v>0.34903701600720005</v>
      </c>
    </row>
    <row r="399" spans="1:10">
      <c r="A399" s="282" t="s">
        <v>0</v>
      </c>
      <c r="B399" s="283"/>
      <c r="C399" s="202" t="s">
        <v>1</v>
      </c>
      <c r="D399" s="286"/>
      <c r="E399" s="286"/>
      <c r="F399" s="286"/>
      <c r="G399" s="286"/>
      <c r="H399" s="286"/>
      <c r="I399" s="286"/>
    </row>
    <row r="400" spans="1:10">
      <c r="A400" s="282" t="s">
        <v>2</v>
      </c>
      <c r="B400" s="283"/>
      <c r="C400" s="202" t="s">
        <v>117</v>
      </c>
      <c r="D400" s="286"/>
      <c r="E400" s="286"/>
      <c r="F400" s="286"/>
      <c r="G400" s="286"/>
      <c r="H400" s="286"/>
      <c r="I400" s="286"/>
    </row>
    <row r="401" spans="1:10">
      <c r="A401" s="282" t="s">
        <v>4</v>
      </c>
      <c r="B401" s="283"/>
      <c r="C401" s="202" t="s">
        <v>118</v>
      </c>
      <c r="D401" s="286"/>
      <c r="E401" s="286"/>
      <c r="F401" s="286"/>
      <c r="G401" s="286"/>
      <c r="H401" s="286"/>
      <c r="I401" s="286"/>
    </row>
    <row r="402" spans="1:10">
      <c r="A402" s="282" t="s">
        <v>6</v>
      </c>
      <c r="B402" s="283"/>
      <c r="C402" s="202" t="s">
        <v>145</v>
      </c>
      <c r="D402" s="286"/>
      <c r="E402" s="286"/>
      <c r="F402" s="286"/>
      <c r="G402" s="286"/>
      <c r="H402" s="286"/>
      <c r="I402" s="286"/>
    </row>
    <row r="403" spans="1:10">
      <c r="A403" s="254" t="s">
        <v>10</v>
      </c>
      <c r="B403" s="271"/>
      <c r="C403" s="271"/>
      <c r="D403" s="271"/>
      <c r="E403" s="271"/>
      <c r="F403" s="271"/>
      <c r="G403" s="271"/>
      <c r="H403" s="271"/>
      <c r="I403" s="271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12" t="s">
        <v>146</v>
      </c>
      <c r="B405" s="212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12"/>
      <c r="B406" s="212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12"/>
      <c r="B407" s="212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8"/>
      <c r="B408" s="228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84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4979914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85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4979914</v>
      </c>
      <c r="G410" s="48"/>
      <c r="H410" s="48"/>
      <c r="I410" s="15">
        <f t="shared" ref="I410:I423" si="43">((C410*D410*E410)*(F410-G410))-H410</f>
        <v>75834.130392000006</v>
      </c>
      <c r="J410" s="34">
        <f t="shared" ref="J410:J423" si="44">I410/(10^6)</f>
        <v>7.5834130392000001E-2</v>
      </c>
    </row>
    <row r="411" spans="1:10">
      <c r="A411" s="285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4979914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4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4979914</v>
      </c>
      <c r="G412" s="49"/>
      <c r="H412" s="49"/>
      <c r="I412" s="15">
        <f t="shared" si="43"/>
        <v>80674.606800000009</v>
      </c>
      <c r="J412" s="34">
        <f t="shared" si="44"/>
        <v>8.0674606800000007E-2</v>
      </c>
    </row>
    <row r="413" spans="1:10">
      <c r="A413" s="264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4979914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4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4979914</v>
      </c>
      <c r="G414" s="49"/>
      <c r="H414" s="49"/>
      <c r="I414" s="15">
        <f t="shared" si="43"/>
        <v>32269.842719999993</v>
      </c>
      <c r="J414" s="34">
        <f t="shared" si="44"/>
        <v>3.226984271999999E-2</v>
      </c>
    </row>
    <row r="415" spans="1:10">
      <c r="A415" s="264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4979914</v>
      </c>
      <c r="G415" s="49"/>
      <c r="H415" s="49"/>
      <c r="I415" s="15">
        <f t="shared" si="43"/>
        <v>2868.4304639999996</v>
      </c>
      <c r="J415" s="34">
        <f t="shared" si="44"/>
        <v>2.8684304639999994E-3</v>
      </c>
    </row>
    <row r="416" spans="1:10">
      <c r="A416" s="264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4979914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4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4979914</v>
      </c>
      <c r="G417" s="49"/>
      <c r="H417" s="49"/>
      <c r="I417" s="15">
        <f t="shared" si="43"/>
        <v>26532.981791999999</v>
      </c>
      <c r="J417" s="34">
        <f t="shared" si="44"/>
        <v>2.6532981791999997E-2</v>
      </c>
    </row>
    <row r="418" spans="1:10">
      <c r="A418" s="264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4979914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4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4979914</v>
      </c>
      <c r="G419" s="49"/>
      <c r="H419" s="49"/>
      <c r="I419" s="15">
        <f t="shared" si="43"/>
        <v>71113.171920000008</v>
      </c>
      <c r="J419" s="34">
        <f t="shared" si="44"/>
        <v>7.111317192000001E-2</v>
      </c>
    </row>
    <row r="420" spans="1:10">
      <c r="A420" s="264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4979914</v>
      </c>
      <c r="G420" s="49"/>
      <c r="H420" s="49"/>
      <c r="I420" s="15">
        <f t="shared" si="43"/>
        <v>10159.02456</v>
      </c>
      <c r="J420" s="34">
        <f t="shared" si="44"/>
        <v>1.015902456E-2</v>
      </c>
    </row>
    <row r="421" spans="1:10">
      <c r="A421" s="264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4979914</v>
      </c>
      <c r="G421" s="49"/>
      <c r="H421" s="49"/>
      <c r="I421" s="15">
        <f t="shared" si="43"/>
        <v>3047.7073680000003</v>
      </c>
      <c r="J421" s="34">
        <f t="shared" si="44"/>
        <v>3.0477073680000005E-3</v>
      </c>
    </row>
    <row r="422" spans="1:10">
      <c r="A422" s="264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4979914</v>
      </c>
      <c r="G422" s="49"/>
      <c r="H422" s="49"/>
      <c r="I422" s="15">
        <f t="shared" si="43"/>
        <v>53842.830168</v>
      </c>
      <c r="J422" s="34">
        <f t="shared" si="44"/>
        <v>5.3842830167999997E-2</v>
      </c>
    </row>
    <row r="423" spans="1:10">
      <c r="A423" s="264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4979914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81" t="s">
        <v>304</v>
      </c>
      <c r="B424" s="281"/>
      <c r="C424" s="281"/>
      <c r="D424" s="281"/>
      <c r="E424" s="281"/>
      <c r="F424" s="281"/>
      <c r="G424" s="281"/>
      <c r="H424" s="281"/>
      <c r="I424" s="110">
        <f>SUM(I409:I423)</f>
        <v>356342.72618400003</v>
      </c>
      <c r="J424" s="111">
        <f>SUM(J409:J423)</f>
        <v>0.35634272618400004</v>
      </c>
    </row>
    <row r="427" spans="1:10">
      <c r="A427" s="282" t="s">
        <v>0</v>
      </c>
      <c r="B427" s="283"/>
      <c r="C427" s="202" t="s">
        <v>1</v>
      </c>
      <c r="D427" s="286"/>
      <c r="E427" s="286"/>
      <c r="F427" s="286"/>
      <c r="G427" s="286"/>
      <c r="H427" s="286"/>
      <c r="I427" s="286"/>
    </row>
    <row r="428" spans="1:10">
      <c r="A428" s="282" t="s">
        <v>2</v>
      </c>
      <c r="B428" s="283"/>
      <c r="C428" s="202" t="s">
        <v>117</v>
      </c>
      <c r="D428" s="286"/>
      <c r="E428" s="286"/>
      <c r="F428" s="286"/>
      <c r="G428" s="286"/>
      <c r="H428" s="286"/>
      <c r="I428" s="286"/>
    </row>
    <row r="429" spans="1:10">
      <c r="A429" s="282" t="s">
        <v>4</v>
      </c>
      <c r="B429" s="283"/>
      <c r="C429" s="202" t="s">
        <v>118</v>
      </c>
      <c r="D429" s="286"/>
      <c r="E429" s="286"/>
      <c r="F429" s="286"/>
      <c r="G429" s="286"/>
      <c r="H429" s="286"/>
      <c r="I429" s="286"/>
    </row>
    <row r="430" spans="1:10">
      <c r="A430" s="282" t="s">
        <v>6</v>
      </c>
      <c r="B430" s="283"/>
      <c r="C430" s="202" t="s">
        <v>145</v>
      </c>
      <c r="D430" s="286"/>
      <c r="E430" s="286"/>
      <c r="F430" s="286"/>
      <c r="G430" s="286"/>
      <c r="H430" s="286"/>
      <c r="I430" s="286"/>
    </row>
    <row r="431" spans="1:10">
      <c r="A431" s="254" t="s">
        <v>10</v>
      </c>
      <c r="B431" s="271"/>
      <c r="C431" s="271"/>
      <c r="D431" s="271"/>
      <c r="E431" s="271"/>
      <c r="F431" s="271"/>
      <c r="G431" s="271"/>
      <c r="H431" s="271"/>
      <c r="I431" s="271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12" t="s">
        <v>146</v>
      </c>
      <c r="B433" s="212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12"/>
      <c r="B434" s="212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12"/>
      <c r="B435" s="212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8"/>
      <c r="B436" s="228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84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5099531.8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85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5099531.8</v>
      </c>
      <c r="G438" s="48"/>
      <c r="H438" s="48"/>
      <c r="I438" s="15">
        <f t="shared" ref="I438:I451" si="46">((C438*D438*E438)*(F438-G438))-H438</f>
        <v>77655.670250399999</v>
      </c>
      <c r="J438" s="34">
        <f t="shared" ref="J438:J451" si="47">I438/(10^6)</f>
        <v>7.7655670250400002E-2</v>
      </c>
    </row>
    <row r="439" spans="1:10">
      <c r="A439" s="285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5099531.8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4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5099531.8</v>
      </c>
      <c r="G440" s="49"/>
      <c r="H440" s="49"/>
      <c r="I440" s="15">
        <f t="shared" si="46"/>
        <v>82612.415160000004</v>
      </c>
      <c r="J440" s="34">
        <f t="shared" si="47"/>
        <v>8.2612415160000008E-2</v>
      </c>
    </row>
    <row r="441" spans="1:10">
      <c r="A441" s="264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5099531.8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4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5099531.8</v>
      </c>
      <c r="G442" s="49"/>
      <c r="H442" s="49"/>
      <c r="I442" s="15">
        <f t="shared" si="46"/>
        <v>33044.966063999993</v>
      </c>
      <c r="J442" s="34">
        <f t="shared" si="47"/>
        <v>3.3044966063999995E-2</v>
      </c>
    </row>
    <row r="443" spans="1:10">
      <c r="A443" s="264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5099531.8</v>
      </c>
      <c r="G443" s="49"/>
      <c r="H443" s="49"/>
      <c r="I443" s="15">
        <f t="shared" si="46"/>
        <v>2937.3303167999993</v>
      </c>
      <c r="J443" s="34">
        <f t="shared" si="47"/>
        <v>2.9373303167999991E-3</v>
      </c>
    </row>
    <row r="444" spans="1:10">
      <c r="A444" s="264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5099531.8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4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5099531.8</v>
      </c>
      <c r="G445" s="49"/>
      <c r="H445" s="49"/>
      <c r="I445" s="15">
        <f t="shared" si="46"/>
        <v>27170.305430399996</v>
      </c>
      <c r="J445" s="34">
        <f t="shared" si="47"/>
        <v>2.7170305430399996E-2</v>
      </c>
    </row>
    <row r="446" spans="1:10">
      <c r="A446" s="264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5099531.8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4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5099531.8</v>
      </c>
      <c r="G447" s="49"/>
      <c r="H447" s="49"/>
      <c r="I447" s="15">
        <f t="shared" si="46"/>
        <v>72821.314104000005</v>
      </c>
      <c r="J447" s="34">
        <f t="shared" si="47"/>
        <v>7.2821314104000001E-2</v>
      </c>
    </row>
    <row r="448" spans="1:10">
      <c r="A448" s="264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5099531.8</v>
      </c>
      <c r="G448" s="49"/>
      <c r="H448" s="49"/>
      <c r="I448" s="15">
        <f t="shared" si="46"/>
        <v>10403.044872</v>
      </c>
      <c r="J448" s="34">
        <f t="shared" si="47"/>
        <v>1.0403044872E-2</v>
      </c>
    </row>
    <row r="449" spans="1:10">
      <c r="A449" s="264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5099531.8</v>
      </c>
      <c r="G449" s="49"/>
      <c r="H449" s="49"/>
      <c r="I449" s="15">
        <f t="shared" si="46"/>
        <v>3120.9134616000001</v>
      </c>
      <c r="J449" s="34">
        <f t="shared" si="47"/>
        <v>3.1209134616000003E-3</v>
      </c>
    </row>
    <row r="450" spans="1:10">
      <c r="A450" s="264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5099531.8</v>
      </c>
      <c r="G450" s="49"/>
      <c r="H450" s="49"/>
      <c r="I450" s="15">
        <f t="shared" si="46"/>
        <v>55136.137821600001</v>
      </c>
      <c r="J450" s="34">
        <f t="shared" si="47"/>
        <v>5.5136137821599998E-2</v>
      </c>
    </row>
    <row r="451" spans="1:10">
      <c r="A451" s="264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5099531.8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81" t="s">
        <v>305</v>
      </c>
      <c r="B452" s="281"/>
      <c r="C452" s="281"/>
      <c r="D452" s="281"/>
      <c r="E452" s="281"/>
      <c r="F452" s="281"/>
      <c r="G452" s="281"/>
      <c r="H452" s="281"/>
      <c r="I452" s="110">
        <f>SUM(I437:I451)</f>
        <v>364902.0974808</v>
      </c>
      <c r="J452" s="111">
        <f>SUM(J437:J451)</f>
        <v>0.36490209748079994</v>
      </c>
    </row>
    <row r="455" spans="1:10">
      <c r="A455" s="282" t="s">
        <v>0</v>
      </c>
      <c r="B455" s="283"/>
      <c r="C455" s="202" t="s">
        <v>1</v>
      </c>
      <c r="D455" s="286"/>
      <c r="E455" s="286"/>
      <c r="F455" s="286"/>
      <c r="G455" s="286"/>
      <c r="H455" s="286"/>
      <c r="I455" s="286"/>
    </row>
    <row r="456" spans="1:10">
      <c r="A456" s="282" t="s">
        <v>2</v>
      </c>
      <c r="B456" s="283"/>
      <c r="C456" s="202" t="s">
        <v>117</v>
      </c>
      <c r="D456" s="286"/>
      <c r="E456" s="286"/>
      <c r="F456" s="286"/>
      <c r="G456" s="286"/>
      <c r="H456" s="286"/>
      <c r="I456" s="286"/>
    </row>
    <row r="457" spans="1:10">
      <c r="A457" s="282" t="s">
        <v>4</v>
      </c>
      <c r="B457" s="283"/>
      <c r="C457" s="202" t="s">
        <v>118</v>
      </c>
      <c r="D457" s="286"/>
      <c r="E457" s="286"/>
      <c r="F457" s="286"/>
      <c r="G457" s="286"/>
      <c r="H457" s="286"/>
      <c r="I457" s="286"/>
    </row>
    <row r="458" spans="1:10">
      <c r="A458" s="282" t="s">
        <v>6</v>
      </c>
      <c r="B458" s="283"/>
      <c r="C458" s="202" t="s">
        <v>145</v>
      </c>
      <c r="D458" s="286"/>
      <c r="E458" s="286"/>
      <c r="F458" s="286"/>
      <c r="G458" s="286"/>
      <c r="H458" s="286"/>
      <c r="I458" s="286"/>
    </row>
    <row r="459" spans="1:10">
      <c r="A459" s="254" t="s">
        <v>10</v>
      </c>
      <c r="B459" s="271"/>
      <c r="C459" s="271"/>
      <c r="D459" s="271"/>
      <c r="E459" s="271"/>
      <c r="F459" s="271"/>
      <c r="G459" s="271"/>
      <c r="H459" s="271"/>
      <c r="I459" s="271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12" t="s">
        <v>146</v>
      </c>
      <c r="B461" s="212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12"/>
      <c r="B462" s="212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12"/>
      <c r="B463" s="212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8"/>
      <c r="B464" s="228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84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5219149.5999999996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85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5219149.5999999996</v>
      </c>
      <c r="G466" s="48"/>
      <c r="H466" s="48"/>
      <c r="I466" s="15">
        <f t="shared" ref="I466:I479" si="49">((C466*D466*E466)*(F466-G466))-H466</f>
        <v>79477.210108799991</v>
      </c>
      <c r="J466" s="34">
        <f t="shared" ref="J466:J479" si="50">I466/(10^6)</f>
        <v>7.9477210108799989E-2</v>
      </c>
    </row>
    <row r="467" spans="1:10">
      <c r="A467" s="285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5219149.5999999996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4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5219149.5999999996</v>
      </c>
      <c r="G468" s="49"/>
      <c r="H468" s="49"/>
      <c r="I468" s="15">
        <f t="shared" si="49"/>
        <v>84550.223520000014</v>
      </c>
      <c r="J468" s="34">
        <f t="shared" si="50"/>
        <v>8.4550223520000009E-2</v>
      </c>
    </row>
    <row r="469" spans="1:10">
      <c r="A469" s="264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5219149.5999999996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4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5219149.5999999996</v>
      </c>
      <c r="G470" s="49"/>
      <c r="H470" s="49"/>
      <c r="I470" s="15">
        <f t="shared" si="49"/>
        <v>33820.089407999993</v>
      </c>
      <c r="J470" s="34">
        <f t="shared" si="50"/>
        <v>3.3820089407999993E-2</v>
      </c>
    </row>
    <row r="471" spans="1:10">
      <c r="A471" s="264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5219149.5999999996</v>
      </c>
      <c r="G471" s="49"/>
      <c r="H471" s="49"/>
      <c r="I471" s="15">
        <f t="shared" si="49"/>
        <v>3006.2301695999995</v>
      </c>
      <c r="J471" s="34">
        <f t="shared" si="50"/>
        <v>3.0062301695999993E-3</v>
      </c>
    </row>
    <row r="472" spans="1:10">
      <c r="A472" s="264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5219149.5999999996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4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5219149.5999999996</v>
      </c>
      <c r="G473" s="49"/>
      <c r="H473" s="49"/>
      <c r="I473" s="15">
        <f t="shared" si="49"/>
        <v>27807.629068799994</v>
      </c>
      <c r="J473" s="34">
        <f t="shared" si="50"/>
        <v>2.7807629068799994E-2</v>
      </c>
    </row>
    <row r="474" spans="1:10">
      <c r="A474" s="264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5219149.5999999996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4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5219149.5999999996</v>
      </c>
      <c r="G475" s="49"/>
      <c r="H475" s="49"/>
      <c r="I475" s="15">
        <f t="shared" si="49"/>
        <v>74529.456288000016</v>
      </c>
      <c r="J475" s="34">
        <f t="shared" si="50"/>
        <v>7.4529456288000021E-2</v>
      </c>
    </row>
    <row r="476" spans="1:10">
      <c r="A476" s="264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5219149.5999999996</v>
      </c>
      <c r="G476" s="49"/>
      <c r="H476" s="49"/>
      <c r="I476" s="15">
        <f t="shared" si="49"/>
        <v>10647.065183999999</v>
      </c>
      <c r="J476" s="34">
        <f t="shared" si="50"/>
        <v>1.0647065184E-2</v>
      </c>
    </row>
    <row r="477" spans="1:10">
      <c r="A477" s="264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5219149.5999999996</v>
      </c>
      <c r="G477" s="49"/>
      <c r="H477" s="49"/>
      <c r="I477" s="15">
        <f t="shared" si="49"/>
        <v>3194.1195551999999</v>
      </c>
      <c r="J477" s="34">
        <f t="shared" si="50"/>
        <v>3.1941195551999997E-3</v>
      </c>
    </row>
    <row r="478" spans="1:10">
      <c r="A478" s="264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5219149.5999999996</v>
      </c>
      <c r="G478" s="49"/>
      <c r="H478" s="49"/>
      <c r="I478" s="15">
        <f t="shared" si="49"/>
        <v>56429.445475199995</v>
      </c>
      <c r="J478" s="34">
        <f t="shared" si="50"/>
        <v>5.6429445475199992E-2</v>
      </c>
    </row>
    <row r="479" spans="1:10">
      <c r="A479" s="264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5219149.5999999996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81" t="s">
        <v>306</v>
      </c>
      <c r="B480" s="281"/>
      <c r="C480" s="281"/>
      <c r="D480" s="281"/>
      <c r="E480" s="281"/>
      <c r="F480" s="281"/>
      <c r="G480" s="281"/>
      <c r="H480" s="281"/>
      <c r="I480" s="110">
        <f>SUM(I465:I479)</f>
        <v>373461.46877759998</v>
      </c>
      <c r="J480" s="111">
        <f>SUM(J465:J479)</f>
        <v>0.3734614687776</v>
      </c>
    </row>
    <row r="483" spans="1:10">
      <c r="A483" s="282" t="s">
        <v>0</v>
      </c>
      <c r="B483" s="283"/>
      <c r="C483" s="202" t="s">
        <v>1</v>
      </c>
      <c r="D483" s="286"/>
      <c r="E483" s="286"/>
      <c r="F483" s="286"/>
      <c r="G483" s="286"/>
      <c r="H483" s="286"/>
      <c r="I483" s="286"/>
    </row>
    <row r="484" spans="1:10">
      <c r="A484" s="282" t="s">
        <v>2</v>
      </c>
      <c r="B484" s="283"/>
      <c r="C484" s="202" t="s">
        <v>117</v>
      </c>
      <c r="D484" s="286"/>
      <c r="E484" s="286"/>
      <c r="F484" s="286"/>
      <c r="G484" s="286"/>
      <c r="H484" s="286"/>
      <c r="I484" s="286"/>
    </row>
    <row r="485" spans="1:10">
      <c r="A485" s="282" t="s">
        <v>4</v>
      </c>
      <c r="B485" s="283"/>
      <c r="C485" s="202" t="s">
        <v>118</v>
      </c>
      <c r="D485" s="286"/>
      <c r="E485" s="286"/>
      <c r="F485" s="286"/>
      <c r="G485" s="286"/>
      <c r="H485" s="286"/>
      <c r="I485" s="286"/>
    </row>
    <row r="486" spans="1:10">
      <c r="A486" s="282" t="s">
        <v>6</v>
      </c>
      <c r="B486" s="283"/>
      <c r="C486" s="202" t="s">
        <v>145</v>
      </c>
      <c r="D486" s="286"/>
      <c r="E486" s="286"/>
      <c r="F486" s="286"/>
      <c r="G486" s="286"/>
      <c r="H486" s="286"/>
      <c r="I486" s="286"/>
    </row>
    <row r="487" spans="1:10">
      <c r="A487" s="254" t="s">
        <v>10</v>
      </c>
      <c r="B487" s="271"/>
      <c r="C487" s="271"/>
      <c r="D487" s="271"/>
      <c r="E487" s="271"/>
      <c r="F487" s="271"/>
      <c r="G487" s="271"/>
      <c r="H487" s="271"/>
      <c r="I487" s="271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12" t="s">
        <v>146</v>
      </c>
      <c r="B489" s="212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12"/>
      <c r="B490" s="212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12"/>
      <c r="B491" s="212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8"/>
      <c r="B492" s="228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84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5338767.3999999994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85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5338767.3999999994</v>
      </c>
      <c r="G494" s="48"/>
      <c r="H494" s="48"/>
      <c r="I494" s="15">
        <f t="shared" ref="I494:I507" si="52">((C494*D494*E494)*(F494-G494))-H494</f>
        <v>81298.749967199998</v>
      </c>
      <c r="J494" s="34">
        <f t="shared" ref="J494:J507" si="53">I494/(10^6)</f>
        <v>8.1298749967200004E-2</v>
      </c>
    </row>
    <row r="495" spans="1:10">
      <c r="A495" s="285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5338767.3999999994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4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5338767.3999999994</v>
      </c>
      <c r="G496" s="49"/>
      <c r="H496" s="49"/>
      <c r="I496" s="15">
        <f t="shared" si="52"/>
        <v>86488.03188000001</v>
      </c>
      <c r="J496" s="34">
        <f t="shared" si="53"/>
        <v>8.648803188000001E-2</v>
      </c>
    </row>
    <row r="497" spans="1:10">
      <c r="A497" s="264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5338767.3999999994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4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5338767.3999999994</v>
      </c>
      <c r="G498" s="49"/>
      <c r="H498" s="49"/>
      <c r="I498" s="15">
        <f t="shared" si="52"/>
        <v>34595.212751999992</v>
      </c>
      <c r="J498" s="34">
        <f t="shared" si="53"/>
        <v>3.459521275199999E-2</v>
      </c>
    </row>
    <row r="499" spans="1:10">
      <c r="A499" s="264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5338767.3999999994</v>
      </c>
      <c r="G499" s="49"/>
      <c r="H499" s="49"/>
      <c r="I499" s="15">
        <f t="shared" si="52"/>
        <v>3075.1300223999992</v>
      </c>
      <c r="J499" s="34">
        <f t="shared" si="53"/>
        <v>3.0751300223999991E-3</v>
      </c>
    </row>
    <row r="500" spans="1:10">
      <c r="A500" s="264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5338767.3999999994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4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5338767.3999999994</v>
      </c>
      <c r="G501" s="49"/>
      <c r="H501" s="49"/>
      <c r="I501" s="15">
        <f t="shared" si="52"/>
        <v>28444.952707199995</v>
      </c>
      <c r="J501" s="34">
        <f t="shared" si="53"/>
        <v>2.8444952707199996E-2</v>
      </c>
    </row>
    <row r="502" spans="1:10">
      <c r="A502" s="264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5338767.3999999994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4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5338767.3999999994</v>
      </c>
      <c r="G503" s="49"/>
      <c r="H503" s="49"/>
      <c r="I503" s="15">
        <f t="shared" si="52"/>
        <v>76237.598472000012</v>
      </c>
      <c r="J503" s="34">
        <f t="shared" si="53"/>
        <v>7.6237598472000012E-2</v>
      </c>
    </row>
    <row r="504" spans="1:10">
      <c r="A504" s="264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5338767.3999999994</v>
      </c>
      <c r="G504" s="49"/>
      <c r="H504" s="49"/>
      <c r="I504" s="15">
        <f t="shared" si="52"/>
        <v>10891.085496</v>
      </c>
      <c r="J504" s="34">
        <f t="shared" si="53"/>
        <v>1.0891085496E-2</v>
      </c>
    </row>
    <row r="505" spans="1:10">
      <c r="A505" s="264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5338767.3999999994</v>
      </c>
      <c r="G505" s="49"/>
      <c r="H505" s="49"/>
      <c r="I505" s="15">
        <f t="shared" si="52"/>
        <v>3267.3256487999997</v>
      </c>
      <c r="J505" s="34">
        <f t="shared" si="53"/>
        <v>3.2673256487999996E-3</v>
      </c>
    </row>
    <row r="506" spans="1:10">
      <c r="A506" s="264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5338767.3999999994</v>
      </c>
      <c r="G506" s="49"/>
      <c r="H506" s="49"/>
      <c r="I506" s="15">
        <f t="shared" si="52"/>
        <v>57722.753128799995</v>
      </c>
      <c r="J506" s="34">
        <f t="shared" si="53"/>
        <v>5.7722753128799993E-2</v>
      </c>
    </row>
    <row r="507" spans="1:10">
      <c r="A507" s="264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5338767.3999999994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81" t="s">
        <v>307</v>
      </c>
      <c r="B508" s="281"/>
      <c r="C508" s="281"/>
      <c r="D508" s="281"/>
      <c r="E508" s="281"/>
      <c r="F508" s="281"/>
      <c r="G508" s="281"/>
      <c r="H508" s="281"/>
      <c r="I508" s="110">
        <f>SUM(I493:I507)</f>
        <v>382020.84007440001</v>
      </c>
      <c r="J508" s="111">
        <f>SUM(J493:J507)</f>
        <v>0.38202084007440001</v>
      </c>
    </row>
    <row r="511" spans="1:10">
      <c r="A511" s="282" t="s">
        <v>0</v>
      </c>
      <c r="B511" s="283"/>
      <c r="C511" s="202" t="s">
        <v>1</v>
      </c>
      <c r="D511" s="286"/>
      <c r="E511" s="286"/>
      <c r="F511" s="286"/>
      <c r="G511" s="286"/>
      <c r="H511" s="286"/>
      <c r="I511" s="286"/>
    </row>
    <row r="512" spans="1:10">
      <c r="A512" s="282" t="s">
        <v>2</v>
      </c>
      <c r="B512" s="283"/>
      <c r="C512" s="202" t="s">
        <v>117</v>
      </c>
      <c r="D512" s="286"/>
      <c r="E512" s="286"/>
      <c r="F512" s="286"/>
      <c r="G512" s="286"/>
      <c r="H512" s="286"/>
      <c r="I512" s="286"/>
    </row>
    <row r="513" spans="1:10">
      <c r="A513" s="282" t="s">
        <v>4</v>
      </c>
      <c r="B513" s="283"/>
      <c r="C513" s="202" t="s">
        <v>118</v>
      </c>
      <c r="D513" s="286"/>
      <c r="E513" s="286"/>
      <c r="F513" s="286"/>
      <c r="G513" s="286"/>
      <c r="H513" s="286"/>
      <c r="I513" s="286"/>
    </row>
    <row r="514" spans="1:10">
      <c r="A514" s="282" t="s">
        <v>6</v>
      </c>
      <c r="B514" s="283"/>
      <c r="C514" s="202" t="s">
        <v>145</v>
      </c>
      <c r="D514" s="286"/>
      <c r="E514" s="286"/>
      <c r="F514" s="286"/>
      <c r="G514" s="286"/>
      <c r="H514" s="286"/>
      <c r="I514" s="286"/>
    </row>
    <row r="515" spans="1:10">
      <c r="A515" s="254" t="s">
        <v>10</v>
      </c>
      <c r="B515" s="271"/>
      <c r="C515" s="271"/>
      <c r="D515" s="271"/>
      <c r="E515" s="271"/>
      <c r="F515" s="271"/>
      <c r="G515" s="271"/>
      <c r="H515" s="271"/>
      <c r="I515" s="271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12" t="s">
        <v>146</v>
      </c>
      <c r="B517" s="212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12"/>
      <c r="B518" s="212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12"/>
      <c r="B519" s="212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8"/>
      <c r="B520" s="228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84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5458385.2000000002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85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5458385.2000000002</v>
      </c>
      <c r="G522" s="48"/>
      <c r="H522" s="48"/>
      <c r="I522" s="15">
        <f t="shared" ref="I522:I535" si="55">((C522*D522*E522)*(F522-G522))-H522</f>
        <v>83120.289825600004</v>
      </c>
      <c r="J522" s="34">
        <f t="shared" ref="J522:J535" si="56">I522/(10^6)</f>
        <v>8.3120289825600005E-2</v>
      </c>
    </row>
    <row r="523" spans="1:10">
      <c r="A523" s="285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5458385.2000000002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4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5458385.2000000002</v>
      </c>
      <c r="G524" s="49"/>
      <c r="H524" s="49"/>
      <c r="I524" s="15">
        <f t="shared" si="55"/>
        <v>88425.84024000002</v>
      </c>
      <c r="J524" s="34">
        <f t="shared" si="56"/>
        <v>8.8425840240000025E-2</v>
      </c>
    </row>
    <row r="525" spans="1:10">
      <c r="A525" s="264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5458385.2000000002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4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5458385.2000000002</v>
      </c>
      <c r="G526" s="49"/>
      <c r="H526" s="49"/>
      <c r="I526" s="15">
        <f t="shared" si="55"/>
        <v>35370.336095999992</v>
      </c>
      <c r="J526" s="34">
        <f t="shared" si="56"/>
        <v>3.5370336095999995E-2</v>
      </c>
    </row>
    <row r="527" spans="1:10">
      <c r="A527" s="264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5458385.2000000002</v>
      </c>
      <c r="G527" s="49"/>
      <c r="H527" s="49"/>
      <c r="I527" s="15">
        <f t="shared" si="55"/>
        <v>3144.0298751999994</v>
      </c>
      <c r="J527" s="34">
        <f t="shared" si="56"/>
        <v>3.1440298751999993E-3</v>
      </c>
    </row>
    <row r="528" spans="1:10">
      <c r="A528" s="264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5458385.2000000002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4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5458385.2000000002</v>
      </c>
      <c r="G529" s="49"/>
      <c r="H529" s="49"/>
      <c r="I529" s="15">
        <f t="shared" si="55"/>
        <v>29082.276345599999</v>
      </c>
      <c r="J529" s="34">
        <f t="shared" si="56"/>
        <v>2.9082276345600001E-2</v>
      </c>
    </row>
    <row r="530" spans="1:10">
      <c r="A530" s="264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5458385.2000000002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4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5458385.2000000002</v>
      </c>
      <c r="G531" s="49"/>
      <c r="H531" s="49"/>
      <c r="I531" s="15">
        <f t="shared" si="55"/>
        <v>77945.740656000024</v>
      </c>
      <c r="J531" s="34">
        <f t="shared" si="56"/>
        <v>7.7945740656000018E-2</v>
      </c>
    </row>
    <row r="532" spans="1:10">
      <c r="A532" s="264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5458385.2000000002</v>
      </c>
      <c r="G532" s="49"/>
      <c r="H532" s="49"/>
      <c r="I532" s="15">
        <f t="shared" si="55"/>
        <v>11135.105808000002</v>
      </c>
      <c r="J532" s="34">
        <f t="shared" si="56"/>
        <v>1.1135105808000001E-2</v>
      </c>
    </row>
    <row r="533" spans="1:10">
      <c r="A533" s="264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5458385.2000000002</v>
      </c>
      <c r="G533" s="49"/>
      <c r="H533" s="49"/>
      <c r="I533" s="15">
        <f t="shared" si="55"/>
        <v>3340.5317424000004</v>
      </c>
      <c r="J533" s="34">
        <f t="shared" si="56"/>
        <v>3.3405317424000003E-3</v>
      </c>
    </row>
    <row r="534" spans="1:10">
      <c r="A534" s="264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5458385.2000000002</v>
      </c>
      <c r="G534" s="49"/>
      <c r="H534" s="49"/>
      <c r="I534" s="15">
        <f t="shared" si="55"/>
        <v>59016.060782400004</v>
      </c>
      <c r="J534" s="34">
        <f t="shared" si="56"/>
        <v>5.9016060782400001E-2</v>
      </c>
    </row>
    <row r="535" spans="1:10">
      <c r="A535" s="264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5458385.2000000002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81" t="s">
        <v>308</v>
      </c>
      <c r="B536" s="281"/>
      <c r="C536" s="281"/>
      <c r="D536" s="281"/>
      <c r="E536" s="281"/>
      <c r="F536" s="281"/>
      <c r="G536" s="281"/>
      <c r="H536" s="281"/>
      <c r="I536" s="110">
        <f>SUM(I521:I535)</f>
        <v>390580.2113712001</v>
      </c>
      <c r="J536" s="111">
        <f>SUM(J521:J535)</f>
        <v>0.39058021137120003</v>
      </c>
    </row>
    <row r="539" spans="1:10">
      <c r="A539" s="282" t="s">
        <v>0</v>
      </c>
      <c r="B539" s="283"/>
      <c r="C539" s="202" t="s">
        <v>1</v>
      </c>
      <c r="D539" s="286"/>
      <c r="E539" s="286"/>
      <c r="F539" s="286"/>
      <c r="G539" s="286"/>
      <c r="H539" s="286"/>
      <c r="I539" s="286"/>
    </row>
    <row r="540" spans="1:10">
      <c r="A540" s="282" t="s">
        <v>2</v>
      </c>
      <c r="B540" s="283"/>
      <c r="C540" s="202" t="s">
        <v>117</v>
      </c>
      <c r="D540" s="286"/>
      <c r="E540" s="286"/>
      <c r="F540" s="286"/>
      <c r="G540" s="286"/>
      <c r="H540" s="286"/>
      <c r="I540" s="286"/>
    </row>
    <row r="541" spans="1:10">
      <c r="A541" s="282" t="s">
        <v>4</v>
      </c>
      <c r="B541" s="283"/>
      <c r="C541" s="202" t="s">
        <v>118</v>
      </c>
      <c r="D541" s="286"/>
      <c r="E541" s="286"/>
      <c r="F541" s="286"/>
      <c r="G541" s="286"/>
      <c r="H541" s="286"/>
      <c r="I541" s="286"/>
    </row>
    <row r="542" spans="1:10">
      <c r="A542" s="282" t="s">
        <v>6</v>
      </c>
      <c r="B542" s="283"/>
      <c r="C542" s="202" t="s">
        <v>145</v>
      </c>
      <c r="D542" s="286"/>
      <c r="E542" s="286"/>
      <c r="F542" s="286"/>
      <c r="G542" s="286"/>
      <c r="H542" s="286"/>
      <c r="I542" s="286"/>
    </row>
    <row r="543" spans="1:10">
      <c r="A543" s="254" t="s">
        <v>10</v>
      </c>
      <c r="B543" s="271"/>
      <c r="C543" s="271"/>
      <c r="D543" s="271"/>
      <c r="E543" s="271"/>
      <c r="F543" s="271"/>
      <c r="G543" s="271"/>
      <c r="H543" s="271"/>
      <c r="I543" s="271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12" t="s">
        <v>146</v>
      </c>
      <c r="B545" s="212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12"/>
      <c r="B546" s="212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12"/>
      <c r="B547" s="212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8"/>
      <c r="B548" s="228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84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5578003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85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5578003</v>
      </c>
      <c r="G550" s="48"/>
      <c r="H550" s="48"/>
      <c r="I550" s="15">
        <f t="shared" ref="I550:I563" si="58">((C550*D550*E550)*(F550-G550))-H550</f>
        <v>84941.829683999997</v>
      </c>
      <c r="J550" s="34">
        <f t="shared" ref="J550:J563" si="59">I550/(10^6)</f>
        <v>8.4941829683999992E-2</v>
      </c>
    </row>
    <row r="551" spans="1:10">
      <c r="A551" s="285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5578003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4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5578003</v>
      </c>
      <c r="G552" s="49"/>
      <c r="H552" s="49"/>
      <c r="I552" s="15">
        <f t="shared" si="58"/>
        <v>90363.648600000015</v>
      </c>
      <c r="J552" s="34">
        <f t="shared" si="59"/>
        <v>9.0363648600000013E-2</v>
      </c>
    </row>
    <row r="553" spans="1:10">
      <c r="A553" s="264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5578003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4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5578003</v>
      </c>
      <c r="G554" s="49"/>
      <c r="H554" s="49"/>
      <c r="I554" s="15">
        <f t="shared" si="58"/>
        <v>36145.459439999991</v>
      </c>
      <c r="J554" s="34">
        <f t="shared" si="59"/>
        <v>3.6145459439999993E-2</v>
      </c>
    </row>
    <row r="555" spans="1:10">
      <c r="A555" s="264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5578003</v>
      </c>
      <c r="G555" s="49"/>
      <c r="H555" s="49"/>
      <c r="I555" s="15">
        <f t="shared" si="58"/>
        <v>3212.9297279999996</v>
      </c>
      <c r="J555" s="34">
        <f t="shared" si="59"/>
        <v>3.2129297279999995E-3</v>
      </c>
    </row>
    <row r="556" spans="1:10">
      <c r="A556" s="264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5578003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4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5578003</v>
      </c>
      <c r="G557" s="49"/>
      <c r="H557" s="49"/>
      <c r="I557" s="15">
        <f t="shared" si="58"/>
        <v>29719.599983999997</v>
      </c>
      <c r="J557" s="34">
        <f t="shared" si="59"/>
        <v>2.9719599983999995E-2</v>
      </c>
    </row>
    <row r="558" spans="1:10">
      <c r="A558" s="264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5578003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4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5578003</v>
      </c>
      <c r="G559" s="49"/>
      <c r="H559" s="49"/>
      <c r="I559" s="15">
        <f t="shared" si="58"/>
        <v>79653.88284000002</v>
      </c>
      <c r="J559" s="34">
        <f t="shared" si="59"/>
        <v>7.9653882840000023E-2</v>
      </c>
    </row>
    <row r="560" spans="1:10">
      <c r="A560" s="264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5578003</v>
      </c>
      <c r="G560" s="49"/>
      <c r="H560" s="49"/>
      <c r="I560" s="15">
        <f t="shared" si="58"/>
        <v>11379.126120000001</v>
      </c>
      <c r="J560" s="34">
        <f t="shared" si="59"/>
        <v>1.1379126120000001E-2</v>
      </c>
    </row>
    <row r="561" spans="1:10">
      <c r="A561" s="264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5578003</v>
      </c>
      <c r="G561" s="49"/>
      <c r="H561" s="49"/>
      <c r="I561" s="15">
        <f t="shared" si="58"/>
        <v>3413.7378360000002</v>
      </c>
      <c r="J561" s="34">
        <f t="shared" si="59"/>
        <v>3.4137378360000002E-3</v>
      </c>
    </row>
    <row r="562" spans="1:10">
      <c r="A562" s="264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5578003</v>
      </c>
      <c r="G562" s="49"/>
      <c r="H562" s="49"/>
      <c r="I562" s="15">
        <f t="shared" si="58"/>
        <v>60309.368436000004</v>
      </c>
      <c r="J562" s="34">
        <f t="shared" si="59"/>
        <v>6.0309368436000002E-2</v>
      </c>
    </row>
    <row r="563" spans="1:10">
      <c r="A563" s="264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5578003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81" t="s">
        <v>309</v>
      </c>
      <c r="B564" s="281"/>
      <c r="C564" s="281"/>
      <c r="D564" s="281"/>
      <c r="E564" s="281"/>
      <c r="F564" s="281"/>
      <c r="G564" s="281"/>
      <c r="H564" s="281"/>
      <c r="I564" s="110">
        <f>SUM(I549:I563)</f>
        <v>399139.58266800002</v>
      </c>
      <c r="J564" s="111">
        <f>SUM(J549:J563)</f>
        <v>0.39913958266800004</v>
      </c>
    </row>
  </sheetData>
  <mergeCells count="305"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B26" sqref="B26:H31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202" t="s">
        <v>1</v>
      </c>
      <c r="C2" s="202"/>
      <c r="D2" s="202"/>
      <c r="E2" s="202"/>
      <c r="F2" s="202"/>
      <c r="G2" s="202"/>
      <c r="H2" s="202"/>
    </row>
    <row r="3" spans="1:8">
      <c r="A3" s="75" t="s">
        <v>2</v>
      </c>
      <c r="B3" s="202" t="s">
        <v>117</v>
      </c>
      <c r="C3" s="202"/>
      <c r="D3" s="202"/>
      <c r="E3" s="202"/>
      <c r="F3" s="202"/>
      <c r="G3" s="202"/>
      <c r="H3" s="202"/>
    </row>
    <row r="4" spans="1:8">
      <c r="A4" s="75" t="s">
        <v>4</v>
      </c>
      <c r="B4" s="202" t="s">
        <v>118</v>
      </c>
      <c r="C4" s="202"/>
      <c r="D4" s="202"/>
      <c r="E4" s="202"/>
      <c r="F4" s="202"/>
      <c r="G4" s="202"/>
      <c r="H4" s="202"/>
    </row>
    <row r="5" spans="1:8">
      <c r="A5" s="75" t="s">
        <v>6</v>
      </c>
      <c r="B5" s="202" t="s">
        <v>167</v>
      </c>
      <c r="C5" s="202"/>
      <c r="D5" s="202"/>
      <c r="E5" s="202"/>
      <c r="F5" s="202"/>
      <c r="G5" s="202"/>
      <c r="H5" s="202"/>
    </row>
    <row r="6" spans="1:8">
      <c r="A6" s="114"/>
      <c r="B6" s="288"/>
      <c r="C6" s="288"/>
      <c r="D6" s="288"/>
      <c r="E6" s="288"/>
      <c r="F6" s="288"/>
      <c r="G6" s="288"/>
      <c r="H6" s="288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'4D1_TOW_DomesticWastewater'!B12</f>
        <v>237783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1074493.8204000001</v>
      </c>
    </row>
    <row r="13" spans="1:8">
      <c r="A13" s="10">
        <f>'4B_N2O emission'!B13</f>
        <v>2012</v>
      </c>
      <c r="B13" s="115">
        <f>'4D1_TOW_DomesticWastewater'!B13</f>
        <v>244111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1063347.5160000001</v>
      </c>
    </row>
    <row r="14" spans="1:8">
      <c r="A14" s="10">
        <f>'4B_N2O emission'!B14</f>
        <v>2013</v>
      </c>
      <c r="B14" s="115">
        <f>'4D1_TOW_DomesticWastewater'!B14</f>
        <v>249991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1073561.3504000003</v>
      </c>
    </row>
    <row r="15" spans="1:8">
      <c r="A15" s="10">
        <f>'4B_N2O emission'!B15</f>
        <v>2014</v>
      </c>
      <c r="B15" s="115">
        <f>'4D1_TOW_DomesticWastewater'!B15</f>
        <v>256175</v>
      </c>
      <c r="C15" s="185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1124539.9366666668</v>
      </c>
    </row>
    <row r="16" spans="1:8">
      <c r="A16" s="10">
        <f>'4B_N2O emission'!B16</f>
        <v>2015</v>
      </c>
      <c r="B16" s="115">
        <f>'4D1_TOW_DomesticWastewater'!B16</f>
        <v>262301</v>
      </c>
      <c r="C16" s="185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1151431.4430666666</v>
      </c>
    </row>
    <row r="17" spans="1:8">
      <c r="A17" s="10">
        <f>'4B_N2O emission'!B17</f>
        <v>2016</v>
      </c>
      <c r="B17" s="115">
        <f>'4D1_TOW_DomesticWastewater'!B17</f>
        <v>268261</v>
      </c>
      <c r="C17" s="185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1177594.2537333334</v>
      </c>
    </row>
    <row r="18" spans="1:8">
      <c r="A18" s="10">
        <f>'4B_N2O emission'!B18</f>
        <v>2017</v>
      </c>
      <c r="B18" s="115">
        <f>'4D1_TOW_DomesticWastewater'!B18</f>
        <v>276746</v>
      </c>
      <c r="C18" s="185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1214841.1410666667</v>
      </c>
    </row>
    <row r="19" spans="1:8">
      <c r="A19" s="10">
        <f>'4B_N2O emission'!B19</f>
        <v>2018</v>
      </c>
      <c r="B19" s="115">
        <f>'4D1_TOW_DomesticWastewater'!B19</f>
        <v>284939</v>
      </c>
      <c r="C19" s="185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1250806.2262666668</v>
      </c>
    </row>
    <row r="20" spans="1:8">
      <c r="A20" s="10">
        <f>'4B_N2O emission'!B20</f>
        <v>2019</v>
      </c>
      <c r="B20" s="115">
        <f>'4D1_TOW_DomesticWastewater'!B20</f>
        <v>293132</v>
      </c>
      <c r="C20" s="185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1286771.3114666669</v>
      </c>
    </row>
    <row r="21" spans="1:8">
      <c r="A21" s="10">
        <f>'4B_N2O emission'!B21</f>
        <v>2020</v>
      </c>
      <c r="B21" s="115">
        <f>'4D1_TOW_DomesticWastewater'!B21</f>
        <v>301325</v>
      </c>
      <c r="C21" s="185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1322736.396666667</v>
      </c>
    </row>
    <row r="22" spans="1:8">
      <c r="A22" s="10">
        <f>'4B_N2O emission'!B22</f>
        <v>2021</v>
      </c>
      <c r="B22" s="115">
        <f>'4D1_TOW_DomesticWastewater'!B22</f>
        <v>309518</v>
      </c>
      <c r="C22" s="185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1358701.4818666668</v>
      </c>
    </row>
    <row r="23" spans="1:8">
      <c r="A23" s="10">
        <f>'4B_N2O emission'!B23</f>
        <v>2022</v>
      </c>
      <c r="B23" s="115">
        <f>'4D1_TOW_DomesticWastewater'!B23</f>
        <v>317711</v>
      </c>
      <c r="C23" s="185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1394666.5670666667</v>
      </c>
    </row>
    <row r="24" spans="1:8">
      <c r="A24" s="10">
        <f>'4B_N2O emission'!B24</f>
        <v>2023</v>
      </c>
      <c r="B24" s="115">
        <f>'4D1_TOW_DomesticWastewater'!B24</f>
        <v>325904</v>
      </c>
      <c r="C24" s="185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1430631.652266667</v>
      </c>
    </row>
    <row r="25" spans="1:8">
      <c r="A25" s="10">
        <f>'4B_N2O emission'!B25</f>
        <v>2024</v>
      </c>
      <c r="B25" s="115">
        <f>'4D1_TOW_DomesticWastewater'!B25</f>
        <v>334097</v>
      </c>
      <c r="C25" s="185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1466596.7374666668</v>
      </c>
    </row>
    <row r="26" spans="1:8">
      <c r="A26" s="10">
        <f>'4B_N2O emission'!B26</f>
        <v>2025</v>
      </c>
      <c r="B26" s="186">
        <f>'4D1_TOW_DomesticWastewater'!B26</f>
        <v>341090</v>
      </c>
      <c r="C26" s="185">
        <f t="shared" si="1"/>
        <v>19.953333333333333</v>
      </c>
      <c r="D26" s="187">
        <v>0.16</v>
      </c>
      <c r="E26" s="187">
        <v>1.1000000000000001</v>
      </c>
      <c r="F26" s="187">
        <v>1.25</v>
      </c>
      <c r="G26" s="187">
        <v>0</v>
      </c>
      <c r="H26" s="188">
        <f t="shared" si="0"/>
        <v>1497294.1426666668</v>
      </c>
    </row>
    <row r="27" spans="1:8">
      <c r="A27" s="10">
        <f>'4B_N2O emission'!B27</f>
        <v>2026</v>
      </c>
      <c r="B27" s="186">
        <f>'4D1_TOW_DomesticWastewater'!B27</f>
        <v>349283</v>
      </c>
      <c r="C27" s="185">
        <f t="shared" si="1"/>
        <v>19.953333333333333</v>
      </c>
      <c r="D27" s="187">
        <v>0.16</v>
      </c>
      <c r="E27" s="187">
        <v>1.1000000000000001</v>
      </c>
      <c r="F27" s="187">
        <v>1.25</v>
      </c>
      <c r="G27" s="187">
        <v>0</v>
      </c>
      <c r="H27" s="188">
        <f t="shared" si="0"/>
        <v>1533259.2278666666</v>
      </c>
    </row>
    <row r="28" spans="1:8">
      <c r="A28" s="10">
        <f>'4B_N2O emission'!B28</f>
        <v>2027</v>
      </c>
      <c r="B28" s="186">
        <f>'4D1_TOW_DomesticWastewater'!B28</f>
        <v>357476</v>
      </c>
      <c r="C28" s="185">
        <f t="shared" si="1"/>
        <v>19.953333333333333</v>
      </c>
      <c r="D28" s="187">
        <v>0.16</v>
      </c>
      <c r="E28" s="187">
        <v>1.1000000000000001</v>
      </c>
      <c r="F28" s="187">
        <v>1.25</v>
      </c>
      <c r="G28" s="187">
        <v>0</v>
      </c>
      <c r="H28" s="188">
        <f t="shared" si="0"/>
        <v>1569224.3130666667</v>
      </c>
    </row>
    <row r="29" spans="1:8">
      <c r="A29" s="10">
        <f>'4B_N2O emission'!B29</f>
        <v>2028</v>
      </c>
      <c r="B29" s="186">
        <f>'4D1_TOW_DomesticWastewater'!B29</f>
        <v>365669</v>
      </c>
      <c r="C29" s="185">
        <f t="shared" si="1"/>
        <v>19.953333333333333</v>
      </c>
      <c r="D29" s="187">
        <v>0.16</v>
      </c>
      <c r="E29" s="187">
        <v>1.1000000000000001</v>
      </c>
      <c r="F29" s="187">
        <v>1.25</v>
      </c>
      <c r="G29" s="187">
        <v>0</v>
      </c>
      <c r="H29" s="188">
        <f t="shared" si="0"/>
        <v>1605189.3982666666</v>
      </c>
    </row>
    <row r="30" spans="1:8">
      <c r="A30" s="10">
        <f>'4B_N2O emission'!B30</f>
        <v>2029</v>
      </c>
      <c r="B30" s="186">
        <f>'4D1_TOW_DomesticWastewater'!B30</f>
        <v>373862</v>
      </c>
      <c r="C30" s="185">
        <f t="shared" si="1"/>
        <v>19.953333333333333</v>
      </c>
      <c r="D30" s="187">
        <v>0.16</v>
      </c>
      <c r="E30" s="187">
        <v>1.1000000000000001</v>
      </c>
      <c r="F30" s="187">
        <v>1.25</v>
      </c>
      <c r="G30" s="187">
        <v>0</v>
      </c>
      <c r="H30" s="188">
        <f t="shared" si="0"/>
        <v>1641154.4834666671</v>
      </c>
    </row>
    <row r="31" spans="1:8">
      <c r="A31" s="10">
        <f>'4B_N2O emission'!B31</f>
        <v>2030</v>
      </c>
      <c r="B31" s="186">
        <f>'4D1_TOW_DomesticWastewater'!B31</f>
        <v>382055</v>
      </c>
      <c r="C31" s="185">
        <f t="shared" si="1"/>
        <v>19.953333333333333</v>
      </c>
      <c r="D31" s="187">
        <v>0.16</v>
      </c>
      <c r="E31" s="187">
        <v>1.1000000000000001</v>
      </c>
      <c r="F31" s="187">
        <v>1.25</v>
      </c>
      <c r="G31" s="187">
        <v>0</v>
      </c>
      <c r="H31" s="188">
        <f t="shared" si="0"/>
        <v>1677119.5686666667</v>
      </c>
    </row>
    <row r="32" spans="1:8">
      <c r="A32" s="10">
        <f>'4B_N2O emission'!B32</f>
        <v>2031</v>
      </c>
      <c r="B32" s="115">
        <f>'4C1_Amount_Waste_OpenBurned'!B32</f>
        <v>0</v>
      </c>
      <c r="C32" s="185"/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9" t="s">
        <v>1</v>
      </c>
      <c r="C2" s="290"/>
      <c r="D2" s="290"/>
      <c r="E2" s="290"/>
      <c r="F2" s="290"/>
      <c r="G2" s="291"/>
    </row>
    <row r="3" spans="1:7" ht="16.5" customHeight="1">
      <c r="A3" s="75" t="s">
        <v>2</v>
      </c>
      <c r="B3" s="289" t="s">
        <v>117</v>
      </c>
      <c r="C3" s="290"/>
      <c r="D3" s="290"/>
      <c r="E3" s="290"/>
      <c r="F3" s="290"/>
      <c r="G3" s="291"/>
    </row>
    <row r="4" spans="1:7" ht="16.5" customHeight="1">
      <c r="A4" s="75" t="s">
        <v>4</v>
      </c>
      <c r="B4" s="289" t="s">
        <v>118</v>
      </c>
      <c r="C4" s="290"/>
      <c r="D4" s="290"/>
      <c r="E4" s="290"/>
      <c r="F4" s="290"/>
      <c r="G4" s="291"/>
    </row>
    <row r="5" spans="1:7" ht="16.5" customHeight="1">
      <c r="A5" s="75" t="s">
        <v>6</v>
      </c>
      <c r="B5" s="289" t="s">
        <v>188</v>
      </c>
      <c r="C5" s="290"/>
      <c r="D5" s="290"/>
      <c r="E5" s="290"/>
      <c r="F5" s="290"/>
      <c r="G5" s="291"/>
    </row>
    <row r="6" spans="1:7">
      <c r="A6" s="114"/>
      <c r="B6" s="288"/>
      <c r="C6" s="288"/>
      <c r="D6" s="288"/>
      <c r="E6" s="288"/>
      <c r="F6" s="288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1074493.8204000001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8442.4514460000009</v>
      </c>
      <c r="G11" s="122">
        <f>F11/(10^6)</f>
        <v>8.4424514460000009E-3</v>
      </c>
    </row>
    <row r="12" spans="1:7">
      <c r="A12" s="10">
        <f>'4B_N2O emission'!B13</f>
        <v>2012</v>
      </c>
      <c r="B12" s="123">
        <f>'4D1_N_effluent'!H13</f>
        <v>1063347.5160000001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8354.8733400000001</v>
      </c>
      <c r="G12" s="126">
        <f t="shared" ref="G12:G31" si="2">F12/(10^6)</f>
        <v>8.3548733400000009E-3</v>
      </c>
    </row>
    <row r="13" spans="1:7">
      <c r="A13" s="10">
        <f>'4B_N2O emission'!B14</f>
        <v>2013</v>
      </c>
      <c r="B13" s="123">
        <f>'4D1_N_effluent'!H14</f>
        <v>1073561.3504000003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8435.124896000003</v>
      </c>
      <c r="G13" s="126">
        <f t="shared" si="2"/>
        <v>8.4351248960000038E-3</v>
      </c>
    </row>
    <row r="14" spans="1:7">
      <c r="A14" s="10">
        <f>'4B_N2O emission'!B15</f>
        <v>2014</v>
      </c>
      <c r="B14" s="123">
        <f>'4D1_N_effluent'!H15</f>
        <v>1124539.9366666668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8835.6709309523812</v>
      </c>
      <c r="G14" s="126">
        <f t="shared" si="2"/>
        <v>8.8356709309523815E-3</v>
      </c>
    </row>
    <row r="15" spans="1:7">
      <c r="A15" s="10">
        <f>'4B_N2O emission'!B16</f>
        <v>2015</v>
      </c>
      <c r="B15" s="123">
        <f>'4D1_N_effluent'!H16</f>
        <v>1151431.4430666666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9046.9613383809519</v>
      </c>
      <c r="G15" s="126">
        <f t="shared" si="2"/>
        <v>9.0469613383809527E-3</v>
      </c>
    </row>
    <row r="16" spans="1:7">
      <c r="A16" s="10">
        <f>'4B_N2O emission'!B17</f>
        <v>2016</v>
      </c>
      <c r="B16" s="123">
        <f>'4D1_N_effluent'!H17</f>
        <v>1177594.2537333334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9252.5262793333332</v>
      </c>
      <c r="G16" s="126">
        <f t="shared" si="2"/>
        <v>9.252526279333333E-3</v>
      </c>
    </row>
    <row r="17" spans="1:7">
      <c r="A17" s="10">
        <f>'4B_N2O emission'!B18</f>
        <v>2017</v>
      </c>
      <c r="B17" s="123">
        <f>'4D1_N_effluent'!H18</f>
        <v>1214841.1410666667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9545.1803940952377</v>
      </c>
      <c r="G17" s="126">
        <f t="shared" si="2"/>
        <v>9.5451803940952377E-3</v>
      </c>
    </row>
    <row r="18" spans="1:7">
      <c r="A18" s="10">
        <f>'4B_N2O emission'!B19</f>
        <v>2018</v>
      </c>
      <c r="B18" s="123">
        <f>'4D1_N_effluent'!H19</f>
        <v>1250806.2262666668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9827.7632063809542</v>
      </c>
      <c r="G18" s="126">
        <f t="shared" si="2"/>
        <v>9.8277632063809538E-3</v>
      </c>
    </row>
    <row r="19" spans="1:7">
      <c r="A19" s="10">
        <f>'4B_N2O emission'!B20</f>
        <v>2019</v>
      </c>
      <c r="B19" s="123">
        <f>'4D1_N_effluent'!H20</f>
        <v>1286771.3114666669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10110.346018666669</v>
      </c>
      <c r="G19" s="126">
        <f t="shared" si="2"/>
        <v>1.0110346018666668E-2</v>
      </c>
    </row>
    <row r="20" spans="1:7">
      <c r="A20" s="10">
        <f>'4B_N2O emission'!B21</f>
        <v>2020</v>
      </c>
      <c r="B20" s="123">
        <f>'4D1_N_effluent'!H21</f>
        <v>1322736.396666667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10392.928830952384</v>
      </c>
      <c r="G20" s="126">
        <f t="shared" si="2"/>
        <v>1.0392928830952384E-2</v>
      </c>
    </row>
    <row r="21" spans="1:7">
      <c r="A21" s="10">
        <f>'4B_N2O emission'!B22</f>
        <v>2021</v>
      </c>
      <c r="B21" s="123">
        <f>'4D1_N_effluent'!H22</f>
        <v>1358701.4818666668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10675.511643238096</v>
      </c>
      <c r="G21" s="126">
        <f t="shared" si="2"/>
        <v>1.0675511643238097E-2</v>
      </c>
    </row>
    <row r="22" spans="1:7">
      <c r="A22" s="10">
        <f>'4B_N2O emission'!B23</f>
        <v>2022</v>
      </c>
      <c r="B22" s="123">
        <f>'4D1_N_effluent'!H23</f>
        <v>1394666.5670666667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10958.094455523809</v>
      </c>
      <c r="G22" s="126">
        <f t="shared" si="2"/>
        <v>1.0958094455523809E-2</v>
      </c>
    </row>
    <row r="23" spans="1:7">
      <c r="A23" s="10">
        <f>'4B_N2O emission'!B24</f>
        <v>2023</v>
      </c>
      <c r="B23" s="123">
        <f>'4D1_N_effluent'!H24</f>
        <v>1430631.652266667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11240.677267809526</v>
      </c>
      <c r="G23" s="126">
        <f t="shared" si="2"/>
        <v>1.1240677267809526E-2</v>
      </c>
    </row>
    <row r="24" spans="1:7">
      <c r="A24" s="10">
        <f>'4B_N2O emission'!B25</f>
        <v>2024</v>
      </c>
      <c r="B24" s="123">
        <f>'4D1_N_effluent'!H25</f>
        <v>1466596.7374666668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11523.260080095239</v>
      </c>
      <c r="G24" s="126">
        <f t="shared" si="2"/>
        <v>1.1523260080095238E-2</v>
      </c>
    </row>
    <row r="25" spans="1:7">
      <c r="A25" s="10">
        <f>'4B_N2O emission'!B26</f>
        <v>2025</v>
      </c>
      <c r="B25" s="123">
        <f>'4D1_N_effluent'!H26</f>
        <v>1497294.1426666668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11764.453978095238</v>
      </c>
      <c r="G25" s="126">
        <f t="shared" si="2"/>
        <v>1.1764453978095238E-2</v>
      </c>
    </row>
    <row r="26" spans="1:7">
      <c r="A26" s="10">
        <f>'4B_N2O emission'!B27</f>
        <v>2026</v>
      </c>
      <c r="B26" s="123">
        <f>'4D1_N_effluent'!H27</f>
        <v>1533259.2278666666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12047.036790380953</v>
      </c>
      <c r="G26" s="126">
        <f t="shared" si="2"/>
        <v>1.2047036790380952E-2</v>
      </c>
    </row>
    <row r="27" spans="1:7">
      <c r="A27" s="10">
        <f>'4B_N2O emission'!B28</f>
        <v>2027</v>
      </c>
      <c r="B27" s="123">
        <f>'4D1_N_effluent'!H28</f>
        <v>1569224.3130666667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12329.619602666668</v>
      </c>
      <c r="G27" s="126">
        <f t="shared" si="2"/>
        <v>1.2329619602666668E-2</v>
      </c>
    </row>
    <row r="28" spans="1:7">
      <c r="A28" s="10">
        <f>'4B_N2O emission'!B29</f>
        <v>2028</v>
      </c>
      <c r="B28" s="123">
        <f>'4D1_N_effluent'!H29</f>
        <v>1605189.3982666666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12612.20241495238</v>
      </c>
      <c r="G28" s="126">
        <f t="shared" si="2"/>
        <v>1.2612202414952381E-2</v>
      </c>
    </row>
    <row r="29" spans="1:7">
      <c r="A29" s="10">
        <f>'4B_N2O emission'!B30</f>
        <v>2029</v>
      </c>
      <c r="B29" s="123">
        <f>'4D1_N_effluent'!H30</f>
        <v>1641154.4834666671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12894.785227238099</v>
      </c>
      <c r="G29" s="126">
        <f t="shared" si="2"/>
        <v>1.2894785227238099E-2</v>
      </c>
    </row>
    <row r="30" spans="1:7">
      <c r="A30" s="10">
        <f>'4B_N2O emission'!B31</f>
        <v>2030</v>
      </c>
      <c r="B30" s="123">
        <f>'4D1_N_effluent'!H31</f>
        <v>1677119.5686666667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13177.368039523808</v>
      </c>
      <c r="G30" s="126">
        <f t="shared" si="2"/>
        <v>1.3177368039523808E-2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00"/>
      <c r="B1" s="200"/>
      <c r="C1" s="200"/>
      <c r="D1" s="200"/>
      <c r="E1" s="200"/>
      <c r="F1" s="200"/>
      <c r="G1" s="200"/>
    </row>
    <row r="2" spans="1:7">
      <c r="A2" s="201" t="s">
        <v>0</v>
      </c>
      <c r="B2" s="201"/>
      <c r="C2" s="202" t="s">
        <v>1</v>
      </c>
      <c r="D2" s="202"/>
      <c r="E2" s="202"/>
      <c r="F2" s="202"/>
      <c r="G2" s="202"/>
    </row>
    <row r="3" spans="1:7">
      <c r="A3" s="201" t="s">
        <v>2</v>
      </c>
      <c r="B3" s="201"/>
      <c r="C3" s="202" t="s">
        <v>3</v>
      </c>
      <c r="D3" s="202"/>
      <c r="E3" s="202"/>
      <c r="F3" s="202"/>
      <c r="G3" s="202"/>
    </row>
    <row r="4" spans="1:7">
      <c r="A4" s="201" t="s">
        <v>4</v>
      </c>
      <c r="B4" s="201"/>
      <c r="C4" s="202" t="s">
        <v>5</v>
      </c>
      <c r="D4" s="202"/>
      <c r="E4" s="202"/>
      <c r="F4" s="202"/>
      <c r="G4" s="202"/>
    </row>
    <row r="5" spans="1:7" ht="14.25" customHeight="1">
      <c r="A5" s="201" t="s">
        <v>6</v>
      </c>
      <c r="B5" s="201"/>
      <c r="C5" s="202" t="s">
        <v>7</v>
      </c>
      <c r="D5" s="202"/>
      <c r="E5" s="202"/>
      <c r="F5" s="202"/>
      <c r="G5" s="202"/>
    </row>
    <row r="6" spans="1:7">
      <c r="A6" s="56"/>
      <c r="B6" s="57"/>
      <c r="C6" s="58" t="s">
        <v>8</v>
      </c>
      <c r="D6" s="218" t="s">
        <v>9</v>
      </c>
      <c r="E6" s="219"/>
      <c r="F6" s="220" t="s">
        <v>10</v>
      </c>
      <c r="G6" s="219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6" t="s">
        <v>16</v>
      </c>
      <c r="B8" s="212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7"/>
      <c r="B9" s="213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8"/>
      <c r="B10" s="214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5" t="s">
        <v>27</v>
      </c>
      <c r="B12" s="10">
        <v>2011</v>
      </c>
      <c r="C12" s="132">
        <f>'[1]Fraksi pengelolaan sampah BaU'!D29</f>
        <v>0.64201410000000003</v>
      </c>
      <c r="D12" s="64">
        <v>4</v>
      </c>
      <c r="E12" s="65">
        <f>C12*D12/1000</f>
        <v>2.5680564000000001E-3</v>
      </c>
      <c r="F12" s="66">
        <v>0</v>
      </c>
      <c r="G12" s="65">
        <f>E12-F12</f>
        <v>2.5680564000000001E-3</v>
      </c>
    </row>
    <row r="13" spans="1:7">
      <c r="A13" s="216"/>
      <c r="B13" s="10">
        <v>2012</v>
      </c>
      <c r="C13" s="132">
        <f>'[1]Fraksi pengelolaan sampah BaU'!D30</f>
        <v>0.65909970000000007</v>
      </c>
      <c r="D13" s="64">
        <v>4</v>
      </c>
      <c r="E13" s="65">
        <f t="shared" ref="E13:E32" si="0">C13*D13/1000</f>
        <v>2.6363988000000001E-3</v>
      </c>
      <c r="F13" s="66">
        <v>0</v>
      </c>
      <c r="G13" s="65">
        <f t="shared" ref="G13:G32" si="1">E13-F13</f>
        <v>2.6363988000000001E-3</v>
      </c>
    </row>
    <row r="14" spans="1:7">
      <c r="A14" s="216"/>
      <c r="B14" s="10">
        <v>2013</v>
      </c>
      <c r="C14" s="132">
        <f>'[1]Fraksi pengelolaan sampah BaU'!D31</f>
        <v>0.67497570000000007</v>
      </c>
      <c r="D14" s="64">
        <v>4</v>
      </c>
      <c r="E14" s="65">
        <f t="shared" si="0"/>
        <v>2.6999028000000004E-3</v>
      </c>
      <c r="F14" s="66">
        <v>0</v>
      </c>
      <c r="G14" s="65">
        <f t="shared" si="1"/>
        <v>2.6999028000000004E-3</v>
      </c>
    </row>
    <row r="15" spans="1:7">
      <c r="A15" s="216"/>
      <c r="B15" s="10">
        <v>2014</v>
      </c>
      <c r="C15" s="132">
        <f>'[1]Fraksi pengelolaan sampah BaU'!D32</f>
        <v>0.69167250000000002</v>
      </c>
      <c r="D15" s="64">
        <v>4</v>
      </c>
      <c r="E15" s="65">
        <f t="shared" si="0"/>
        <v>2.76669E-3</v>
      </c>
      <c r="F15" s="66">
        <v>0</v>
      </c>
      <c r="G15" s="65">
        <f t="shared" si="1"/>
        <v>2.76669E-3</v>
      </c>
    </row>
    <row r="16" spans="1:7">
      <c r="A16" s="216"/>
      <c r="B16" s="10">
        <v>2015</v>
      </c>
      <c r="C16" s="132">
        <f>'[1]Fraksi pengelolaan sampah BaU'!D33</f>
        <v>0.70821270000000014</v>
      </c>
      <c r="D16" s="64">
        <v>4</v>
      </c>
      <c r="E16" s="65">
        <f t="shared" si="0"/>
        <v>2.8328508000000007E-3</v>
      </c>
      <c r="F16" s="66">
        <v>0</v>
      </c>
      <c r="G16" s="65">
        <f t="shared" si="1"/>
        <v>2.8328508000000007E-3</v>
      </c>
    </row>
    <row r="17" spans="1:7">
      <c r="A17" s="216"/>
      <c r="B17" s="10">
        <v>2016</v>
      </c>
      <c r="C17" s="132">
        <f>'[1]Fraksi pengelolaan sampah BaU'!D34</f>
        <v>0.72430470000000013</v>
      </c>
      <c r="D17" s="64">
        <v>4</v>
      </c>
      <c r="E17" s="65">
        <f t="shared" si="0"/>
        <v>2.8972188000000007E-3</v>
      </c>
      <c r="F17" s="66">
        <v>0</v>
      </c>
      <c r="G17" s="65">
        <f t="shared" si="1"/>
        <v>2.8972188000000007E-3</v>
      </c>
    </row>
    <row r="18" spans="1:7">
      <c r="A18" s="216"/>
      <c r="B18" s="10">
        <v>2017</v>
      </c>
      <c r="C18" s="132">
        <f>'[1]Fraksi pengelolaan sampah BaU'!D35</f>
        <v>0.76850980469999997</v>
      </c>
      <c r="D18" s="64">
        <v>4</v>
      </c>
      <c r="E18" s="65">
        <f t="shared" si="0"/>
        <v>3.0740392188E-3</v>
      </c>
      <c r="F18" s="66">
        <v>0</v>
      </c>
      <c r="G18" s="65">
        <f t="shared" si="1"/>
        <v>3.0740392188E-3</v>
      </c>
    </row>
    <row r="19" spans="1:7">
      <c r="A19" s="216"/>
      <c r="B19" s="10">
        <v>2018</v>
      </c>
      <c r="C19" s="132">
        <f>'[1]Fraksi pengelolaan sampah BaU'!D36</f>
        <v>0.81381230469742494</v>
      </c>
      <c r="D19" s="64">
        <v>4</v>
      </c>
      <c r="E19" s="65">
        <f t="shared" si="0"/>
        <v>3.2552492187896999E-3</v>
      </c>
      <c r="F19" s="66">
        <v>0</v>
      </c>
      <c r="G19" s="65">
        <f t="shared" si="1"/>
        <v>3.2552492187896999E-3</v>
      </c>
    </row>
    <row r="20" spans="1:7">
      <c r="A20" s="216"/>
      <c r="B20" s="10">
        <v>2019</v>
      </c>
      <c r="C20" s="132">
        <f>'[1]Fraksi pengelolaan sampah BaU'!D37</f>
        <v>0.8610728251058356</v>
      </c>
      <c r="D20" s="64">
        <v>4</v>
      </c>
      <c r="E20" s="65">
        <f t="shared" si="0"/>
        <v>3.4442913004233424E-3</v>
      </c>
      <c r="F20" s="66">
        <v>0</v>
      </c>
      <c r="G20" s="65">
        <f t="shared" si="1"/>
        <v>3.4442913004233424E-3</v>
      </c>
    </row>
    <row r="21" spans="1:7">
      <c r="A21" s="216"/>
      <c r="B21" s="10">
        <v>2020</v>
      </c>
      <c r="C21" s="132">
        <f>'[1]Fraksi pengelolaan sampah BaU'!D38</f>
        <v>0.91036617613303517</v>
      </c>
      <c r="D21" s="64">
        <v>4</v>
      </c>
      <c r="E21" s="65">
        <f t="shared" si="0"/>
        <v>3.6414647045321406E-3</v>
      </c>
      <c r="F21" s="66">
        <v>0</v>
      </c>
      <c r="G21" s="65">
        <f t="shared" si="1"/>
        <v>3.6414647045321406E-3</v>
      </c>
    </row>
    <row r="22" spans="1:7">
      <c r="A22" s="216"/>
      <c r="B22" s="10">
        <v>2021</v>
      </c>
      <c r="C22" s="132">
        <f>'[1]Fraksi pengelolaan sampah BaU'!D39</f>
        <v>0.96176984176659297</v>
      </c>
      <c r="D22" s="64">
        <v>4</v>
      </c>
      <c r="E22" s="65">
        <f t="shared" si="0"/>
        <v>3.8470793670663719E-3</v>
      </c>
      <c r="F22" s="66">
        <v>0</v>
      </c>
      <c r="G22" s="65">
        <f>E22-F22</f>
        <v>3.8470793670663719E-3</v>
      </c>
    </row>
    <row r="23" spans="1:7">
      <c r="A23" s="216"/>
      <c r="B23" s="10">
        <v>2022</v>
      </c>
      <c r="C23" s="132">
        <f>'[1]Fraksi pengelolaan sampah BaU'!D40</f>
        <v>1.0153640714146994</v>
      </c>
      <c r="D23" s="64">
        <v>4</v>
      </c>
      <c r="E23" s="65">
        <f t="shared" si="0"/>
        <v>4.0614562856587976E-3</v>
      </c>
      <c r="F23" s="66">
        <v>0</v>
      </c>
      <c r="G23" s="65">
        <f t="shared" si="1"/>
        <v>4.0614562856587976E-3</v>
      </c>
    </row>
    <row r="24" spans="1:7">
      <c r="A24" s="216"/>
      <c r="B24" s="10">
        <v>2023</v>
      </c>
      <c r="C24" s="132">
        <f>'[1]Fraksi pengelolaan sampah BaU'!D41</f>
        <v>1.0712319745987731</v>
      </c>
      <c r="D24" s="64">
        <v>4</v>
      </c>
      <c r="E24" s="65">
        <f t="shared" si="0"/>
        <v>4.2849278983950918E-3</v>
      </c>
      <c r="F24" s="66">
        <v>0</v>
      </c>
      <c r="G24" s="65">
        <f t="shared" si="1"/>
        <v>4.2849278983950918E-3</v>
      </c>
    </row>
    <row r="25" spans="1:7">
      <c r="A25" s="216"/>
      <c r="B25" s="10">
        <v>2024</v>
      </c>
      <c r="C25" s="132">
        <f>'[1]Fraksi pengelolaan sampah BaU'!D42</f>
        <v>1.1294596187973323</v>
      </c>
      <c r="D25" s="64">
        <v>4</v>
      </c>
      <c r="E25" s="65">
        <f t="shared" si="0"/>
        <v>4.5178384751893294E-3</v>
      </c>
      <c r="F25" s="66">
        <v>0</v>
      </c>
      <c r="G25" s="65">
        <f t="shared" si="1"/>
        <v>4.5178384751893294E-3</v>
      </c>
    </row>
    <row r="26" spans="1:7">
      <c r="A26" s="216"/>
      <c r="B26" s="10">
        <v>2025</v>
      </c>
      <c r="C26" s="132">
        <f>'[1]Fraksi pengelolaan sampah BaU'!D43</f>
        <v>1.1901361305438414</v>
      </c>
      <c r="D26" s="64">
        <v>4</v>
      </c>
      <c r="E26" s="65">
        <f t="shared" si="0"/>
        <v>4.7605445221753657E-3</v>
      </c>
      <c r="F26" s="66">
        <v>0</v>
      </c>
      <c r="G26" s="65">
        <f t="shared" si="1"/>
        <v>4.7605445221753657E-3</v>
      </c>
    </row>
    <row r="27" spans="1:7">
      <c r="A27" s="216"/>
      <c r="B27" s="10">
        <v>2026</v>
      </c>
      <c r="C27" s="132">
        <f>'[1]Fraksi pengelolaan sampah BaU'!D44</f>
        <v>1.2533537998845337</v>
      </c>
      <c r="D27" s="64">
        <v>4</v>
      </c>
      <c r="E27" s="65">
        <f t="shared" si="0"/>
        <v>5.0134151995381345E-3</v>
      </c>
      <c r="F27" s="66">
        <v>0</v>
      </c>
      <c r="G27" s="65">
        <f t="shared" si="1"/>
        <v>5.0134151995381345E-3</v>
      </c>
    </row>
    <row r="28" spans="1:7">
      <c r="A28" s="216"/>
      <c r="B28" s="10">
        <v>2027</v>
      </c>
      <c r="C28" s="132">
        <f>'[1]Fraksi pengelolaan sampah BaU'!D45</f>
        <v>1.3192081883056106</v>
      </c>
      <c r="D28" s="64">
        <v>4</v>
      </c>
      <c r="E28" s="65">
        <f t="shared" si="0"/>
        <v>5.2768327532224423E-3</v>
      </c>
      <c r="F28" s="66">
        <v>0</v>
      </c>
      <c r="G28" s="65">
        <f t="shared" si="1"/>
        <v>5.2768327532224423E-3</v>
      </c>
    </row>
    <row r="29" spans="1:7">
      <c r="A29" s="216"/>
      <c r="B29" s="10">
        <v>2028</v>
      </c>
      <c r="C29" s="132">
        <f>'[1]Fraksi pengelolaan sampah BaU'!D46</f>
        <v>1.3877982402427333</v>
      </c>
      <c r="D29" s="64">
        <v>4</v>
      </c>
      <c r="E29" s="65">
        <f t="shared" si="0"/>
        <v>5.551192960970933E-3</v>
      </c>
      <c r="F29" s="66">
        <v>0</v>
      </c>
      <c r="G29" s="65">
        <f t="shared" si="1"/>
        <v>5.551192960970933E-3</v>
      </c>
    </row>
    <row r="30" spans="1:7">
      <c r="A30" s="216"/>
      <c r="B30" s="10">
        <v>2029</v>
      </c>
      <c r="C30" s="132">
        <f>'[1]Fraksi pengelolaan sampah BaU'!D47</f>
        <v>1.459226398289321</v>
      </c>
      <c r="D30" s="64">
        <v>4</v>
      </c>
      <c r="E30" s="65">
        <f t="shared" si="0"/>
        <v>5.8369055931572836E-3</v>
      </c>
      <c r="F30" s="66">
        <v>0</v>
      </c>
      <c r="G30" s="65">
        <f t="shared" si="1"/>
        <v>5.8369055931572836E-3</v>
      </c>
    </row>
    <row r="31" spans="1:7">
      <c r="A31" s="216"/>
      <c r="B31" s="10">
        <v>2030</v>
      </c>
      <c r="C31" s="132">
        <f>'[1]Fraksi pengelolaan sampah BaU'!D48</f>
        <v>1.53302</v>
      </c>
      <c r="D31" s="64">
        <v>4</v>
      </c>
      <c r="E31" s="65">
        <f t="shared" si="0"/>
        <v>6.1320799999999998E-3</v>
      </c>
      <c r="F31" s="66">
        <v>0</v>
      </c>
      <c r="G31" s="65">
        <f t="shared" si="1"/>
        <v>6.1320799999999998E-3</v>
      </c>
    </row>
    <row r="32" spans="1:7">
      <c r="A32" s="217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3"/>
      <c r="B37" s="204"/>
      <c r="C37" s="204"/>
      <c r="D37" s="204"/>
      <c r="E37" s="204"/>
      <c r="F37" s="205"/>
      <c r="G37" s="67"/>
    </row>
    <row r="38" spans="1:7" ht="24.75" customHeight="1">
      <c r="A38" s="221" t="s">
        <v>49</v>
      </c>
      <c r="B38" s="222"/>
      <c r="C38" s="222"/>
      <c r="D38" s="222"/>
      <c r="E38" s="222"/>
      <c r="F38" s="222"/>
      <c r="G38" s="223"/>
    </row>
    <row r="39" spans="1:7" ht="13.5" customHeight="1">
      <c r="A39" s="224" t="s">
        <v>50</v>
      </c>
      <c r="B39" s="225"/>
      <c r="C39" s="225"/>
      <c r="D39" s="225"/>
      <c r="E39" s="225"/>
      <c r="F39" s="225"/>
      <c r="G39" s="226"/>
    </row>
    <row r="40" spans="1:7" ht="13.5" customHeight="1">
      <c r="A40" s="209" t="s">
        <v>51</v>
      </c>
      <c r="B40" s="210"/>
      <c r="C40" s="210"/>
      <c r="D40" s="210"/>
      <c r="E40" s="210"/>
      <c r="F40" s="210"/>
      <c r="G40" s="211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1" t="s">
        <v>0</v>
      </c>
      <c r="B2" s="201"/>
      <c r="C2" s="202" t="s">
        <v>1</v>
      </c>
      <c r="D2" s="202"/>
      <c r="E2" s="202"/>
    </row>
    <row r="3" spans="1:5" ht="13.5" customHeight="1">
      <c r="A3" s="201" t="s">
        <v>2</v>
      </c>
      <c r="B3" s="201"/>
      <c r="C3" s="202" t="s">
        <v>3</v>
      </c>
      <c r="D3" s="202"/>
      <c r="E3" s="202"/>
    </row>
    <row r="4" spans="1:5">
      <c r="A4" s="201" t="s">
        <v>4</v>
      </c>
      <c r="B4" s="201"/>
      <c r="C4" s="202" t="s">
        <v>5</v>
      </c>
      <c r="D4" s="202"/>
      <c r="E4" s="202"/>
    </row>
    <row r="5" spans="1:5" ht="15.75" customHeight="1">
      <c r="A5" s="201" t="s">
        <v>6</v>
      </c>
      <c r="B5" s="201"/>
      <c r="C5" s="202" t="s">
        <v>29</v>
      </c>
      <c r="D5" s="202"/>
      <c r="E5" s="202"/>
    </row>
    <row r="6" spans="1:5">
      <c r="A6" s="68"/>
      <c r="B6" s="69"/>
      <c r="C6" s="69" t="s">
        <v>8</v>
      </c>
      <c r="D6" s="227" t="s">
        <v>9</v>
      </c>
      <c r="E6" s="227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12" t="s">
        <v>16</v>
      </c>
      <c r="B8" s="212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12"/>
      <c r="B9" s="212"/>
      <c r="C9" s="1" t="s">
        <v>22</v>
      </c>
      <c r="D9" s="1" t="s">
        <v>32</v>
      </c>
      <c r="E9" s="1" t="s">
        <v>33</v>
      </c>
    </row>
    <row r="10" spans="1:5" ht="15" thickBot="1">
      <c r="A10" s="228"/>
      <c r="B10" s="228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9" t="s">
        <v>27</v>
      </c>
      <c r="B12" s="74">
        <f>'4B_CH4 emissions'!B12</f>
        <v>2011</v>
      </c>
      <c r="C12" s="133">
        <f>'4B_CH4 emissions'!C12</f>
        <v>0.64201410000000003</v>
      </c>
      <c r="D12" s="65">
        <v>0.3</v>
      </c>
      <c r="E12" s="65">
        <f>C12*D12/1000</f>
        <v>1.9260423E-4</v>
      </c>
    </row>
    <row r="13" spans="1:5">
      <c r="A13" s="230"/>
      <c r="B13" s="74">
        <f>'4B_CH4 emissions'!B13</f>
        <v>2012</v>
      </c>
      <c r="C13" s="133">
        <f>'4B_CH4 emissions'!C13</f>
        <v>0.65909970000000007</v>
      </c>
      <c r="D13" s="65">
        <v>0.3</v>
      </c>
      <c r="E13" s="65">
        <f t="shared" ref="E13:E32" si="0">C13*D13/1000</f>
        <v>1.9772991E-4</v>
      </c>
    </row>
    <row r="14" spans="1:5">
      <c r="A14" s="230"/>
      <c r="B14" s="74">
        <f>'4B_CH4 emissions'!B14</f>
        <v>2013</v>
      </c>
      <c r="C14" s="133">
        <f>'4B_CH4 emissions'!C14</f>
        <v>0.67497570000000007</v>
      </c>
      <c r="D14" s="65">
        <v>0.3</v>
      </c>
      <c r="E14" s="65">
        <f t="shared" si="0"/>
        <v>2.0249271000000001E-4</v>
      </c>
    </row>
    <row r="15" spans="1:5">
      <c r="A15" s="230"/>
      <c r="B15" s="74">
        <f>'4B_CH4 emissions'!B15</f>
        <v>2014</v>
      </c>
      <c r="C15" s="133">
        <f>'4B_CH4 emissions'!C15</f>
        <v>0.69167250000000002</v>
      </c>
      <c r="D15" s="65">
        <v>0.3</v>
      </c>
      <c r="E15" s="65">
        <f t="shared" si="0"/>
        <v>2.0750175E-4</v>
      </c>
    </row>
    <row r="16" spans="1:5">
      <c r="A16" s="230"/>
      <c r="B16" s="74">
        <f>'4B_CH4 emissions'!B16</f>
        <v>2015</v>
      </c>
      <c r="C16" s="133">
        <f>'4B_CH4 emissions'!C16</f>
        <v>0.70821270000000014</v>
      </c>
      <c r="D16" s="65">
        <v>0.3</v>
      </c>
      <c r="E16" s="65">
        <f t="shared" si="0"/>
        <v>2.1246381000000002E-4</v>
      </c>
    </row>
    <row r="17" spans="1:5">
      <c r="A17" s="230"/>
      <c r="B17" s="74">
        <f>'4B_CH4 emissions'!B17</f>
        <v>2016</v>
      </c>
      <c r="C17" s="133">
        <f>'4B_CH4 emissions'!C17</f>
        <v>0.72430470000000013</v>
      </c>
      <c r="D17" s="65">
        <v>0.3</v>
      </c>
      <c r="E17" s="65">
        <f t="shared" si="0"/>
        <v>2.1729141000000003E-4</v>
      </c>
    </row>
    <row r="18" spans="1:5">
      <c r="A18" s="230"/>
      <c r="B18" s="74">
        <f>'4B_CH4 emissions'!B18</f>
        <v>2017</v>
      </c>
      <c r="C18" s="133">
        <f>'4B_CH4 emissions'!C18</f>
        <v>0.76850980469999997</v>
      </c>
      <c r="D18" s="65">
        <v>0.3</v>
      </c>
      <c r="E18" s="65">
        <f t="shared" si="0"/>
        <v>2.3055294141E-4</v>
      </c>
    </row>
    <row r="19" spans="1:5">
      <c r="A19" s="230"/>
      <c r="B19" s="74">
        <f>'4B_CH4 emissions'!B19</f>
        <v>2018</v>
      </c>
      <c r="C19" s="133">
        <f>'4B_CH4 emissions'!C19</f>
        <v>0.81381230469742494</v>
      </c>
      <c r="D19" s="65">
        <v>0.3</v>
      </c>
      <c r="E19" s="65">
        <f t="shared" si="0"/>
        <v>2.441436914092275E-4</v>
      </c>
    </row>
    <row r="20" spans="1:5">
      <c r="A20" s="230"/>
      <c r="B20" s="74">
        <f>'4B_CH4 emissions'!B20</f>
        <v>2019</v>
      </c>
      <c r="C20" s="133">
        <f>'4B_CH4 emissions'!C20</f>
        <v>0.8610728251058356</v>
      </c>
      <c r="D20" s="65">
        <v>0.3</v>
      </c>
      <c r="E20" s="65">
        <f t="shared" si="0"/>
        <v>2.5832184753175067E-4</v>
      </c>
    </row>
    <row r="21" spans="1:5">
      <c r="A21" s="230"/>
      <c r="B21" s="74">
        <f>'4B_CH4 emissions'!B21</f>
        <v>2020</v>
      </c>
      <c r="C21" s="133">
        <f>'4B_CH4 emissions'!C21</f>
        <v>0.91036617613303517</v>
      </c>
      <c r="D21" s="65">
        <v>0.3</v>
      </c>
      <c r="E21" s="65">
        <f t="shared" si="0"/>
        <v>2.7310985283991051E-4</v>
      </c>
    </row>
    <row r="22" spans="1:5">
      <c r="A22" s="230"/>
      <c r="B22" s="74">
        <f>'4B_CH4 emissions'!B22</f>
        <v>2021</v>
      </c>
      <c r="C22" s="133">
        <f>'4B_CH4 emissions'!C22</f>
        <v>0.96176984176659297</v>
      </c>
      <c r="D22" s="65">
        <v>0.3</v>
      </c>
      <c r="E22" s="65">
        <f t="shared" si="0"/>
        <v>2.8853095252997791E-4</v>
      </c>
    </row>
    <row r="23" spans="1:5">
      <c r="A23" s="230"/>
      <c r="B23" s="74">
        <f>'4B_CH4 emissions'!B23</f>
        <v>2022</v>
      </c>
      <c r="C23" s="65">
        <f>'4B_CH4 emissions'!C23</f>
        <v>1.0153640714146994</v>
      </c>
      <c r="D23" s="65">
        <v>0.3</v>
      </c>
      <c r="E23" s="65">
        <f t="shared" si="0"/>
        <v>3.0460922142440985E-4</v>
      </c>
    </row>
    <row r="24" spans="1:5">
      <c r="A24" s="230"/>
      <c r="B24" s="74">
        <f>'4B_CH4 emissions'!B24</f>
        <v>2023</v>
      </c>
      <c r="C24" s="65">
        <f>'4B_CH4 emissions'!C24</f>
        <v>1.0712319745987731</v>
      </c>
      <c r="D24" s="65">
        <v>0.3</v>
      </c>
      <c r="E24" s="65">
        <f t="shared" si="0"/>
        <v>3.213695923796319E-4</v>
      </c>
    </row>
    <row r="25" spans="1:5">
      <c r="A25" s="230"/>
      <c r="B25" s="74">
        <f>'4B_CH4 emissions'!B25</f>
        <v>2024</v>
      </c>
      <c r="C25" s="65">
        <f>'4B_CH4 emissions'!C25</f>
        <v>1.1294596187973323</v>
      </c>
      <c r="D25" s="65">
        <v>0.3</v>
      </c>
      <c r="E25" s="65">
        <f t="shared" si="0"/>
        <v>3.3883788563919965E-4</v>
      </c>
    </row>
    <row r="26" spans="1:5">
      <c r="A26" s="230"/>
      <c r="B26" s="74">
        <f>'4B_CH4 emissions'!B26</f>
        <v>2025</v>
      </c>
      <c r="C26" s="65">
        <f>'4B_CH4 emissions'!C26</f>
        <v>1.1901361305438414</v>
      </c>
      <c r="D26" s="65">
        <v>0.3</v>
      </c>
      <c r="E26" s="65">
        <f t="shared" si="0"/>
        <v>3.5704083916315236E-4</v>
      </c>
    </row>
    <row r="27" spans="1:5">
      <c r="A27" s="230"/>
      <c r="B27" s="74">
        <f>'4B_CH4 emissions'!B27</f>
        <v>2026</v>
      </c>
      <c r="C27" s="65">
        <f>'4B_CH4 emissions'!C27</f>
        <v>1.2533537998845337</v>
      </c>
      <c r="D27" s="65">
        <v>0.3</v>
      </c>
      <c r="E27" s="65">
        <f t="shared" si="0"/>
        <v>3.7600613996536007E-4</v>
      </c>
    </row>
    <row r="28" spans="1:5">
      <c r="A28" s="230"/>
      <c r="B28" s="74">
        <f>'4B_CH4 emissions'!B28</f>
        <v>2027</v>
      </c>
      <c r="C28" s="65">
        <f>'4B_CH4 emissions'!C28</f>
        <v>1.3192081883056106</v>
      </c>
      <c r="D28" s="65">
        <v>0.3</v>
      </c>
      <c r="E28" s="65">
        <f t="shared" si="0"/>
        <v>3.9576245649168318E-4</v>
      </c>
    </row>
    <row r="29" spans="1:5">
      <c r="A29" s="230"/>
      <c r="B29" s="74">
        <f>'4B_CH4 emissions'!B29</f>
        <v>2028</v>
      </c>
      <c r="C29" s="65">
        <f>'4B_CH4 emissions'!C29</f>
        <v>1.3877982402427333</v>
      </c>
      <c r="D29" s="65">
        <v>0.3</v>
      </c>
      <c r="E29" s="65">
        <f t="shared" si="0"/>
        <v>4.1633947207282002E-4</v>
      </c>
    </row>
    <row r="30" spans="1:5">
      <c r="A30" s="230"/>
      <c r="B30" s="74">
        <f>'4B_CH4 emissions'!B30</f>
        <v>2029</v>
      </c>
      <c r="C30" s="65">
        <f>'4B_CH4 emissions'!C30</f>
        <v>1.459226398289321</v>
      </c>
      <c r="D30" s="65">
        <v>0.3</v>
      </c>
      <c r="E30" s="65">
        <f t="shared" si="0"/>
        <v>4.3776791948679626E-4</v>
      </c>
    </row>
    <row r="31" spans="1:5">
      <c r="A31" s="230"/>
      <c r="B31" s="74">
        <f>'4B_CH4 emissions'!B31</f>
        <v>2030</v>
      </c>
      <c r="C31" s="65">
        <f>'4B_CH4 emissions'!C31</f>
        <v>1.53302</v>
      </c>
      <c r="D31" s="65">
        <v>0.3</v>
      </c>
      <c r="E31" s="65">
        <f t="shared" si="0"/>
        <v>4.59906E-4</v>
      </c>
    </row>
    <row r="32" spans="1:5">
      <c r="A32" s="231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3"/>
      <c r="B38" s="204"/>
      <c r="C38" s="204"/>
      <c r="D38" s="205"/>
      <c r="E38" s="73"/>
    </row>
    <row r="39" spans="1:5" ht="13.5" customHeight="1">
      <c r="A39" s="221" t="s">
        <v>52</v>
      </c>
      <c r="B39" s="222"/>
      <c r="C39" s="222"/>
      <c r="D39" s="222"/>
      <c r="E39" s="223"/>
    </row>
    <row r="40" spans="1:5" ht="12.75" customHeight="1">
      <c r="A40" s="224" t="s">
        <v>50</v>
      </c>
      <c r="B40" s="225"/>
      <c r="C40" s="225"/>
      <c r="D40" s="225"/>
      <c r="E40" s="226"/>
    </row>
    <row r="41" spans="1:5" ht="13.5" customHeight="1">
      <c r="A41" s="209" t="s">
        <v>51</v>
      </c>
      <c r="B41" s="210"/>
      <c r="C41" s="210"/>
      <c r="D41" s="210"/>
      <c r="E41" s="211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42" t="s">
        <v>259</v>
      </c>
      <c r="B3" s="244" t="s">
        <v>264</v>
      </c>
      <c r="C3" s="245"/>
      <c r="D3" s="245"/>
      <c r="E3" s="245"/>
      <c r="F3" s="246"/>
    </row>
    <row r="4" spans="1:6" ht="16.5" thickBot="1">
      <c r="A4" s="243"/>
      <c r="B4" s="244" t="s">
        <v>310</v>
      </c>
      <c r="C4" s="246"/>
      <c r="D4" s="244" t="s">
        <v>311</v>
      </c>
      <c r="E4" s="246"/>
      <c r="F4" s="238" t="s">
        <v>312</v>
      </c>
    </row>
    <row r="5" spans="1:6" ht="15.75">
      <c r="A5" s="243"/>
      <c r="B5" s="159" t="s">
        <v>313</v>
      </c>
      <c r="C5" s="159" t="s">
        <v>314</v>
      </c>
      <c r="D5" s="159" t="s">
        <v>315</v>
      </c>
      <c r="E5" s="159" t="s">
        <v>314</v>
      </c>
      <c r="F5" s="239"/>
    </row>
    <row r="6" spans="1:6">
      <c r="A6" s="160">
        <f>'4B_N2O emission'!B12</f>
        <v>2011</v>
      </c>
      <c r="B6" s="147">
        <f>'4B_CH4 emissions'!G12</f>
        <v>2.5680564000000001E-3</v>
      </c>
      <c r="C6" s="148">
        <f>B6*21</f>
        <v>5.3929184400000003E-2</v>
      </c>
      <c r="D6" s="149">
        <f>'4B_N2O emission'!E12</f>
        <v>1.9260423E-4</v>
      </c>
      <c r="E6" s="148">
        <f>D6*310</f>
        <v>5.9707311300000003E-2</v>
      </c>
      <c r="F6" s="150">
        <f>E6+C6</f>
        <v>0.11363649570000001</v>
      </c>
    </row>
    <row r="7" spans="1:6">
      <c r="A7" s="160">
        <f>'4B_N2O emission'!B13</f>
        <v>2012</v>
      </c>
      <c r="B7" s="147">
        <f>'4B_CH4 emissions'!G13</f>
        <v>2.6363988000000001E-3</v>
      </c>
      <c r="C7" s="148">
        <f t="shared" ref="C7:C25" si="0">B7*21</f>
        <v>5.5364374800000005E-2</v>
      </c>
      <c r="D7" s="149">
        <f>'4B_N2O emission'!E13</f>
        <v>1.9772991E-4</v>
      </c>
      <c r="E7" s="148">
        <f t="shared" ref="E7:E25" si="1">D7*310</f>
        <v>6.12962721E-2</v>
      </c>
      <c r="F7" s="150">
        <f t="shared" ref="F7:F25" si="2">E7+C7</f>
        <v>0.1166606469</v>
      </c>
    </row>
    <row r="8" spans="1:6">
      <c r="A8" s="160">
        <f>'4B_N2O emission'!B14</f>
        <v>2013</v>
      </c>
      <c r="B8" s="147">
        <f>'4B_CH4 emissions'!G14</f>
        <v>2.6999028000000004E-3</v>
      </c>
      <c r="C8" s="148">
        <f t="shared" si="0"/>
        <v>5.669795880000001E-2</v>
      </c>
      <c r="D8" s="149">
        <f>'4B_N2O emission'!E14</f>
        <v>2.0249271000000001E-4</v>
      </c>
      <c r="E8" s="148">
        <f t="shared" si="1"/>
        <v>6.2772740100000002E-2</v>
      </c>
      <c r="F8" s="150">
        <f t="shared" si="2"/>
        <v>0.11947069890000001</v>
      </c>
    </row>
    <row r="9" spans="1:6">
      <c r="A9" s="160">
        <f>'4B_N2O emission'!B15</f>
        <v>2014</v>
      </c>
      <c r="B9" s="147">
        <f>'4B_CH4 emissions'!G15</f>
        <v>2.76669E-3</v>
      </c>
      <c r="C9" s="148">
        <f t="shared" si="0"/>
        <v>5.8100489999999998E-2</v>
      </c>
      <c r="D9" s="149">
        <f>'4B_N2O emission'!E15</f>
        <v>2.0750175E-4</v>
      </c>
      <c r="E9" s="148">
        <f t="shared" si="1"/>
        <v>6.4325542499999999E-2</v>
      </c>
      <c r="F9" s="150">
        <f t="shared" si="2"/>
        <v>0.1224260325</v>
      </c>
    </row>
    <row r="10" spans="1:6">
      <c r="A10" s="160">
        <f>'4B_N2O emission'!B16</f>
        <v>2015</v>
      </c>
      <c r="B10" s="147">
        <f>'4B_CH4 emissions'!G16</f>
        <v>2.8328508000000007E-3</v>
      </c>
      <c r="C10" s="148">
        <f t="shared" si="0"/>
        <v>5.9489866800000013E-2</v>
      </c>
      <c r="D10" s="149">
        <f>'4B_N2O emission'!E16</f>
        <v>2.1246381000000002E-4</v>
      </c>
      <c r="E10" s="148">
        <f t="shared" si="1"/>
        <v>6.5863781100000005E-2</v>
      </c>
      <c r="F10" s="150">
        <f t="shared" si="2"/>
        <v>0.12535364790000003</v>
      </c>
    </row>
    <row r="11" spans="1:6">
      <c r="A11" s="160">
        <f>'4B_N2O emission'!B17</f>
        <v>2016</v>
      </c>
      <c r="B11" s="147">
        <f>'4B_CH4 emissions'!G17</f>
        <v>2.8972188000000007E-3</v>
      </c>
      <c r="C11" s="148">
        <f t="shared" si="0"/>
        <v>6.0841594800000016E-2</v>
      </c>
      <c r="D11" s="149">
        <f>'4B_N2O emission'!E17</f>
        <v>2.1729141000000003E-4</v>
      </c>
      <c r="E11" s="148">
        <f t="shared" si="1"/>
        <v>6.7360337100000015E-2</v>
      </c>
      <c r="F11" s="150">
        <f t="shared" si="2"/>
        <v>0.12820193190000004</v>
      </c>
    </row>
    <row r="12" spans="1:6">
      <c r="A12" s="160">
        <f>'4B_N2O emission'!B18</f>
        <v>2017</v>
      </c>
      <c r="B12" s="147">
        <f>'4B_CH4 emissions'!G18</f>
        <v>3.0740392188E-3</v>
      </c>
      <c r="C12" s="148">
        <f t="shared" si="0"/>
        <v>6.4554823594799998E-2</v>
      </c>
      <c r="D12" s="149">
        <f>'4B_N2O emission'!E18</f>
        <v>2.3055294141E-4</v>
      </c>
      <c r="E12" s="148">
        <f t="shared" si="1"/>
        <v>7.1471411837099999E-2</v>
      </c>
      <c r="F12" s="150">
        <f t="shared" si="2"/>
        <v>0.13602623543190001</v>
      </c>
    </row>
    <row r="13" spans="1:6">
      <c r="A13" s="160">
        <f>'4B_N2O emission'!B19</f>
        <v>2018</v>
      </c>
      <c r="B13" s="147">
        <f>'4B_CH4 emissions'!G19</f>
        <v>3.2552492187896999E-3</v>
      </c>
      <c r="C13" s="148">
        <f t="shared" si="0"/>
        <v>6.8360233594583694E-2</v>
      </c>
      <c r="D13" s="149">
        <f>'4B_N2O emission'!E19</f>
        <v>2.441436914092275E-4</v>
      </c>
      <c r="E13" s="148">
        <f t="shared" si="1"/>
        <v>7.5684544336860532E-2</v>
      </c>
      <c r="F13" s="150">
        <f t="shared" si="2"/>
        <v>0.14404477793144421</v>
      </c>
    </row>
    <row r="14" spans="1:6">
      <c r="A14" s="160">
        <f>'4B_N2O emission'!B20</f>
        <v>2019</v>
      </c>
      <c r="B14" s="147">
        <f>'4B_CH4 emissions'!G20</f>
        <v>3.4442913004233424E-3</v>
      </c>
      <c r="C14" s="148">
        <f t="shared" si="0"/>
        <v>7.2330117308890191E-2</v>
      </c>
      <c r="D14" s="149">
        <f>'4B_N2O emission'!E20</f>
        <v>2.5832184753175067E-4</v>
      </c>
      <c r="E14" s="148">
        <f t="shared" si="1"/>
        <v>8.0079772734842708E-2</v>
      </c>
      <c r="F14" s="150">
        <f t="shared" si="2"/>
        <v>0.1524098900437329</v>
      </c>
    </row>
    <row r="15" spans="1:6">
      <c r="A15" s="160">
        <f>'4B_N2O emission'!B21</f>
        <v>2020</v>
      </c>
      <c r="B15" s="147">
        <f>'4B_CH4 emissions'!G21</f>
        <v>3.6414647045321406E-3</v>
      </c>
      <c r="C15" s="148">
        <f t="shared" si="0"/>
        <v>7.6470758795174953E-2</v>
      </c>
      <c r="D15" s="149">
        <f>'4B_N2O emission'!E21</f>
        <v>2.7310985283991051E-4</v>
      </c>
      <c r="E15" s="148">
        <f t="shared" si="1"/>
        <v>8.4664054380372264E-2</v>
      </c>
      <c r="F15" s="150">
        <f t="shared" si="2"/>
        <v>0.16113481317554723</v>
      </c>
    </row>
    <row r="16" spans="1:6">
      <c r="A16" s="160">
        <f>'4B_N2O emission'!B22</f>
        <v>2021</v>
      </c>
      <c r="B16" s="147">
        <f>'4B_CH4 emissions'!G22</f>
        <v>3.8470793670663719E-3</v>
      </c>
      <c r="C16" s="148">
        <f t="shared" si="0"/>
        <v>8.0788666708393811E-2</v>
      </c>
      <c r="D16" s="149">
        <f>'4B_N2O emission'!E22</f>
        <v>2.8853095252997791E-4</v>
      </c>
      <c r="E16" s="148">
        <f t="shared" si="1"/>
        <v>8.9444595284293146E-2</v>
      </c>
      <c r="F16" s="150">
        <f t="shared" si="2"/>
        <v>0.17023326199268696</v>
      </c>
    </row>
    <row r="17" spans="1:7">
      <c r="A17" s="160">
        <f>'4B_N2O emission'!B23</f>
        <v>2022</v>
      </c>
      <c r="B17" s="147">
        <f>'4B_CH4 emissions'!G23</f>
        <v>4.0614562856587976E-3</v>
      </c>
      <c r="C17" s="148">
        <f t="shared" si="0"/>
        <v>8.5290581998834755E-2</v>
      </c>
      <c r="D17" s="149">
        <f>'4B_N2O emission'!E23</f>
        <v>3.0460922142440985E-4</v>
      </c>
      <c r="E17" s="148">
        <f t="shared" si="1"/>
        <v>9.4428858641567054E-2</v>
      </c>
      <c r="F17" s="150">
        <f t="shared" si="2"/>
        <v>0.1797194406404018</v>
      </c>
    </row>
    <row r="18" spans="1:7">
      <c r="A18" s="160">
        <f>'4B_N2O emission'!B24</f>
        <v>2023</v>
      </c>
      <c r="B18" s="147">
        <f>'4B_CH4 emissions'!G24</f>
        <v>4.2849278983950918E-3</v>
      </c>
      <c r="C18" s="148">
        <f t="shared" si="0"/>
        <v>8.9983485866296925E-2</v>
      </c>
      <c r="D18" s="149">
        <f>'4B_N2O emission'!E24</f>
        <v>3.213695923796319E-4</v>
      </c>
      <c r="E18" s="148">
        <f t="shared" si="1"/>
        <v>9.9624573637685884E-2</v>
      </c>
      <c r="F18" s="150">
        <f t="shared" si="2"/>
        <v>0.1896080595039828</v>
      </c>
    </row>
    <row r="19" spans="1:7">
      <c r="A19" s="160">
        <f>'4B_N2O emission'!B25</f>
        <v>2024</v>
      </c>
      <c r="B19" s="147">
        <f>'4B_CH4 emissions'!G25</f>
        <v>4.5178384751893294E-3</v>
      </c>
      <c r="C19" s="148">
        <f t="shared" si="0"/>
        <v>9.4874607978975914E-2</v>
      </c>
      <c r="D19" s="149">
        <f>'4B_N2O emission'!E25</f>
        <v>3.3883788563919965E-4</v>
      </c>
      <c r="E19" s="148">
        <f t="shared" si="1"/>
        <v>0.10503974454815189</v>
      </c>
      <c r="F19" s="150">
        <f t="shared" si="2"/>
        <v>0.1999143525271278</v>
      </c>
    </row>
    <row r="20" spans="1:7">
      <c r="A20" s="160">
        <f>'4B_N2O emission'!B26</f>
        <v>2025</v>
      </c>
      <c r="B20" s="147">
        <f>'4B_CH4 emissions'!G26</f>
        <v>4.7605445221753657E-3</v>
      </c>
      <c r="C20" s="148">
        <f t="shared" si="0"/>
        <v>9.9971434965682685E-2</v>
      </c>
      <c r="D20" s="149">
        <f>'4B_N2O emission'!E26</f>
        <v>3.5704083916315236E-4</v>
      </c>
      <c r="E20" s="148">
        <f t="shared" si="1"/>
        <v>0.11068266014057723</v>
      </c>
      <c r="F20" s="150">
        <f t="shared" si="2"/>
        <v>0.21065409510625993</v>
      </c>
    </row>
    <row r="21" spans="1:7">
      <c r="A21" s="160">
        <f>'4B_N2O emission'!B27</f>
        <v>2026</v>
      </c>
      <c r="B21" s="147">
        <f>'4B_CH4 emissions'!G27</f>
        <v>5.0134151995381345E-3</v>
      </c>
      <c r="C21" s="148">
        <f t="shared" si="0"/>
        <v>0.10528171919030083</v>
      </c>
      <c r="D21" s="149">
        <f>'4B_N2O emission'!E27</f>
        <v>3.7600613996536007E-4</v>
      </c>
      <c r="E21" s="148">
        <f t="shared" si="1"/>
        <v>0.11656190338926162</v>
      </c>
      <c r="F21" s="150">
        <f t="shared" si="2"/>
        <v>0.22184362257956244</v>
      </c>
    </row>
    <row r="22" spans="1:7">
      <c r="A22" s="160">
        <f>'4B_N2O emission'!B28</f>
        <v>2027</v>
      </c>
      <c r="B22" s="147">
        <f>'4B_CH4 emissions'!G28</f>
        <v>5.2768327532224423E-3</v>
      </c>
      <c r="C22" s="148">
        <f t="shared" si="0"/>
        <v>0.11081348781767129</v>
      </c>
      <c r="D22" s="149">
        <f>'4B_N2O emission'!E28</f>
        <v>3.9576245649168318E-4</v>
      </c>
      <c r="E22" s="148">
        <f t="shared" si="1"/>
        <v>0.12268636151242179</v>
      </c>
      <c r="F22" s="150">
        <f t="shared" si="2"/>
        <v>0.2334998493300931</v>
      </c>
    </row>
    <row r="23" spans="1:7">
      <c r="A23" s="160">
        <f>'4B_N2O emission'!B29</f>
        <v>2028</v>
      </c>
      <c r="B23" s="147">
        <f>'4B_CH4 emissions'!G29</f>
        <v>5.551192960970933E-3</v>
      </c>
      <c r="C23" s="148">
        <f t="shared" si="0"/>
        <v>0.11657505218038959</v>
      </c>
      <c r="D23" s="149">
        <f>'4B_N2O emission'!E29</f>
        <v>4.1633947207282002E-4</v>
      </c>
      <c r="E23" s="148">
        <f t="shared" si="1"/>
        <v>0.12906523634257422</v>
      </c>
      <c r="F23" s="150">
        <f t="shared" si="2"/>
        <v>0.24564028852296382</v>
      </c>
    </row>
    <row r="24" spans="1:7">
      <c r="A24" s="160">
        <f>'4B_N2O emission'!B30</f>
        <v>2029</v>
      </c>
      <c r="B24" s="147">
        <f>'4B_CH4 emissions'!G30</f>
        <v>5.8369055931572836E-3</v>
      </c>
      <c r="C24" s="148">
        <f t="shared" si="0"/>
        <v>0.12257501745630295</v>
      </c>
      <c r="D24" s="149">
        <f>'4B_N2O emission'!E30</f>
        <v>4.3776791948679626E-4</v>
      </c>
      <c r="E24" s="148">
        <f t="shared" si="1"/>
        <v>0.13570805504090683</v>
      </c>
      <c r="F24" s="150">
        <f t="shared" si="2"/>
        <v>0.25828307249720978</v>
      </c>
    </row>
    <row r="25" spans="1:7">
      <c r="A25" s="160">
        <f>'4B_N2O emission'!B31</f>
        <v>2030</v>
      </c>
      <c r="B25" s="147">
        <f>'4B_CH4 emissions'!G31</f>
        <v>6.1320799999999998E-3</v>
      </c>
      <c r="C25" s="148">
        <f t="shared" si="0"/>
        <v>0.12877368</v>
      </c>
      <c r="D25" s="149">
        <f>'4B_N2O emission'!E31</f>
        <v>4.59906E-4</v>
      </c>
      <c r="E25" s="148">
        <f t="shared" si="1"/>
        <v>0.14257085999999999</v>
      </c>
      <c r="F25" s="150">
        <f t="shared" si="2"/>
        <v>0.27134453999999997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7" t="s">
        <v>259</v>
      </c>
      <c r="B29" s="249" t="s">
        <v>263</v>
      </c>
      <c r="C29" s="250"/>
      <c r="D29" s="250"/>
      <c r="E29" s="250"/>
      <c r="F29" s="250"/>
      <c r="G29" s="251"/>
    </row>
    <row r="30" spans="1:7" ht="14.25" customHeight="1" thickBot="1">
      <c r="A30" s="248"/>
      <c r="B30" s="249" t="s">
        <v>310</v>
      </c>
      <c r="C30" s="251"/>
      <c r="D30" s="249" t="s">
        <v>311</v>
      </c>
      <c r="E30" s="251"/>
      <c r="F30" s="162" t="s">
        <v>316</v>
      </c>
      <c r="G30" s="240" t="s">
        <v>312</v>
      </c>
    </row>
    <row r="31" spans="1:7" ht="15.75">
      <c r="A31" s="248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41"/>
    </row>
    <row r="32" spans="1:7">
      <c r="A32" s="160">
        <f t="shared" ref="A32:A42" si="3">A6</f>
        <v>2011</v>
      </c>
      <c r="B32" s="155">
        <f>'4C2_CH4_OpenBurning'!D11</f>
        <v>1.9744905862499995E-2</v>
      </c>
      <c r="C32" s="148">
        <f>B32*21</f>
        <v>0.4146430231124999</v>
      </c>
      <c r="D32" s="156">
        <f>'4C2_N2O_OpenBurning'!D12</f>
        <v>4.5565167374999992E-4</v>
      </c>
      <c r="E32" s="148">
        <f>D32*310</f>
        <v>0.14125201886249997</v>
      </c>
      <c r="F32" s="136">
        <f>'4C2_CO2_OpenBurning'!M13</f>
        <v>0.52653268226134076</v>
      </c>
      <c r="G32" s="150">
        <f>C32+E32+F32</f>
        <v>1.0824277242363407</v>
      </c>
    </row>
    <row r="33" spans="1:7" ht="12.75" customHeight="1">
      <c r="A33" s="160">
        <f t="shared" si="3"/>
        <v>2012</v>
      </c>
      <c r="B33" s="155">
        <f>'4C2_CH4_OpenBurning'!D12</f>
        <v>2.0270367162500004E-2</v>
      </c>
      <c r="C33" s="148">
        <f t="shared" ref="C33:C51" si="4">B33*21</f>
        <v>0.42567771041250008</v>
      </c>
      <c r="D33" s="156">
        <f>'4C2_N2O_OpenBurning'!D13</f>
        <v>4.6777770375000001E-4</v>
      </c>
      <c r="E33" s="148">
        <f t="shared" ref="E33:E51" si="5">D33*310</f>
        <v>0.1450110881625</v>
      </c>
      <c r="F33" s="136">
        <f>'4C2_CO2_OpenBurning'!M14</f>
        <v>0.54054503307426582</v>
      </c>
      <c r="G33" s="150">
        <f t="shared" ref="G33:G51" si="6">C33+E33+F33</f>
        <v>1.1112338316492658</v>
      </c>
    </row>
    <row r="34" spans="1:7" ht="13.5" customHeight="1">
      <c r="A34" s="160">
        <f t="shared" si="3"/>
        <v>2013</v>
      </c>
      <c r="B34" s="155">
        <f>'4C2_CH4_OpenBurning'!D13</f>
        <v>2.0758627662499998E-2</v>
      </c>
      <c r="C34" s="148">
        <f t="shared" si="4"/>
        <v>0.43593118091249994</v>
      </c>
      <c r="D34" s="156">
        <f>'4C2_N2O_OpenBurning'!D14</f>
        <v>4.7904525374999995E-4</v>
      </c>
      <c r="E34" s="148">
        <f t="shared" si="5"/>
        <v>0.14850402866249998</v>
      </c>
      <c r="F34" s="136">
        <f>'4C2_CO2_OpenBurning'!M15</f>
        <v>0.55356535905087767</v>
      </c>
      <c r="G34" s="150">
        <f t="shared" si="6"/>
        <v>1.1380005686258776</v>
      </c>
    </row>
    <row r="35" spans="1:7">
      <c r="A35" s="160">
        <f t="shared" si="3"/>
        <v>2014</v>
      </c>
      <c r="B35" s="155">
        <f>'4C2_CH4_OpenBurning'!D14</f>
        <v>2.1272131562499998E-2</v>
      </c>
      <c r="C35" s="148">
        <f t="shared" si="4"/>
        <v>0.44671476281249994</v>
      </c>
      <c r="D35" s="156">
        <f>'4C2_N2O_OpenBurning'!D15</f>
        <v>4.9089534375000002E-4</v>
      </c>
      <c r="E35" s="148">
        <f t="shared" si="5"/>
        <v>0.15217755656250001</v>
      </c>
      <c r="F35" s="136">
        <f>'4C2_CO2_OpenBurning'!M16</f>
        <v>0.56725884473784494</v>
      </c>
      <c r="G35" s="150">
        <f t="shared" si="6"/>
        <v>1.1661511641128448</v>
      </c>
    </row>
    <row r="36" spans="1:7">
      <c r="A36" s="160">
        <f t="shared" si="3"/>
        <v>2015</v>
      </c>
      <c r="B36" s="155">
        <f>'4C2_CH4_OpenBurning'!D15</f>
        <v>2.1780819287499999E-2</v>
      </c>
      <c r="C36" s="148">
        <f t="shared" si="4"/>
        <v>0.45739720503749998</v>
      </c>
      <c r="D36" s="156">
        <f>'4C2_N2O_OpenBurning'!D16</f>
        <v>5.0263429124999999E-4</v>
      </c>
      <c r="E36" s="148">
        <f t="shared" si="5"/>
        <v>0.15581663028750001</v>
      </c>
      <c r="F36" s="136">
        <f>'4C2_CO2_OpenBurning'!M17</f>
        <v>0.58082389863796802</v>
      </c>
      <c r="G36" s="150">
        <f t="shared" si="6"/>
        <v>1.194037733962968</v>
      </c>
    </row>
    <row r="37" spans="1:7">
      <c r="A37" s="160">
        <f t="shared" si="3"/>
        <v>2016</v>
      </c>
      <c r="B37" s="155">
        <f>'4C2_CH4_OpenBurning'!D16</f>
        <v>2.2275722787500001E-2</v>
      </c>
      <c r="C37" s="148">
        <f t="shared" si="4"/>
        <v>0.46779017853749999</v>
      </c>
      <c r="D37" s="156">
        <f>'4C2_N2O_OpenBurning'!D17</f>
        <v>5.1405514125E-4</v>
      </c>
      <c r="E37" s="148">
        <f t="shared" si="5"/>
        <v>0.15935709378749999</v>
      </c>
      <c r="F37" s="136">
        <f>'4C2_CO2_OpenBurning'!M18</f>
        <v>0.59402137190677862</v>
      </c>
      <c r="G37" s="150">
        <f t="shared" si="6"/>
        <v>1.2211686442317786</v>
      </c>
    </row>
    <row r="38" spans="1:7">
      <c r="A38" s="160">
        <f t="shared" si="3"/>
        <v>2017</v>
      </c>
      <c r="B38" s="155">
        <f>'4C2_CH4_OpenBurning'!D17</f>
        <v>2.2980295974999999E-2</v>
      </c>
      <c r="C38" s="148">
        <f t="shared" si="4"/>
        <v>0.48258621547499997</v>
      </c>
      <c r="D38" s="156">
        <f>'4C2_N2O_OpenBurning'!D18</f>
        <v>5.3031452249999991E-4</v>
      </c>
      <c r="E38" s="148">
        <f t="shared" si="5"/>
        <v>0.16439750197499997</v>
      </c>
      <c r="F38" s="136">
        <f>'4C2_CO2_OpenBurning'!M19</f>
        <v>0.61281005658561372</v>
      </c>
      <c r="G38" s="150">
        <f t="shared" si="6"/>
        <v>1.2597937740356135</v>
      </c>
    </row>
    <row r="39" spans="1:7">
      <c r="A39" s="160">
        <f t="shared" si="3"/>
        <v>2018</v>
      </c>
      <c r="B39" s="155">
        <f>'4C2_CH4_OpenBurning'!D18</f>
        <v>2.3660622212500003E-2</v>
      </c>
      <c r="C39" s="148">
        <f t="shared" si="4"/>
        <v>0.49687306646250007</v>
      </c>
      <c r="D39" s="156">
        <f>'4C2_N2O_OpenBurning'!D19</f>
        <v>5.4601435875000002E-4</v>
      </c>
      <c r="E39" s="148">
        <f t="shared" si="5"/>
        <v>0.1692644512125</v>
      </c>
      <c r="F39" s="136">
        <f>'4C2_CO2_OpenBurning'!M20</f>
        <v>0.63095215364792334</v>
      </c>
      <c r="G39" s="150">
        <f t="shared" si="6"/>
        <v>1.2970896713229234</v>
      </c>
    </row>
    <row r="40" spans="1:7">
      <c r="A40" s="160">
        <f t="shared" si="3"/>
        <v>2019</v>
      </c>
      <c r="B40" s="155">
        <f>'4C2_CH4_OpenBurning'!D19</f>
        <v>2.4340948450000004E-2</v>
      </c>
      <c r="C40" s="148">
        <f t="shared" si="4"/>
        <v>0.51115991745000011</v>
      </c>
      <c r="D40" s="156">
        <f>'4C2_N2O_OpenBurning'!D20</f>
        <v>5.6171419500000003E-4</v>
      </c>
      <c r="E40" s="148">
        <f t="shared" si="5"/>
        <v>0.17413140045</v>
      </c>
      <c r="F40" s="136">
        <f>'4C2_CO2_OpenBurning'!M21</f>
        <v>0.64909425071023319</v>
      </c>
      <c r="G40" s="150">
        <f t="shared" si="6"/>
        <v>1.3343855686102333</v>
      </c>
    </row>
    <row r="41" spans="1:7">
      <c r="A41" s="160">
        <f t="shared" si="3"/>
        <v>2020</v>
      </c>
      <c r="B41" s="155">
        <f>'4C2_CH4_OpenBurning'!D20</f>
        <v>2.5021274687499998E-2</v>
      </c>
      <c r="C41" s="148">
        <f t="shared" si="4"/>
        <v>0.52544676843749993</v>
      </c>
      <c r="D41" s="156">
        <f>'4C2_N2O_OpenBurning'!D21</f>
        <v>5.7741403125000004E-4</v>
      </c>
      <c r="E41" s="148">
        <f t="shared" si="5"/>
        <v>0.1789983496875</v>
      </c>
      <c r="F41" s="136">
        <f>'4C2_CO2_OpenBurning'!M22</f>
        <v>0.66723634777254259</v>
      </c>
      <c r="G41" s="150">
        <f t="shared" si="6"/>
        <v>1.3716814658975425</v>
      </c>
    </row>
    <row r="42" spans="1:7">
      <c r="A42" s="160">
        <f t="shared" si="3"/>
        <v>2021</v>
      </c>
      <c r="B42" s="155">
        <f>'4C2_CH4_OpenBurning'!D21</f>
        <v>2.5701600924999998E-2</v>
      </c>
      <c r="C42" s="148">
        <f t="shared" si="4"/>
        <v>0.53973361942499998</v>
      </c>
      <c r="D42" s="156">
        <f>'4C2_N2O_OpenBurning'!D22</f>
        <v>5.9311386749999993E-4</v>
      </c>
      <c r="E42" s="148">
        <f t="shared" si="5"/>
        <v>0.18386529892499998</v>
      </c>
      <c r="F42" s="136">
        <f>'4C2_CO2_OpenBurning'!M23</f>
        <v>0.68537844483485211</v>
      </c>
      <c r="G42" s="150">
        <f t="shared" si="6"/>
        <v>1.4089773631848521</v>
      </c>
    </row>
    <row r="43" spans="1:7">
      <c r="A43" s="160">
        <f t="shared" ref="A43:A51" si="7">A17</f>
        <v>2022</v>
      </c>
      <c r="B43" s="155">
        <f>'4C2_CH4_OpenBurning'!D22</f>
        <v>2.6381927162500002E-2</v>
      </c>
      <c r="C43" s="148">
        <f t="shared" si="4"/>
        <v>0.55402047041250002</v>
      </c>
      <c r="D43" s="156">
        <f>'4C2_N2O_OpenBurning'!D23</f>
        <v>6.0881370375000005E-4</v>
      </c>
      <c r="E43" s="148">
        <f t="shared" si="5"/>
        <v>0.1887322481625</v>
      </c>
      <c r="F43" s="136">
        <f>'4C2_CO2_OpenBurning'!M24</f>
        <v>0.70352054189716196</v>
      </c>
      <c r="G43" s="150">
        <f t="shared" si="6"/>
        <v>1.446273260472162</v>
      </c>
    </row>
    <row r="44" spans="1:7">
      <c r="A44" s="160">
        <f t="shared" si="7"/>
        <v>2023</v>
      </c>
      <c r="B44" s="155">
        <f>'4C2_CH4_OpenBurning'!D23</f>
        <v>2.7062253399999996E-2</v>
      </c>
      <c r="C44" s="148">
        <f t="shared" si="4"/>
        <v>0.56830732139999995</v>
      </c>
      <c r="D44" s="156">
        <f>'4C2_N2O_OpenBurning'!D24</f>
        <v>6.2451353999999995E-4</v>
      </c>
      <c r="E44" s="148">
        <f t="shared" si="5"/>
        <v>0.19359919739999998</v>
      </c>
      <c r="F44" s="136">
        <f>'4C2_CO2_OpenBurning'!M25</f>
        <v>0.72166263895947136</v>
      </c>
      <c r="G44" s="150">
        <f t="shared" si="6"/>
        <v>1.4835691577594714</v>
      </c>
    </row>
    <row r="45" spans="1:7">
      <c r="A45" s="160">
        <f t="shared" si="7"/>
        <v>2024</v>
      </c>
      <c r="B45" s="155">
        <f>'4C2_CH4_OpenBurning'!D24</f>
        <v>2.7742579637500001E-2</v>
      </c>
      <c r="C45" s="148">
        <f t="shared" si="4"/>
        <v>0.5825941723875</v>
      </c>
      <c r="D45" s="156">
        <f>'4C2_N2O_OpenBurning'!D25</f>
        <v>6.4021337625000006E-4</v>
      </c>
      <c r="E45" s="148">
        <f t="shared" si="5"/>
        <v>0.19846614663750001</v>
      </c>
      <c r="F45" s="136">
        <f>'4C2_CO2_OpenBurning'!M26</f>
        <v>0.73980473602178098</v>
      </c>
      <c r="G45" s="150">
        <f t="shared" si="6"/>
        <v>1.520865055046781</v>
      </c>
    </row>
    <row r="46" spans="1:7">
      <c r="A46" s="160">
        <f t="shared" si="7"/>
        <v>2025</v>
      </c>
      <c r="B46" s="155">
        <f>'4C2_CH4_OpenBurning'!D25</f>
        <v>2.8422905875000005E-2</v>
      </c>
      <c r="C46" s="148">
        <f t="shared" si="4"/>
        <v>0.59688102337500015</v>
      </c>
      <c r="D46" s="156">
        <f>'4C2_N2O_OpenBurning'!D26</f>
        <v>6.5591321250000007E-4</v>
      </c>
      <c r="E46" s="148">
        <f t="shared" si="5"/>
        <v>0.20333309587500001</v>
      </c>
      <c r="F46" s="136">
        <f>'4C2_CO2_OpenBurning'!M27</f>
        <v>0.75794683308409072</v>
      </c>
      <c r="G46" s="150">
        <f t="shared" si="6"/>
        <v>1.5581609523340909</v>
      </c>
    </row>
    <row r="47" spans="1:7">
      <c r="A47" s="160">
        <f t="shared" si="7"/>
        <v>2026</v>
      </c>
      <c r="B47" s="155">
        <f>'4C2_CH4_OpenBurning'!D26</f>
        <v>2.9103232112499995E-2</v>
      </c>
      <c r="C47" s="148">
        <f t="shared" si="4"/>
        <v>0.61116787436249986</v>
      </c>
      <c r="D47" s="156">
        <f>'4C2_N2O_OpenBurning'!D27</f>
        <v>6.7161304874999985E-4</v>
      </c>
      <c r="E47" s="148">
        <f t="shared" si="5"/>
        <v>0.20820004511249995</v>
      </c>
      <c r="F47" s="136">
        <f>'4C2_CO2_OpenBurning'!M28</f>
        <v>0.77608893014640001</v>
      </c>
      <c r="G47" s="150">
        <f t="shared" si="6"/>
        <v>1.5954568496213999</v>
      </c>
    </row>
    <row r="48" spans="1:7">
      <c r="A48" s="160">
        <f t="shared" si="7"/>
        <v>2027</v>
      </c>
      <c r="B48" s="155">
        <f>'4C2_CH4_OpenBurning'!D27</f>
        <v>2.9783558349999999E-2</v>
      </c>
      <c r="C48" s="148">
        <f t="shared" si="4"/>
        <v>0.62545472535000002</v>
      </c>
      <c r="D48" s="156">
        <f>'4C2_N2O_OpenBurning'!D28</f>
        <v>6.8731288500000008E-4</v>
      </c>
      <c r="E48" s="148">
        <f t="shared" si="5"/>
        <v>0.21306699435000001</v>
      </c>
      <c r="F48" s="136">
        <f>'4C2_CO2_OpenBurning'!M29</f>
        <v>0.79423102720870997</v>
      </c>
      <c r="G48" s="150">
        <f t="shared" si="6"/>
        <v>1.63275274690871</v>
      </c>
    </row>
    <row r="49" spans="1:7">
      <c r="A49" s="160">
        <f t="shared" si="7"/>
        <v>2028</v>
      </c>
      <c r="B49" s="155">
        <f>'4C2_CH4_OpenBurning'!D28</f>
        <v>3.0463884587500007E-2</v>
      </c>
      <c r="C49" s="148">
        <f t="shared" si="4"/>
        <v>0.63974157633750017</v>
      </c>
      <c r="D49" s="156">
        <f>'4C2_N2O_OpenBurning'!D29</f>
        <v>7.0301272125000019E-4</v>
      </c>
      <c r="E49" s="148">
        <f t="shared" si="5"/>
        <v>0.21793394358750007</v>
      </c>
      <c r="F49" s="136">
        <f>'4C2_CO2_OpenBurning'!M30</f>
        <v>0.81237312427101982</v>
      </c>
      <c r="G49" s="150">
        <f t="shared" si="6"/>
        <v>1.6700486441960201</v>
      </c>
    </row>
    <row r="50" spans="1:7">
      <c r="A50" s="160">
        <f t="shared" si="7"/>
        <v>2029</v>
      </c>
      <c r="B50" s="155">
        <f>'4C2_CH4_OpenBurning'!D29</f>
        <v>3.1144210824999997E-2</v>
      </c>
      <c r="C50" s="148">
        <f t="shared" si="4"/>
        <v>0.65402842732499999</v>
      </c>
      <c r="D50" s="156">
        <f>'4C2_N2O_OpenBurning'!D30</f>
        <v>7.1871255749999998E-4</v>
      </c>
      <c r="E50" s="148">
        <f t="shared" si="5"/>
        <v>0.22280089282499999</v>
      </c>
      <c r="F50" s="136">
        <f>'4C2_CO2_OpenBurning'!M31</f>
        <v>0.83051522133332911</v>
      </c>
      <c r="G50" s="150">
        <f t="shared" si="6"/>
        <v>1.707344541483329</v>
      </c>
    </row>
    <row r="51" spans="1:7">
      <c r="A51" s="160">
        <f t="shared" si="7"/>
        <v>2030</v>
      </c>
      <c r="B51" s="155">
        <f>'4C2_CH4_OpenBurning'!D30</f>
        <v>3.1824537062499998E-2</v>
      </c>
      <c r="C51" s="148">
        <f t="shared" si="4"/>
        <v>0.66831527831249993</v>
      </c>
      <c r="D51" s="156">
        <f>'4C2_N2O_OpenBurning'!D31</f>
        <v>7.3441239374999999E-4</v>
      </c>
      <c r="E51" s="148">
        <f t="shared" si="5"/>
        <v>0.22766784206249999</v>
      </c>
      <c r="F51" s="136">
        <f>'4C2_CO2_OpenBurning'!M32</f>
        <v>0.84865731839563874</v>
      </c>
      <c r="G51" s="150">
        <f t="shared" si="6"/>
        <v>1.7446404387706387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32" t="s">
        <v>259</v>
      </c>
      <c r="B55" s="234" t="s">
        <v>318</v>
      </c>
      <c r="C55" s="235"/>
      <c r="D55" s="164" t="s">
        <v>319</v>
      </c>
      <c r="E55" s="165"/>
      <c r="F55" s="166" t="s">
        <v>239</v>
      </c>
    </row>
    <row r="56" spans="1:7" ht="45" thickBot="1">
      <c r="A56" s="233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33"/>
      <c r="B57" s="236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33"/>
      <c r="B58" s="237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0.24841608508080001</v>
      </c>
      <c r="C59" s="148">
        <f>B59*21</f>
        <v>5.2167377866968003</v>
      </c>
      <c r="D59" s="178">
        <f>'4D1_Indirect_N2O'!G11</f>
        <v>8.4424514460000009E-3</v>
      </c>
      <c r="E59" s="148">
        <f>D59*310</f>
        <v>2.6171599482600003</v>
      </c>
      <c r="F59" s="179">
        <f>C59+E59</f>
        <v>7.8338977349568006</v>
      </c>
    </row>
    <row r="60" spans="1:7">
      <c r="A60" s="160">
        <f t="shared" si="8"/>
        <v>2012</v>
      </c>
      <c r="B60" s="136">
        <f>'4D1_CH4_Domestic_Wastewater'!N13</f>
        <v>0.25502705805359999</v>
      </c>
      <c r="C60" s="148">
        <f t="shared" ref="C60:C79" si="9">B60*21</f>
        <v>5.3555682191255993</v>
      </c>
      <c r="D60" s="178">
        <f>'4D1_Indirect_N2O'!G12</f>
        <v>8.3548733400000009E-3</v>
      </c>
      <c r="E60" s="148">
        <f t="shared" ref="E60:E79" si="10">D60*310</f>
        <v>2.5900107354000004</v>
      </c>
      <c r="F60" s="179">
        <f t="shared" ref="F60:F79" si="11">C60+E60</f>
        <v>7.9455789545255993</v>
      </c>
    </row>
    <row r="61" spans="1:7">
      <c r="A61" s="160">
        <f t="shared" si="8"/>
        <v>2013</v>
      </c>
      <c r="B61" s="136">
        <f>'4D1_CH4_Domestic_Wastewater'!N14</f>
        <v>0.26116999754160003</v>
      </c>
      <c r="C61" s="148">
        <f t="shared" si="9"/>
        <v>5.4845699483736006</v>
      </c>
      <c r="D61" s="178">
        <f>'4D1_Indirect_N2O'!G13</f>
        <v>8.4351248960000038E-3</v>
      </c>
      <c r="E61" s="148">
        <f t="shared" si="10"/>
        <v>2.6148887177600013</v>
      </c>
      <c r="F61" s="179">
        <f t="shared" si="11"/>
        <v>8.0994586661336019</v>
      </c>
    </row>
    <row r="62" spans="1:7">
      <c r="A62" s="160">
        <f t="shared" si="8"/>
        <v>2014</v>
      </c>
      <c r="B62" s="136">
        <f>'4D1_CH4_Domestic_Wastewater'!N15</f>
        <v>0.26763053118000002</v>
      </c>
      <c r="C62" s="148">
        <f t="shared" si="9"/>
        <v>5.6202411547800004</v>
      </c>
      <c r="D62" s="178">
        <f>'4D1_Indirect_N2O'!G14</f>
        <v>8.8356709309523815E-3</v>
      </c>
      <c r="E62" s="148">
        <f t="shared" si="10"/>
        <v>2.7390579885952384</v>
      </c>
      <c r="F62" s="179">
        <f t="shared" si="11"/>
        <v>8.3592991433752388</v>
      </c>
    </row>
    <row r="63" spans="1:7">
      <c r="A63" s="160">
        <f t="shared" si="8"/>
        <v>2015</v>
      </c>
      <c r="B63" s="136">
        <f>'4D1_CH4_Domestic_Wastewater'!N16</f>
        <v>0.27403047119760005</v>
      </c>
      <c r="C63" s="148">
        <f t="shared" si="9"/>
        <v>5.7546398951496007</v>
      </c>
      <c r="D63" s="178">
        <f>'4D1_Indirect_N2O'!G15</f>
        <v>9.0469613383809527E-3</v>
      </c>
      <c r="E63" s="148">
        <f t="shared" si="10"/>
        <v>2.8045580148980953</v>
      </c>
      <c r="F63" s="179">
        <f t="shared" si="11"/>
        <v>8.5591979100476969</v>
      </c>
    </row>
    <row r="64" spans="1:7">
      <c r="A64" s="160">
        <f t="shared" si="8"/>
        <v>2016</v>
      </c>
      <c r="B64" s="136">
        <f>'4D1_CH4_Domestic_Wastewater'!N17</f>
        <v>0.2802569880936</v>
      </c>
      <c r="C64" s="148">
        <f t="shared" si="9"/>
        <v>5.8853967499655999</v>
      </c>
      <c r="D64" s="178">
        <f>'4D1_Indirect_N2O'!G16</f>
        <v>9.252526279333333E-3</v>
      </c>
      <c r="E64" s="148">
        <f t="shared" si="10"/>
        <v>2.8682831465933334</v>
      </c>
      <c r="F64" s="179">
        <f t="shared" si="11"/>
        <v>8.7536798965589337</v>
      </c>
    </row>
    <row r="65" spans="1:6">
      <c r="A65" s="160">
        <f t="shared" si="8"/>
        <v>2017</v>
      </c>
      <c r="B65" s="136">
        <f>'4D1_CH4_Domestic_Wastewater'!N18</f>
        <v>0.28912141692960003</v>
      </c>
      <c r="C65" s="148">
        <f t="shared" si="9"/>
        <v>6.0715497555216009</v>
      </c>
      <c r="D65" s="178">
        <f>'4D1_Indirect_N2O'!G17</f>
        <v>9.5451803940952377E-3</v>
      </c>
      <c r="E65" s="148">
        <f t="shared" si="10"/>
        <v>2.9590059221695237</v>
      </c>
      <c r="F65" s="179">
        <f t="shared" si="11"/>
        <v>9.0305556776911242</v>
      </c>
    </row>
    <row r="66" spans="1:6">
      <c r="A66" s="160">
        <f t="shared" si="8"/>
        <v>2018</v>
      </c>
      <c r="B66" s="136">
        <f>'4D1_CH4_Domestic_Wastewater'!N19</f>
        <v>0.29768078822640004</v>
      </c>
      <c r="C66" s="148">
        <f t="shared" si="9"/>
        <v>6.2512965527544004</v>
      </c>
      <c r="D66" s="178">
        <f>'4D1_Indirect_N2O'!G18</f>
        <v>9.8277632063809538E-3</v>
      </c>
      <c r="E66" s="148">
        <f t="shared" si="10"/>
        <v>3.0466065939780957</v>
      </c>
      <c r="F66" s="179">
        <f t="shared" si="11"/>
        <v>9.2979031467324962</v>
      </c>
    </row>
    <row r="67" spans="1:6">
      <c r="A67" s="160">
        <f t="shared" si="8"/>
        <v>2019</v>
      </c>
      <c r="B67" s="136">
        <f>'4D1_CH4_Domestic_Wastewater'!N20</f>
        <v>0.30624015952320005</v>
      </c>
      <c r="C67" s="148">
        <f t="shared" si="9"/>
        <v>6.4310433499872008</v>
      </c>
      <c r="D67" s="178">
        <f>'4D1_Indirect_N2O'!G19</f>
        <v>1.0110346018666668E-2</v>
      </c>
      <c r="E67" s="148">
        <f t="shared" si="10"/>
        <v>3.1342072657866673</v>
      </c>
      <c r="F67" s="179">
        <f t="shared" si="11"/>
        <v>9.5652506157738681</v>
      </c>
    </row>
    <row r="68" spans="1:6">
      <c r="A68" s="160">
        <f t="shared" si="8"/>
        <v>2020</v>
      </c>
      <c r="B68" s="136">
        <f>'4D1_CH4_Domestic_Wastewater'!N21</f>
        <v>0.31479953082000001</v>
      </c>
      <c r="C68" s="148">
        <f t="shared" si="9"/>
        <v>6.6107901472200004</v>
      </c>
      <c r="D68" s="178">
        <f>'4D1_Indirect_N2O'!G20</f>
        <v>1.0392928830952384E-2</v>
      </c>
      <c r="E68" s="148">
        <f t="shared" si="10"/>
        <v>3.2218079375952393</v>
      </c>
      <c r="F68" s="179">
        <f t="shared" si="11"/>
        <v>9.8325980848152401</v>
      </c>
    </row>
    <row r="69" spans="1:6">
      <c r="A69" s="160">
        <f t="shared" si="8"/>
        <v>2021</v>
      </c>
      <c r="B69" s="136">
        <f>'4D1_CH4_Domestic_Wastewater'!N22</f>
        <v>0.32335890211680002</v>
      </c>
      <c r="C69" s="148">
        <f t="shared" si="9"/>
        <v>6.7905369444528008</v>
      </c>
      <c r="D69" s="178">
        <f>'4D1_Indirect_N2O'!G21</f>
        <v>1.0675511643238097E-2</v>
      </c>
      <c r="E69" s="148">
        <f t="shared" si="10"/>
        <v>3.30940860940381</v>
      </c>
      <c r="F69" s="179">
        <f t="shared" si="11"/>
        <v>10.09994555385661</v>
      </c>
    </row>
    <row r="70" spans="1:6">
      <c r="A70" s="160">
        <f t="shared" ref="A70:A78" si="12">A43</f>
        <v>2022</v>
      </c>
      <c r="B70" s="136">
        <f>'4D1_CH4_Domestic_Wastewater'!N23</f>
        <v>0.33191827341359992</v>
      </c>
      <c r="C70" s="148">
        <f t="shared" si="9"/>
        <v>6.9702837416855985</v>
      </c>
      <c r="D70" s="178">
        <f>'4D1_Indirect_N2O'!G22</f>
        <v>1.0958094455523809E-2</v>
      </c>
      <c r="E70" s="148">
        <f t="shared" si="10"/>
        <v>3.3970092812123811</v>
      </c>
      <c r="F70" s="179">
        <f t="shared" si="11"/>
        <v>10.367293022897979</v>
      </c>
    </row>
    <row r="71" spans="1:6">
      <c r="A71" s="160">
        <f t="shared" si="12"/>
        <v>2023</v>
      </c>
      <c r="B71" s="136">
        <f>'4D1_CH4_Domestic_Wastewater'!N24</f>
        <v>0.34047764471039998</v>
      </c>
      <c r="C71" s="148">
        <f t="shared" si="9"/>
        <v>7.1500305389183998</v>
      </c>
      <c r="D71" s="178">
        <f>'4D1_Indirect_N2O'!G23</f>
        <v>1.1240677267809526E-2</v>
      </c>
      <c r="E71" s="148">
        <f t="shared" si="10"/>
        <v>3.4846099530209531</v>
      </c>
      <c r="F71" s="179">
        <f t="shared" si="11"/>
        <v>10.634640491939352</v>
      </c>
    </row>
    <row r="72" spans="1:6">
      <c r="A72" s="160">
        <f t="shared" si="12"/>
        <v>2024</v>
      </c>
      <c r="B72" s="136">
        <f>'4D1_CH4_Domestic_Wastewater'!N25</f>
        <v>0.34903701600720005</v>
      </c>
      <c r="C72" s="148">
        <f t="shared" si="9"/>
        <v>7.3297773361512011</v>
      </c>
      <c r="D72" s="178">
        <f>'4D1_Indirect_N2O'!G24</f>
        <v>1.1523260080095238E-2</v>
      </c>
      <c r="E72" s="148">
        <f t="shared" si="10"/>
        <v>3.5722106248295238</v>
      </c>
      <c r="F72" s="179">
        <f t="shared" si="11"/>
        <v>10.901987960980724</v>
      </c>
    </row>
    <row r="73" spans="1:6">
      <c r="A73" s="160">
        <f t="shared" si="12"/>
        <v>2025</v>
      </c>
      <c r="B73" s="136">
        <f>'4D1_CH4_Domestic_Wastewater'!N26</f>
        <v>0.35634272618400004</v>
      </c>
      <c r="C73" s="148">
        <f t="shared" si="9"/>
        <v>7.4831972498640011</v>
      </c>
      <c r="D73" s="178">
        <f>'4D1_Indirect_N2O'!G25</f>
        <v>1.1764453978095238E-2</v>
      </c>
      <c r="E73" s="148">
        <f t="shared" si="10"/>
        <v>3.6469807332095239</v>
      </c>
      <c r="F73" s="179">
        <f t="shared" si="11"/>
        <v>11.130177983073525</v>
      </c>
    </row>
    <row r="74" spans="1:6">
      <c r="A74" s="160">
        <f t="shared" si="12"/>
        <v>2026</v>
      </c>
      <c r="B74" s="136">
        <f>'4D1_CH4_Domestic_Wastewater'!N27</f>
        <v>0.36490209748079994</v>
      </c>
      <c r="C74" s="148">
        <f t="shared" si="9"/>
        <v>7.6629440470967989</v>
      </c>
      <c r="D74" s="178">
        <f>'4D1_Indirect_N2O'!G26</f>
        <v>1.2047036790380952E-2</v>
      </c>
      <c r="E74" s="148">
        <f t="shared" si="10"/>
        <v>3.734581405018095</v>
      </c>
      <c r="F74" s="179">
        <f t="shared" si="11"/>
        <v>11.397525452114895</v>
      </c>
    </row>
    <row r="75" spans="1:6">
      <c r="A75" s="160">
        <f t="shared" si="12"/>
        <v>2027</v>
      </c>
      <c r="B75" s="136">
        <f>'4D1_CH4_Domestic_Wastewater'!N28</f>
        <v>0.3734614687776</v>
      </c>
      <c r="C75" s="148">
        <f t="shared" si="9"/>
        <v>7.8426908443296002</v>
      </c>
      <c r="D75" s="178">
        <f>'4D1_Indirect_N2O'!G27</f>
        <v>1.2329619602666668E-2</v>
      </c>
      <c r="E75" s="148">
        <f t="shared" si="10"/>
        <v>3.822182076826667</v>
      </c>
      <c r="F75" s="179">
        <f t="shared" si="11"/>
        <v>11.664872921156267</v>
      </c>
    </row>
    <row r="76" spans="1:6">
      <c r="A76" s="160">
        <f t="shared" si="12"/>
        <v>2028</v>
      </c>
      <c r="B76" s="136">
        <f>'4D1_CH4_Domestic_Wastewater'!N29</f>
        <v>0.38202084007440001</v>
      </c>
      <c r="C76" s="148">
        <f t="shared" si="9"/>
        <v>8.0224376415623997</v>
      </c>
      <c r="D76" s="178">
        <f>'4D1_Indirect_N2O'!G28</f>
        <v>1.2612202414952381E-2</v>
      </c>
      <c r="E76" s="148">
        <f t="shared" si="10"/>
        <v>3.9097827486352381</v>
      </c>
      <c r="F76" s="179">
        <f t="shared" si="11"/>
        <v>11.932220390197639</v>
      </c>
    </row>
    <row r="77" spans="1:6">
      <c r="A77" s="160">
        <f t="shared" si="12"/>
        <v>2029</v>
      </c>
      <c r="B77" s="136">
        <f>'4D1_CH4_Domestic_Wastewater'!N30</f>
        <v>0.39058021137120003</v>
      </c>
      <c r="C77" s="148">
        <f t="shared" si="9"/>
        <v>8.2021844387952001</v>
      </c>
      <c r="D77" s="178">
        <f>'4D1_Indirect_N2O'!G29</f>
        <v>1.2894785227238099E-2</v>
      </c>
      <c r="E77" s="148">
        <f t="shared" si="10"/>
        <v>3.9973834204438106</v>
      </c>
      <c r="F77" s="179">
        <f t="shared" si="11"/>
        <v>12.199567859239011</v>
      </c>
    </row>
    <row r="78" spans="1:6">
      <c r="A78" s="160">
        <f t="shared" si="12"/>
        <v>2030</v>
      </c>
      <c r="B78" s="136">
        <f>'4D1_CH4_Domestic_Wastewater'!N31</f>
        <v>0.39913958266800004</v>
      </c>
      <c r="C78" s="148">
        <f t="shared" si="9"/>
        <v>8.3819312360280005</v>
      </c>
      <c r="D78" s="178">
        <f>'4D1_Indirect_N2O'!G30</f>
        <v>1.3177368039523808E-2</v>
      </c>
      <c r="E78" s="148">
        <f t="shared" si="10"/>
        <v>4.0849840922523803</v>
      </c>
      <c r="F78" s="179">
        <f t="shared" si="11"/>
        <v>12.466915328280381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abSelected="1" topLeftCell="A10" zoomScaleNormal="100" workbookViewId="0">
      <selection activeCell="C13" sqref="C12:C3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202" t="s">
        <v>1</v>
      </c>
      <c r="C2" s="202"/>
      <c r="D2" s="202"/>
      <c r="E2" s="202"/>
      <c r="F2" s="202"/>
      <c r="G2" s="202"/>
    </row>
    <row r="3" spans="1:7">
      <c r="A3" s="75" t="s">
        <v>2</v>
      </c>
      <c r="B3" s="202" t="s">
        <v>34</v>
      </c>
      <c r="C3" s="202"/>
      <c r="D3" s="202"/>
      <c r="E3" s="202"/>
      <c r="F3" s="202"/>
      <c r="G3" s="202"/>
    </row>
    <row r="4" spans="1:7" ht="13.5" customHeight="1">
      <c r="A4" s="75" t="s">
        <v>4</v>
      </c>
      <c r="B4" s="202" t="s">
        <v>35</v>
      </c>
      <c r="C4" s="202"/>
      <c r="D4" s="202"/>
      <c r="E4" s="202"/>
      <c r="F4" s="202"/>
      <c r="G4" s="202"/>
    </row>
    <row r="5" spans="1:7">
      <c r="A5" s="75" t="s">
        <v>6</v>
      </c>
      <c r="B5" s="202" t="s">
        <v>56</v>
      </c>
      <c r="C5" s="202"/>
      <c r="D5" s="202"/>
      <c r="E5" s="202"/>
      <c r="F5" s="202"/>
      <c r="G5" s="202"/>
    </row>
    <row r="6" spans="1:7">
      <c r="A6" s="254" t="s">
        <v>8</v>
      </c>
      <c r="B6" s="254"/>
      <c r="C6" s="254"/>
      <c r="D6" s="254"/>
      <c r="E6" s="254"/>
      <c r="F6" s="254"/>
      <c r="G6" s="254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8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5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5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6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237783</v>
      </c>
      <c r="C12" s="189">
        <v>0.35</v>
      </c>
      <c r="D12" s="181">
        <v>0.2</v>
      </c>
      <c r="E12" s="42">
        <v>0.5</v>
      </c>
      <c r="F12" s="79">
        <v>365</v>
      </c>
      <c r="G12" s="81">
        <f>B12*C12*D12*E12*F12*1000/(10^9)</f>
        <v>3.0376778249999994</v>
      </c>
    </row>
    <row r="13" spans="1:7">
      <c r="A13" s="53">
        <f>'4B_N2O emission'!B13</f>
        <v>2012</v>
      </c>
      <c r="B13" s="80">
        <f>'[1]timbulan sampah'!B6</f>
        <v>244111</v>
      </c>
      <c r="C13" s="190">
        <f>C12</f>
        <v>0.35</v>
      </c>
      <c r="D13" s="44">
        <v>0.2</v>
      </c>
      <c r="E13" s="44">
        <v>0.5</v>
      </c>
      <c r="F13" s="53">
        <v>365</v>
      </c>
      <c r="G13" s="82">
        <f t="shared" ref="G13:G32" si="0">B13*C13*D13*E13*F13*1000/(10^9)</f>
        <v>3.1185180250000002</v>
      </c>
    </row>
    <row r="14" spans="1:7">
      <c r="A14" s="53">
        <f>'4B_N2O emission'!B14</f>
        <v>2013</v>
      </c>
      <c r="B14" s="80">
        <f>'[1]timbulan sampah'!B7</f>
        <v>249991</v>
      </c>
      <c r="C14" s="190">
        <f t="shared" ref="C14:C32" si="1">C13</f>
        <v>0.35</v>
      </c>
      <c r="D14" s="44">
        <v>0.2</v>
      </c>
      <c r="E14" s="44">
        <v>0.5</v>
      </c>
      <c r="F14" s="53">
        <v>365</v>
      </c>
      <c r="G14" s="82">
        <f t="shared" si="0"/>
        <v>3.1936350249999998</v>
      </c>
    </row>
    <row r="15" spans="1:7">
      <c r="A15" s="53">
        <f>'4B_N2O emission'!B15</f>
        <v>2014</v>
      </c>
      <c r="B15" s="80">
        <f>'[1]timbulan sampah'!B8</f>
        <v>256175</v>
      </c>
      <c r="C15" s="190">
        <f t="shared" si="1"/>
        <v>0.35</v>
      </c>
      <c r="D15" s="44">
        <v>0.2</v>
      </c>
      <c r="E15" s="44">
        <v>0.5</v>
      </c>
      <c r="F15" s="53">
        <v>365</v>
      </c>
      <c r="G15" s="82">
        <f t="shared" si="0"/>
        <v>3.2726356249999999</v>
      </c>
    </row>
    <row r="16" spans="1:7">
      <c r="A16" s="53">
        <f>'4B_N2O emission'!B16</f>
        <v>2015</v>
      </c>
      <c r="B16" s="80">
        <f>'[1]timbulan sampah'!B9</f>
        <v>262301</v>
      </c>
      <c r="C16" s="190">
        <f t="shared" si="1"/>
        <v>0.35</v>
      </c>
      <c r="D16" s="44">
        <v>0.2</v>
      </c>
      <c r="E16" s="44">
        <v>0.5</v>
      </c>
      <c r="F16" s="53">
        <v>365</v>
      </c>
      <c r="G16" s="82">
        <f t="shared" si="0"/>
        <v>3.3508952750000001</v>
      </c>
    </row>
    <row r="17" spans="1:7">
      <c r="A17" s="53">
        <f>'4B_N2O emission'!B17</f>
        <v>2016</v>
      </c>
      <c r="B17" s="80">
        <f>'[1]timbulan sampah'!B10</f>
        <v>268261</v>
      </c>
      <c r="C17" s="190">
        <f t="shared" si="1"/>
        <v>0.35</v>
      </c>
      <c r="D17" s="44">
        <v>0.2</v>
      </c>
      <c r="E17" s="44">
        <v>0.5</v>
      </c>
      <c r="F17" s="53">
        <v>365</v>
      </c>
      <c r="G17" s="82">
        <f t="shared" si="0"/>
        <v>3.427034275</v>
      </c>
    </row>
    <row r="18" spans="1:7">
      <c r="A18" s="53">
        <f>'4B_N2O emission'!B18</f>
        <v>2017</v>
      </c>
      <c r="B18" s="80">
        <f>'[1]timbulan sampah'!B11</f>
        <v>276746</v>
      </c>
      <c r="C18" s="190">
        <f t="shared" si="1"/>
        <v>0.35</v>
      </c>
      <c r="D18" s="44">
        <v>0.2</v>
      </c>
      <c r="E18" s="44">
        <v>0.5</v>
      </c>
      <c r="F18" s="53">
        <v>365</v>
      </c>
      <c r="G18" s="82">
        <f t="shared" si="0"/>
        <v>3.5354301499999994</v>
      </c>
    </row>
    <row r="19" spans="1:7">
      <c r="A19" s="53">
        <f>'4B_N2O emission'!B19</f>
        <v>2018</v>
      </c>
      <c r="B19" s="80">
        <f>'[1]timbulan sampah'!B12</f>
        <v>284939</v>
      </c>
      <c r="C19" s="190">
        <f t="shared" si="1"/>
        <v>0.35</v>
      </c>
      <c r="D19" s="44">
        <v>0.2</v>
      </c>
      <c r="E19" s="44">
        <v>0.5</v>
      </c>
      <c r="F19" s="53">
        <v>365</v>
      </c>
      <c r="G19" s="82">
        <f t="shared" si="0"/>
        <v>3.6400957250000001</v>
      </c>
    </row>
    <row r="20" spans="1:7">
      <c r="A20" s="53">
        <f>'4B_N2O emission'!B20</f>
        <v>2019</v>
      </c>
      <c r="B20" s="80">
        <f>'[1]timbulan sampah'!B13</f>
        <v>293132</v>
      </c>
      <c r="C20" s="190">
        <f t="shared" si="1"/>
        <v>0.35</v>
      </c>
      <c r="D20" s="44">
        <v>0.2</v>
      </c>
      <c r="E20" s="44">
        <v>0.5</v>
      </c>
      <c r="F20" s="53">
        <v>365</v>
      </c>
      <c r="G20" s="82">
        <f t="shared" si="0"/>
        <v>3.7447613000000004</v>
      </c>
    </row>
    <row r="21" spans="1:7">
      <c r="A21" s="53">
        <f>'4B_N2O emission'!B21</f>
        <v>2020</v>
      </c>
      <c r="B21" s="80">
        <f>'[1]timbulan sampah'!B14</f>
        <v>301325</v>
      </c>
      <c r="C21" s="190">
        <f t="shared" si="1"/>
        <v>0.35</v>
      </c>
      <c r="D21" s="44">
        <v>0.2</v>
      </c>
      <c r="E21" s="44">
        <v>0.5</v>
      </c>
      <c r="F21" s="53">
        <v>365</v>
      </c>
      <c r="G21" s="82">
        <f t="shared" si="0"/>
        <v>3.8494268749999998</v>
      </c>
    </row>
    <row r="22" spans="1:7">
      <c r="A22" s="53">
        <f>'4B_N2O emission'!B22</f>
        <v>2021</v>
      </c>
      <c r="B22" s="80">
        <f>'[1]timbulan sampah'!B15</f>
        <v>309518</v>
      </c>
      <c r="C22" s="190">
        <f t="shared" si="1"/>
        <v>0.35</v>
      </c>
      <c r="D22" s="44">
        <v>0.2</v>
      </c>
      <c r="E22" s="44">
        <v>0.5</v>
      </c>
      <c r="F22" s="53">
        <v>365</v>
      </c>
      <c r="G22" s="82">
        <f t="shared" si="0"/>
        <v>3.9540924499999996</v>
      </c>
    </row>
    <row r="23" spans="1:7">
      <c r="A23" s="53">
        <f>'4B_N2O emission'!B23</f>
        <v>2022</v>
      </c>
      <c r="B23" s="80">
        <f>'[1]timbulan sampah'!B16</f>
        <v>317711</v>
      </c>
      <c r="C23" s="190">
        <f t="shared" si="1"/>
        <v>0.35</v>
      </c>
      <c r="D23" s="44">
        <v>0.2</v>
      </c>
      <c r="E23" s="44">
        <v>0.5</v>
      </c>
      <c r="F23" s="53">
        <v>365</v>
      </c>
      <c r="G23" s="82">
        <f t="shared" si="0"/>
        <v>4.0587580250000004</v>
      </c>
    </row>
    <row r="24" spans="1:7">
      <c r="A24" s="53">
        <f>'4B_N2O emission'!B24</f>
        <v>2023</v>
      </c>
      <c r="B24" s="80">
        <f>'[1]timbulan sampah'!B17</f>
        <v>325904</v>
      </c>
      <c r="C24" s="190">
        <f t="shared" si="1"/>
        <v>0.35</v>
      </c>
      <c r="D24" s="44">
        <v>0.2</v>
      </c>
      <c r="E24" s="44">
        <v>0.5</v>
      </c>
      <c r="F24" s="53">
        <v>365</v>
      </c>
      <c r="G24" s="82">
        <f t="shared" si="0"/>
        <v>4.1634235999999998</v>
      </c>
    </row>
    <row r="25" spans="1:7">
      <c r="A25" s="53">
        <f>'4B_N2O emission'!B25</f>
        <v>2024</v>
      </c>
      <c r="B25" s="80">
        <f>'[1]timbulan sampah'!B18</f>
        <v>334097</v>
      </c>
      <c r="C25" s="190">
        <f t="shared" si="1"/>
        <v>0.35</v>
      </c>
      <c r="D25" s="44">
        <v>0.2</v>
      </c>
      <c r="E25" s="44">
        <v>0.5</v>
      </c>
      <c r="F25" s="53">
        <v>365</v>
      </c>
      <c r="G25" s="82">
        <f t="shared" si="0"/>
        <v>4.2680891750000001</v>
      </c>
    </row>
    <row r="26" spans="1:7">
      <c r="A26" s="53">
        <f>'4B_N2O emission'!B26</f>
        <v>2025</v>
      </c>
      <c r="B26" s="80">
        <f>'[1]timbulan sampah'!B19</f>
        <v>342290</v>
      </c>
      <c r="C26" s="190">
        <f t="shared" si="1"/>
        <v>0.35</v>
      </c>
      <c r="D26" s="44">
        <v>0.2</v>
      </c>
      <c r="E26" s="44">
        <v>0.5</v>
      </c>
      <c r="F26" s="53">
        <v>365</v>
      </c>
      <c r="G26" s="82">
        <f t="shared" si="0"/>
        <v>4.3727547500000004</v>
      </c>
    </row>
    <row r="27" spans="1:7">
      <c r="A27" s="53">
        <f>'4B_N2O emission'!B27</f>
        <v>2026</v>
      </c>
      <c r="B27" s="80">
        <f>'[1]timbulan sampah'!B20</f>
        <v>350483</v>
      </c>
      <c r="C27" s="190">
        <f t="shared" si="1"/>
        <v>0.35</v>
      </c>
      <c r="D27" s="44">
        <v>0.2</v>
      </c>
      <c r="E27" s="44">
        <v>0.5</v>
      </c>
      <c r="F27" s="53">
        <v>365</v>
      </c>
      <c r="G27" s="82">
        <f t="shared" si="0"/>
        <v>4.4774203249999989</v>
      </c>
    </row>
    <row r="28" spans="1:7">
      <c r="A28" s="53">
        <f>'4B_N2O emission'!B28</f>
        <v>2027</v>
      </c>
      <c r="B28" s="80">
        <f>'[1]timbulan sampah'!B21</f>
        <v>358676</v>
      </c>
      <c r="C28" s="190">
        <f t="shared" si="1"/>
        <v>0.35</v>
      </c>
      <c r="D28" s="44">
        <v>0.2</v>
      </c>
      <c r="E28" s="44">
        <v>0.5</v>
      </c>
      <c r="F28" s="53">
        <v>365</v>
      </c>
      <c r="G28" s="82">
        <f t="shared" si="0"/>
        <v>4.5820859</v>
      </c>
    </row>
    <row r="29" spans="1:7">
      <c r="A29" s="53">
        <f>'4B_N2O emission'!B29</f>
        <v>2028</v>
      </c>
      <c r="B29" s="80">
        <f>'[1]timbulan sampah'!B22</f>
        <v>366869</v>
      </c>
      <c r="C29" s="190">
        <f t="shared" si="1"/>
        <v>0.35</v>
      </c>
      <c r="D29" s="44">
        <v>0.2</v>
      </c>
      <c r="E29" s="44">
        <v>0.5</v>
      </c>
      <c r="F29" s="53">
        <v>365</v>
      </c>
      <c r="G29" s="82">
        <f t="shared" si="0"/>
        <v>4.6867514750000012</v>
      </c>
    </row>
    <row r="30" spans="1:7">
      <c r="A30" s="53">
        <f>'4B_N2O emission'!B30</f>
        <v>2029</v>
      </c>
      <c r="B30" s="80">
        <f>'[1]timbulan sampah'!B23</f>
        <v>375062</v>
      </c>
      <c r="C30" s="190">
        <f t="shared" si="1"/>
        <v>0.35</v>
      </c>
      <c r="D30" s="44">
        <v>0.2</v>
      </c>
      <c r="E30" s="44">
        <v>0.5</v>
      </c>
      <c r="F30" s="53">
        <v>365</v>
      </c>
      <c r="G30" s="82">
        <f t="shared" si="0"/>
        <v>4.7914170499999997</v>
      </c>
    </row>
    <row r="31" spans="1:7">
      <c r="A31" s="53">
        <f>'4B_N2O emission'!B31</f>
        <v>2030</v>
      </c>
      <c r="B31" s="80">
        <f>'[1]timbulan sampah'!B24</f>
        <v>383255</v>
      </c>
      <c r="C31" s="190">
        <f t="shared" si="1"/>
        <v>0.35</v>
      </c>
      <c r="D31" s="44">
        <v>0.2</v>
      </c>
      <c r="E31" s="44">
        <v>0.5</v>
      </c>
      <c r="F31" s="53">
        <v>365</v>
      </c>
      <c r="G31" s="82">
        <f t="shared" si="0"/>
        <v>4.896082625</v>
      </c>
    </row>
    <row r="32" spans="1:7">
      <c r="A32" s="53">
        <f>'4B_N2O emission'!B32</f>
        <v>2031</v>
      </c>
      <c r="B32" s="80">
        <f>'[1]timbulan sampah'!B25</f>
        <v>0</v>
      </c>
      <c r="C32" s="190">
        <f t="shared" si="1"/>
        <v>0.35</v>
      </c>
      <c r="D32" s="44">
        <v>0.2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52" t="s">
        <v>199</v>
      </c>
      <c r="B33" s="253"/>
      <c r="C33" s="253"/>
      <c r="D33" s="253"/>
      <c r="E33" s="253"/>
      <c r="F33" s="253"/>
      <c r="G33" s="253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201" t="s">
        <v>0</v>
      </c>
      <c r="B2" s="201"/>
      <c r="C2" s="202" t="s">
        <v>1</v>
      </c>
      <c r="D2" s="202"/>
      <c r="E2" s="202"/>
      <c r="F2" s="202"/>
      <c r="G2" s="202"/>
      <c r="H2" s="202"/>
      <c r="I2" s="202"/>
    </row>
    <row r="3" spans="1:13">
      <c r="A3" s="201" t="s">
        <v>2</v>
      </c>
      <c r="B3" s="201"/>
      <c r="C3" s="202" t="s">
        <v>75</v>
      </c>
      <c r="D3" s="202"/>
      <c r="E3" s="202"/>
      <c r="F3" s="202"/>
      <c r="G3" s="202"/>
      <c r="H3" s="202"/>
      <c r="I3" s="202"/>
    </row>
    <row r="4" spans="1:13">
      <c r="A4" s="201" t="s">
        <v>4</v>
      </c>
      <c r="B4" s="201"/>
      <c r="C4" s="202" t="s">
        <v>76</v>
      </c>
      <c r="D4" s="202"/>
      <c r="E4" s="202"/>
      <c r="F4" s="202"/>
      <c r="G4" s="202"/>
      <c r="H4" s="202"/>
      <c r="I4" s="202"/>
    </row>
    <row r="5" spans="1:13" ht="14.25" customHeight="1">
      <c r="A5" s="201" t="s">
        <v>6</v>
      </c>
      <c r="B5" s="201"/>
      <c r="C5" s="202" t="s">
        <v>77</v>
      </c>
      <c r="D5" s="202"/>
      <c r="E5" s="202"/>
      <c r="F5" s="202"/>
      <c r="G5" s="202"/>
      <c r="H5" s="202"/>
      <c r="I5" s="202"/>
    </row>
    <row r="6" spans="1:13">
      <c r="A6" s="254" t="s">
        <v>8</v>
      </c>
      <c r="B6" s="254"/>
      <c r="C6" s="254"/>
      <c r="D6" s="254" t="s">
        <v>9</v>
      </c>
      <c r="E6" s="259"/>
      <c r="F6" s="259"/>
      <c r="G6" s="259"/>
      <c r="H6" s="259"/>
      <c r="I6" s="85"/>
    </row>
    <row r="7" spans="1:13">
      <c r="A7" s="265"/>
      <c r="B7" s="265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2" t="s">
        <v>84</v>
      </c>
      <c r="B8" s="212"/>
      <c r="C8" s="59" t="s">
        <v>85</v>
      </c>
      <c r="D8" s="265" t="s">
        <v>86</v>
      </c>
      <c r="E8" s="59" t="s">
        <v>87</v>
      </c>
      <c r="F8" s="59" t="s">
        <v>89</v>
      </c>
      <c r="G8" s="265" t="s">
        <v>91</v>
      </c>
      <c r="H8" s="265" t="s">
        <v>38</v>
      </c>
      <c r="I8" s="265" t="s">
        <v>92</v>
      </c>
      <c r="K8" s="266" t="s">
        <v>259</v>
      </c>
      <c r="L8" s="266" t="s">
        <v>267</v>
      </c>
      <c r="M8" s="266" t="s">
        <v>249</v>
      </c>
    </row>
    <row r="9" spans="1:13" ht="14.25" customHeight="1">
      <c r="A9" s="212"/>
      <c r="B9" s="212"/>
      <c r="C9" s="76" t="s">
        <v>37</v>
      </c>
      <c r="D9" s="255"/>
      <c r="E9" s="76" t="s">
        <v>88</v>
      </c>
      <c r="F9" s="76" t="s">
        <v>90</v>
      </c>
      <c r="G9" s="255"/>
      <c r="H9" s="255"/>
      <c r="I9" s="255"/>
      <c r="K9" s="266"/>
      <c r="L9" s="266"/>
      <c r="M9" s="266"/>
    </row>
    <row r="10" spans="1:13">
      <c r="A10" s="213"/>
      <c r="B10" s="213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6"/>
      <c r="L10" s="266"/>
      <c r="M10" s="266"/>
    </row>
    <row r="11" spans="1:13" ht="16.5" customHeight="1">
      <c r="A11" s="213"/>
      <c r="B11" s="213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6"/>
      <c r="L11" s="266"/>
      <c r="M11" s="266"/>
    </row>
    <row r="12" spans="1:13" ht="18" customHeight="1" thickBot="1">
      <c r="A12" s="267"/>
      <c r="B12" s="267"/>
      <c r="C12" s="5" t="s">
        <v>93</v>
      </c>
      <c r="D12" s="5"/>
      <c r="E12" s="5"/>
      <c r="F12" s="5"/>
      <c r="G12" s="5"/>
      <c r="H12" s="5"/>
      <c r="I12" s="5" t="s">
        <v>94</v>
      </c>
      <c r="K12" s="266"/>
      <c r="L12" s="266"/>
      <c r="M12" s="266"/>
    </row>
    <row r="13" spans="1:13" ht="14.25" customHeight="1" thickTop="1">
      <c r="A13" s="264" t="s">
        <v>95</v>
      </c>
      <c r="B13" s="53" t="s">
        <v>203</v>
      </c>
      <c r="C13" s="86">
        <f>'4A_DOC'!$B$39*$L$13</f>
        <v>2.0167143080174998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3.0376778249999994</v>
      </c>
      <c r="M13" s="67">
        <f>I23</f>
        <v>0.52653268226134076</v>
      </c>
    </row>
    <row r="14" spans="1:13" ht="12.75" customHeight="1">
      <c r="A14" s="264"/>
      <c r="B14" s="53" t="s">
        <v>204</v>
      </c>
      <c r="C14" s="86">
        <f>'4A_DOC'!$B$40*$L$13</f>
        <v>0.39034160051249994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3.4367235875522543E-3</v>
      </c>
      <c r="K14" s="89">
        <f>'4B_N2O emission'!B13</f>
        <v>2012</v>
      </c>
      <c r="L14" s="92">
        <f>'4C1_Amount_Waste_OpenBurned'!G13</f>
        <v>3.1185180250000002</v>
      </c>
      <c r="M14" s="135">
        <f>I57</f>
        <v>0.54054503307426582</v>
      </c>
    </row>
    <row r="15" spans="1:13">
      <c r="A15" s="264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3.1936350249999998</v>
      </c>
      <c r="M15" s="135">
        <f>I87</f>
        <v>0.55356535905087767</v>
      </c>
    </row>
    <row r="16" spans="1:13">
      <c r="A16" s="264"/>
      <c r="B16" s="53" t="s">
        <v>47</v>
      </c>
      <c r="C16" s="86">
        <f>'4A_DOC'!$B$42*$L$13</f>
        <v>2.4605190382499999E-2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4.186163057075999E-3</v>
      </c>
      <c r="K16" s="89">
        <f>'4B_N2O emission'!B15</f>
        <v>2014</v>
      </c>
      <c r="L16" s="92">
        <f>'4C1_Amount_Waste_OpenBurned'!G15</f>
        <v>3.2726356249999999</v>
      </c>
      <c r="M16" s="135">
        <f>I118</f>
        <v>0.56725884473784494</v>
      </c>
    </row>
    <row r="17" spans="1:13" ht="13.5" customHeight="1">
      <c r="A17" s="264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3.3508952750000001</v>
      </c>
      <c r="M17" s="135">
        <f>I149</f>
        <v>0.58082389863796802</v>
      </c>
    </row>
    <row r="18" spans="1:13">
      <c r="A18" s="264"/>
      <c r="B18" s="53" t="s">
        <v>207</v>
      </c>
      <c r="C18" s="86">
        <f>'4A_DOC'!$B$44*$L$13</f>
        <v>0.32533529505749997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0.51890979561671247</v>
      </c>
      <c r="K18" s="89">
        <f>'4B_N2O emission'!B17</f>
        <v>2016</v>
      </c>
      <c r="L18" s="92">
        <f>'4C1_Amount_Waste_OpenBurned'!G17</f>
        <v>3.427034275</v>
      </c>
      <c r="M18" s="136">
        <f>I179</f>
        <v>0.59402137190677862</v>
      </c>
    </row>
    <row r="19" spans="1:13">
      <c r="A19" s="264"/>
      <c r="B19" s="53" t="s">
        <v>208</v>
      </c>
      <c r="C19" s="86">
        <f>'4A_DOC'!$B$45*$L$13</f>
        <v>5.3766897502499994E-2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3.5354301499999994</v>
      </c>
      <c r="M19" s="135">
        <f>I209</f>
        <v>0.61281005658561372</v>
      </c>
    </row>
    <row r="20" spans="1:13">
      <c r="A20" s="264"/>
      <c r="B20" s="53" t="s">
        <v>209</v>
      </c>
      <c r="C20" s="86">
        <f>'4A_DOC'!$B$46*$L$13</f>
        <v>4.0401115072499993E-2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3.6400957250000001</v>
      </c>
      <c r="M20" s="135">
        <f>I239</f>
        <v>0.63095215364792334</v>
      </c>
    </row>
    <row r="21" spans="1:13">
      <c r="A21" s="264"/>
      <c r="B21" s="53" t="s">
        <v>210</v>
      </c>
      <c r="C21" s="86">
        <f>'4A_DOC'!$B$47*$L$13</f>
        <v>0.18863979293249997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3.7447613000000004</v>
      </c>
      <c r="M21" s="135">
        <f>I269</f>
        <v>0.64909425071023319</v>
      </c>
    </row>
    <row r="22" spans="1:13">
      <c r="A22" s="264" t="s">
        <v>48</v>
      </c>
      <c r="B22" s="264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3.8494268749999998</v>
      </c>
      <c r="M22" s="135">
        <f>I299</f>
        <v>0.66723634777254259</v>
      </c>
    </row>
    <row r="23" spans="1:13">
      <c r="A23" s="203" t="s">
        <v>270</v>
      </c>
      <c r="B23" s="204"/>
      <c r="C23" s="204"/>
      <c r="D23" s="204"/>
      <c r="E23" s="204"/>
      <c r="F23" s="204"/>
      <c r="G23" s="204"/>
      <c r="H23" s="205"/>
      <c r="I23" s="90">
        <f>SUM(I13:I22)</f>
        <v>0.52653268226134076</v>
      </c>
      <c r="K23" s="89">
        <f>'4B_N2O emission'!B22</f>
        <v>2021</v>
      </c>
      <c r="L23" s="92">
        <f>'4C1_Amount_Waste_OpenBurned'!G22</f>
        <v>3.9540924499999996</v>
      </c>
      <c r="M23" s="135">
        <f>I329</f>
        <v>0.68537844483485211</v>
      </c>
    </row>
    <row r="24" spans="1:13" ht="12.75" customHeight="1">
      <c r="A24" s="260" t="s">
        <v>53</v>
      </c>
      <c r="B24" s="261"/>
      <c r="C24" s="261"/>
      <c r="D24" s="261"/>
      <c r="E24" s="261"/>
      <c r="F24" s="261"/>
      <c r="G24" s="261"/>
      <c r="H24" s="261"/>
      <c r="I24" s="261"/>
      <c r="K24" s="89">
        <f>'4B_N2O emission'!B23</f>
        <v>2022</v>
      </c>
      <c r="L24" s="92">
        <f>'4C1_Amount_Waste_OpenBurned'!G23</f>
        <v>4.0587580250000004</v>
      </c>
      <c r="M24" s="94">
        <f>I359</f>
        <v>0.70352054189716196</v>
      </c>
    </row>
    <row r="25" spans="1:13" ht="12.75" customHeight="1">
      <c r="A25" s="262" t="s">
        <v>54</v>
      </c>
      <c r="B25" s="263"/>
      <c r="C25" s="263"/>
      <c r="D25" s="263"/>
      <c r="E25" s="263"/>
      <c r="F25" s="263"/>
      <c r="G25" s="263"/>
      <c r="H25" s="263"/>
      <c r="I25" s="263"/>
      <c r="K25" s="89">
        <f>'4B_N2O emission'!B24</f>
        <v>2023</v>
      </c>
      <c r="L25" s="92">
        <f>'4C1_Amount_Waste_OpenBurned'!G24</f>
        <v>4.1634235999999998</v>
      </c>
      <c r="M25" s="94">
        <f>I389</f>
        <v>0.72166263895947136</v>
      </c>
    </row>
    <row r="26" spans="1:13" ht="12.75" customHeight="1">
      <c r="A26" s="262" t="s">
        <v>55</v>
      </c>
      <c r="B26" s="263"/>
      <c r="C26" s="263"/>
      <c r="D26" s="263"/>
      <c r="E26" s="263"/>
      <c r="F26" s="263"/>
      <c r="G26" s="263"/>
      <c r="H26" s="263"/>
      <c r="I26" s="263"/>
      <c r="K26" s="89">
        <f>'4B_N2O emission'!B25</f>
        <v>2024</v>
      </c>
      <c r="L26" s="92">
        <f>'4C1_Amount_Waste_OpenBurned'!G25</f>
        <v>4.2680891750000001</v>
      </c>
      <c r="M26" s="93">
        <f>I419</f>
        <v>0.73980473602178098</v>
      </c>
    </row>
    <row r="27" spans="1:13" ht="12.75" customHeight="1">
      <c r="A27" s="262" t="s">
        <v>96</v>
      </c>
      <c r="B27" s="263"/>
      <c r="C27" s="263"/>
      <c r="D27" s="263"/>
      <c r="E27" s="263"/>
      <c r="F27" s="263"/>
      <c r="G27" s="263"/>
      <c r="H27" s="263"/>
      <c r="I27" s="263"/>
      <c r="K27" s="89">
        <f>'4B_N2O emission'!B26</f>
        <v>2025</v>
      </c>
      <c r="L27" s="92">
        <f>'4C1_Amount_Waste_OpenBurned'!G26</f>
        <v>4.3727547500000004</v>
      </c>
      <c r="M27" s="94">
        <f>I449</f>
        <v>0.75794683308409072</v>
      </c>
    </row>
    <row r="28" spans="1:13" ht="12.75" customHeight="1">
      <c r="A28" s="262" t="s">
        <v>97</v>
      </c>
      <c r="B28" s="263"/>
      <c r="C28" s="263"/>
      <c r="D28" s="263"/>
      <c r="E28" s="263"/>
      <c r="F28" s="263"/>
      <c r="G28" s="263"/>
      <c r="H28" s="263"/>
      <c r="I28" s="263"/>
      <c r="K28" s="89">
        <f>'4B_N2O emission'!B27</f>
        <v>2026</v>
      </c>
      <c r="L28" s="92">
        <f>'4C1_Amount_Waste_OpenBurned'!G27</f>
        <v>4.4774203249999989</v>
      </c>
      <c r="M28" s="94">
        <f>I479</f>
        <v>0.77608893014640001</v>
      </c>
    </row>
    <row r="29" spans="1:13" ht="21.75" customHeight="1">
      <c r="A29" s="257" t="s">
        <v>200</v>
      </c>
      <c r="B29" s="258"/>
      <c r="C29" s="258"/>
      <c r="D29" s="258"/>
      <c r="E29" s="258"/>
      <c r="F29" s="258"/>
      <c r="G29" s="258"/>
      <c r="H29" s="258"/>
      <c r="I29" s="258"/>
      <c r="K29" s="89">
        <f>'4B_N2O emission'!B28</f>
        <v>2027</v>
      </c>
      <c r="L29" s="92">
        <f>'4C1_Amount_Waste_OpenBurned'!G28</f>
        <v>4.5820859</v>
      </c>
      <c r="M29" s="94">
        <f>I509</f>
        <v>0.79423102720870997</v>
      </c>
    </row>
    <row r="30" spans="1:13">
      <c r="K30" s="89">
        <f>'4B_N2O emission'!B29</f>
        <v>2028</v>
      </c>
      <c r="L30" s="92">
        <f>'4C1_Amount_Waste_OpenBurned'!G29</f>
        <v>4.6867514750000012</v>
      </c>
      <c r="M30" s="94">
        <f>I539</f>
        <v>0.81237312427101982</v>
      </c>
    </row>
    <row r="31" spans="1:13">
      <c r="K31" s="89">
        <f>'4B_N2O emission'!B30</f>
        <v>2029</v>
      </c>
      <c r="L31" s="92">
        <f>'4C1_Amount_Waste_OpenBurned'!G30</f>
        <v>4.7914170499999997</v>
      </c>
      <c r="M31" s="94">
        <f>I569</f>
        <v>0.83051522133332911</v>
      </c>
    </row>
    <row r="32" spans="1:13">
      <c r="K32" s="89">
        <f>'4B_N2O emission'!B31</f>
        <v>2030</v>
      </c>
      <c r="L32" s="92">
        <f>'4C1_Amount_Waste_OpenBurned'!G31</f>
        <v>4.896082625</v>
      </c>
      <c r="M32" s="94">
        <f>I599</f>
        <v>0.84865731839563874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201" t="s">
        <v>0</v>
      </c>
      <c r="B36" s="201"/>
      <c r="C36" s="202" t="s">
        <v>1</v>
      </c>
      <c r="D36" s="202"/>
      <c r="E36" s="202"/>
      <c r="F36" s="202"/>
      <c r="G36" s="202"/>
      <c r="H36" s="202"/>
      <c r="I36" s="202"/>
    </row>
    <row r="37" spans="1:13">
      <c r="A37" s="201" t="s">
        <v>2</v>
      </c>
      <c r="B37" s="201"/>
      <c r="C37" s="202" t="s">
        <v>75</v>
      </c>
      <c r="D37" s="202"/>
      <c r="E37" s="202"/>
      <c r="F37" s="202"/>
      <c r="G37" s="202"/>
      <c r="H37" s="202"/>
      <c r="I37" s="202"/>
    </row>
    <row r="38" spans="1:13">
      <c r="A38" s="201" t="s">
        <v>4</v>
      </c>
      <c r="B38" s="201"/>
      <c r="C38" s="202" t="s">
        <v>76</v>
      </c>
      <c r="D38" s="202"/>
      <c r="E38" s="202"/>
      <c r="F38" s="202"/>
      <c r="G38" s="202"/>
      <c r="H38" s="202"/>
      <c r="I38" s="202"/>
    </row>
    <row r="39" spans="1:13">
      <c r="A39" s="201" t="s">
        <v>6</v>
      </c>
      <c r="B39" s="201"/>
      <c r="C39" s="202" t="s">
        <v>77</v>
      </c>
      <c r="D39" s="202"/>
      <c r="E39" s="202"/>
      <c r="F39" s="202"/>
      <c r="G39" s="202"/>
      <c r="H39" s="202"/>
      <c r="I39" s="202"/>
    </row>
    <row r="40" spans="1:13">
      <c r="A40" s="254" t="s">
        <v>8</v>
      </c>
      <c r="B40" s="254"/>
      <c r="C40" s="254"/>
      <c r="D40" s="254" t="s">
        <v>9</v>
      </c>
      <c r="E40" s="259"/>
      <c r="F40" s="259"/>
      <c r="G40" s="259"/>
      <c r="H40" s="259"/>
      <c r="I40" s="85"/>
    </row>
    <row r="41" spans="1:13">
      <c r="A41" s="265"/>
      <c r="B41" s="265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2" t="s">
        <v>84</v>
      </c>
      <c r="B42" s="212"/>
      <c r="C42" s="59" t="s">
        <v>85</v>
      </c>
      <c r="D42" s="265" t="s">
        <v>86</v>
      </c>
      <c r="E42" s="59" t="s">
        <v>87</v>
      </c>
      <c r="F42" s="59" t="s">
        <v>89</v>
      </c>
      <c r="G42" s="265" t="s">
        <v>91</v>
      </c>
      <c r="H42" s="265" t="s">
        <v>38</v>
      </c>
      <c r="I42" s="265" t="s">
        <v>92</v>
      </c>
    </row>
    <row r="43" spans="1:13" ht="14.25">
      <c r="A43" s="212"/>
      <c r="B43" s="212"/>
      <c r="C43" s="76" t="s">
        <v>37</v>
      </c>
      <c r="D43" s="255"/>
      <c r="E43" s="76" t="s">
        <v>88</v>
      </c>
      <c r="F43" s="76" t="s">
        <v>90</v>
      </c>
      <c r="G43" s="255"/>
      <c r="H43" s="255"/>
      <c r="I43" s="255"/>
    </row>
    <row r="44" spans="1:13">
      <c r="A44" s="213"/>
      <c r="B44" s="213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3"/>
      <c r="B45" s="213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7"/>
      <c r="B46" s="267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4" t="s">
        <v>95</v>
      </c>
      <c r="B47" s="53" t="s">
        <v>203</v>
      </c>
      <c r="C47" s="86">
        <f>'4A_DOC'!$B$39*$L$14</f>
        <v>2.0703841167975003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64"/>
      <c r="B48" s="53" t="s">
        <v>204</v>
      </c>
      <c r="C48" s="86">
        <f>'4A_DOC'!$B$40*$L$14</f>
        <v>0.40072956621250005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3.5281833927613359E-3</v>
      </c>
    </row>
    <row r="49" spans="1:9">
      <c r="A49" s="264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64"/>
      <c r="B50" s="53" t="s">
        <v>47</v>
      </c>
      <c r="C50" s="86">
        <f>'4A_DOC'!$B$42*$L$14</f>
        <v>2.5259996002500007E-2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4.2975673198920013E-3</v>
      </c>
    </row>
    <row r="51" spans="1:9">
      <c r="A51" s="264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64"/>
      <c r="B52" s="53" t="s">
        <v>207</v>
      </c>
      <c r="C52" s="86">
        <f>'4A_DOC'!$B$44*$L$14</f>
        <v>0.33399328047750004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0.53271928236161248</v>
      </c>
    </row>
    <row r="53" spans="1:9">
      <c r="A53" s="264"/>
      <c r="B53" s="53" t="s">
        <v>208</v>
      </c>
      <c r="C53" s="86">
        <f>'4A_DOC'!$B$45*$L$14</f>
        <v>5.5197769042500004E-2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64"/>
      <c r="B54" s="53" t="s">
        <v>209</v>
      </c>
      <c r="C54" s="86">
        <f>'4A_DOC'!$B$46*$L$14</f>
        <v>4.1476289732500005E-2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64"/>
      <c r="B55" s="53" t="s">
        <v>210</v>
      </c>
      <c r="C55" s="86">
        <f>'4A_DOC'!$B$47*$L$14</f>
        <v>0.19365996935250002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64" t="s">
        <v>48</v>
      </c>
      <c r="B56" s="264"/>
      <c r="C56" s="7"/>
      <c r="D56" s="53"/>
      <c r="E56" s="53"/>
      <c r="F56" s="53"/>
      <c r="G56" s="53"/>
      <c r="H56" s="53"/>
      <c r="I56" s="53"/>
    </row>
    <row r="57" spans="1:9">
      <c r="A57" s="203" t="s">
        <v>271</v>
      </c>
      <c r="B57" s="204"/>
      <c r="C57" s="204"/>
      <c r="D57" s="204"/>
      <c r="E57" s="204"/>
      <c r="F57" s="204"/>
      <c r="G57" s="204"/>
      <c r="H57" s="205"/>
      <c r="I57" s="90">
        <f>SUM(I47:I56)</f>
        <v>0.54054503307426582</v>
      </c>
    </row>
    <row r="58" spans="1:9">
      <c r="A58" s="260" t="s">
        <v>53</v>
      </c>
      <c r="B58" s="261"/>
      <c r="C58" s="261"/>
      <c r="D58" s="261"/>
      <c r="E58" s="261"/>
      <c r="F58" s="261"/>
      <c r="G58" s="261"/>
      <c r="H58" s="261"/>
      <c r="I58" s="261"/>
    </row>
    <row r="59" spans="1:9">
      <c r="A59" s="262" t="s">
        <v>54</v>
      </c>
      <c r="B59" s="263"/>
      <c r="C59" s="263"/>
      <c r="D59" s="263"/>
      <c r="E59" s="263"/>
      <c r="F59" s="263"/>
      <c r="G59" s="263"/>
      <c r="H59" s="263"/>
      <c r="I59" s="263"/>
    </row>
    <row r="60" spans="1:9">
      <c r="A60" s="262" t="s">
        <v>55</v>
      </c>
      <c r="B60" s="263"/>
      <c r="C60" s="263"/>
      <c r="D60" s="263"/>
      <c r="E60" s="263"/>
      <c r="F60" s="263"/>
      <c r="G60" s="263"/>
      <c r="H60" s="263"/>
      <c r="I60" s="263"/>
    </row>
    <row r="61" spans="1:9">
      <c r="A61" s="262" t="s">
        <v>96</v>
      </c>
      <c r="B61" s="263"/>
      <c r="C61" s="263"/>
      <c r="D61" s="263"/>
      <c r="E61" s="263"/>
      <c r="F61" s="263"/>
      <c r="G61" s="263"/>
      <c r="H61" s="263"/>
      <c r="I61" s="263"/>
    </row>
    <row r="62" spans="1:9">
      <c r="A62" s="262" t="s">
        <v>97</v>
      </c>
      <c r="B62" s="263"/>
      <c r="C62" s="263"/>
      <c r="D62" s="263"/>
      <c r="E62" s="263"/>
      <c r="F62" s="263"/>
      <c r="G62" s="263"/>
      <c r="H62" s="263"/>
      <c r="I62" s="263"/>
    </row>
    <row r="63" spans="1:9">
      <c r="A63" s="257" t="s">
        <v>200</v>
      </c>
      <c r="B63" s="258"/>
      <c r="C63" s="258"/>
      <c r="D63" s="258"/>
      <c r="E63" s="258"/>
      <c r="F63" s="258"/>
      <c r="G63" s="258"/>
      <c r="H63" s="258"/>
      <c r="I63" s="258"/>
    </row>
    <row r="66" spans="1:9">
      <c r="A66" s="201" t="s">
        <v>0</v>
      </c>
      <c r="B66" s="201"/>
      <c r="C66" s="202" t="s">
        <v>1</v>
      </c>
      <c r="D66" s="202"/>
      <c r="E66" s="202"/>
      <c r="F66" s="202"/>
      <c r="G66" s="202"/>
      <c r="H66" s="202"/>
      <c r="I66" s="202"/>
    </row>
    <row r="67" spans="1:9">
      <c r="A67" s="201" t="s">
        <v>2</v>
      </c>
      <c r="B67" s="201"/>
      <c r="C67" s="202" t="s">
        <v>75</v>
      </c>
      <c r="D67" s="202"/>
      <c r="E67" s="202"/>
      <c r="F67" s="202"/>
      <c r="G67" s="202"/>
      <c r="H67" s="202"/>
      <c r="I67" s="202"/>
    </row>
    <row r="68" spans="1:9">
      <c r="A68" s="201" t="s">
        <v>4</v>
      </c>
      <c r="B68" s="201"/>
      <c r="C68" s="202" t="s">
        <v>76</v>
      </c>
      <c r="D68" s="202"/>
      <c r="E68" s="202"/>
      <c r="F68" s="202"/>
      <c r="G68" s="202"/>
      <c r="H68" s="202"/>
      <c r="I68" s="202"/>
    </row>
    <row r="69" spans="1:9">
      <c r="A69" s="201" t="s">
        <v>6</v>
      </c>
      <c r="B69" s="201"/>
      <c r="C69" s="202" t="s">
        <v>77</v>
      </c>
      <c r="D69" s="202"/>
      <c r="E69" s="202"/>
      <c r="F69" s="202"/>
      <c r="G69" s="202"/>
      <c r="H69" s="202"/>
      <c r="I69" s="202"/>
    </row>
    <row r="70" spans="1:9">
      <c r="A70" s="254" t="s">
        <v>8</v>
      </c>
      <c r="B70" s="254"/>
      <c r="C70" s="254"/>
      <c r="D70" s="254" t="s">
        <v>9</v>
      </c>
      <c r="E70" s="259"/>
      <c r="F70" s="259"/>
      <c r="G70" s="259"/>
      <c r="H70" s="259"/>
      <c r="I70" s="85"/>
    </row>
    <row r="71" spans="1:9">
      <c r="A71" s="265"/>
      <c r="B71" s="265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2" t="s">
        <v>84</v>
      </c>
      <c r="B72" s="212"/>
      <c r="C72" s="59" t="s">
        <v>85</v>
      </c>
      <c r="D72" s="265" t="s">
        <v>86</v>
      </c>
      <c r="E72" s="59" t="s">
        <v>87</v>
      </c>
      <c r="F72" s="59" t="s">
        <v>89</v>
      </c>
      <c r="G72" s="265" t="s">
        <v>91</v>
      </c>
      <c r="H72" s="265" t="s">
        <v>38</v>
      </c>
      <c r="I72" s="265" t="s">
        <v>92</v>
      </c>
    </row>
    <row r="73" spans="1:9" ht="14.25">
      <c r="A73" s="212"/>
      <c r="B73" s="212"/>
      <c r="C73" s="76" t="s">
        <v>37</v>
      </c>
      <c r="D73" s="255"/>
      <c r="E73" s="76" t="s">
        <v>88</v>
      </c>
      <c r="F73" s="76" t="s">
        <v>90</v>
      </c>
      <c r="G73" s="255"/>
      <c r="H73" s="255"/>
      <c r="I73" s="255"/>
    </row>
    <row r="74" spans="1:9">
      <c r="A74" s="213"/>
      <c r="B74" s="213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3"/>
      <c r="B75" s="213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7"/>
      <c r="B76" s="267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4" t="s">
        <v>95</v>
      </c>
      <c r="B77" s="53" t="s">
        <v>203</v>
      </c>
      <c r="C77" s="86">
        <f>'4A_DOC'!$B$39*$L$15</f>
        <v>2.1202542930975001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64"/>
      <c r="B78" s="53" t="s">
        <v>204</v>
      </c>
      <c r="C78" s="86">
        <f>'4A_DOC'!$B$40*$L$15</f>
        <v>0.41038210071249998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3.6131681675131339E-3</v>
      </c>
    </row>
    <row r="79" spans="1:9">
      <c r="A79" s="264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64"/>
      <c r="B80" s="53" t="s">
        <v>47</v>
      </c>
      <c r="C80" s="86">
        <f>'4A_DOC'!$B$42*$L$15</f>
        <v>2.5868443702500004E-2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4.4010845552519993E-3</v>
      </c>
    </row>
    <row r="81" spans="1:9">
      <c r="A81" s="264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64"/>
      <c r="B82" s="53" t="s">
        <v>207</v>
      </c>
      <c r="C82" s="86">
        <f>'4A_DOC'!$B$44*$L$15</f>
        <v>0.34203831117750005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0.54555110632811255</v>
      </c>
    </row>
    <row r="83" spans="1:9">
      <c r="A83" s="264"/>
      <c r="B83" s="53" t="s">
        <v>208</v>
      </c>
      <c r="C83" s="86">
        <f>'4A_DOC'!$B$45*$L$15</f>
        <v>5.6527339942499998E-2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64"/>
      <c r="B84" s="53" t="s">
        <v>209</v>
      </c>
      <c r="C84" s="86">
        <f>'4A_DOC'!$B$46*$L$15</f>
        <v>4.2475345832500004E-2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64"/>
      <c r="B85" s="53" t="s">
        <v>210</v>
      </c>
      <c r="C85" s="86">
        <f>'4A_DOC'!$B$47*$L$15</f>
        <v>0.19832473505250001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64" t="s">
        <v>48</v>
      </c>
      <c r="B86" s="264"/>
      <c r="C86" s="7"/>
      <c r="D86" s="53"/>
      <c r="E86" s="53"/>
      <c r="F86" s="53"/>
      <c r="G86" s="53"/>
      <c r="H86" s="53"/>
      <c r="I86" s="53"/>
    </row>
    <row r="87" spans="1:9">
      <c r="A87" s="203" t="s">
        <v>272</v>
      </c>
      <c r="B87" s="204"/>
      <c r="C87" s="204"/>
      <c r="D87" s="204"/>
      <c r="E87" s="204"/>
      <c r="F87" s="204"/>
      <c r="G87" s="204"/>
      <c r="H87" s="205"/>
      <c r="I87" s="90">
        <f>SUM(I77:I86)</f>
        <v>0.55356535905087767</v>
      </c>
    </row>
    <row r="88" spans="1:9">
      <c r="A88" s="260" t="s">
        <v>53</v>
      </c>
      <c r="B88" s="261"/>
      <c r="C88" s="261"/>
      <c r="D88" s="261"/>
      <c r="E88" s="261"/>
      <c r="F88" s="261"/>
      <c r="G88" s="261"/>
      <c r="H88" s="261"/>
      <c r="I88" s="261"/>
    </row>
    <row r="89" spans="1:9">
      <c r="A89" s="262" t="s">
        <v>54</v>
      </c>
      <c r="B89" s="263"/>
      <c r="C89" s="263"/>
      <c r="D89" s="263"/>
      <c r="E89" s="263"/>
      <c r="F89" s="263"/>
      <c r="G89" s="263"/>
      <c r="H89" s="263"/>
      <c r="I89" s="263"/>
    </row>
    <row r="90" spans="1:9">
      <c r="A90" s="262" t="s">
        <v>55</v>
      </c>
      <c r="B90" s="263"/>
      <c r="C90" s="263"/>
      <c r="D90" s="263"/>
      <c r="E90" s="263"/>
      <c r="F90" s="263"/>
      <c r="G90" s="263"/>
      <c r="H90" s="263"/>
      <c r="I90" s="263"/>
    </row>
    <row r="91" spans="1:9">
      <c r="A91" s="262" t="s">
        <v>96</v>
      </c>
      <c r="B91" s="263"/>
      <c r="C91" s="263"/>
      <c r="D91" s="263"/>
      <c r="E91" s="263"/>
      <c r="F91" s="263"/>
      <c r="G91" s="263"/>
      <c r="H91" s="263"/>
      <c r="I91" s="263"/>
    </row>
    <row r="92" spans="1:9">
      <c r="A92" s="262" t="s">
        <v>97</v>
      </c>
      <c r="B92" s="263"/>
      <c r="C92" s="263"/>
      <c r="D92" s="263"/>
      <c r="E92" s="263"/>
      <c r="F92" s="263"/>
      <c r="G92" s="263"/>
      <c r="H92" s="263"/>
      <c r="I92" s="263"/>
    </row>
    <row r="93" spans="1:9">
      <c r="A93" s="257" t="s">
        <v>200</v>
      </c>
      <c r="B93" s="258"/>
      <c r="C93" s="258"/>
      <c r="D93" s="258"/>
      <c r="E93" s="258"/>
      <c r="F93" s="258"/>
      <c r="G93" s="258"/>
      <c r="H93" s="258"/>
      <c r="I93" s="258"/>
    </row>
    <row r="97" spans="1:9">
      <c r="A97" s="201" t="s">
        <v>0</v>
      </c>
      <c r="B97" s="201"/>
      <c r="C97" s="202" t="s">
        <v>1</v>
      </c>
      <c r="D97" s="202"/>
      <c r="E97" s="202"/>
      <c r="F97" s="202"/>
      <c r="G97" s="202"/>
      <c r="H97" s="202"/>
      <c r="I97" s="202"/>
    </row>
    <row r="98" spans="1:9">
      <c r="A98" s="201" t="s">
        <v>2</v>
      </c>
      <c r="B98" s="201"/>
      <c r="C98" s="202" t="s">
        <v>75</v>
      </c>
      <c r="D98" s="202"/>
      <c r="E98" s="202"/>
      <c r="F98" s="202"/>
      <c r="G98" s="202"/>
      <c r="H98" s="202"/>
      <c r="I98" s="202"/>
    </row>
    <row r="99" spans="1:9">
      <c r="A99" s="201" t="s">
        <v>4</v>
      </c>
      <c r="B99" s="201"/>
      <c r="C99" s="202" t="s">
        <v>76</v>
      </c>
      <c r="D99" s="202"/>
      <c r="E99" s="202"/>
      <c r="F99" s="202"/>
      <c r="G99" s="202"/>
      <c r="H99" s="202"/>
      <c r="I99" s="202"/>
    </row>
    <row r="100" spans="1:9">
      <c r="A100" s="201" t="s">
        <v>6</v>
      </c>
      <c r="B100" s="201"/>
      <c r="C100" s="202" t="s">
        <v>77</v>
      </c>
      <c r="D100" s="202"/>
      <c r="E100" s="202"/>
      <c r="F100" s="202"/>
      <c r="G100" s="202"/>
      <c r="H100" s="202"/>
      <c r="I100" s="202"/>
    </row>
    <row r="101" spans="1:9">
      <c r="A101" s="254" t="s">
        <v>8</v>
      </c>
      <c r="B101" s="254"/>
      <c r="C101" s="254"/>
      <c r="D101" s="254" t="s">
        <v>9</v>
      </c>
      <c r="E101" s="259"/>
      <c r="F101" s="259"/>
      <c r="G101" s="259"/>
      <c r="H101" s="259"/>
      <c r="I101" s="85"/>
    </row>
    <row r="102" spans="1:9">
      <c r="A102" s="265"/>
      <c r="B102" s="265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2" t="s">
        <v>84</v>
      </c>
      <c r="B103" s="212"/>
      <c r="C103" s="59" t="s">
        <v>85</v>
      </c>
      <c r="D103" s="265" t="s">
        <v>86</v>
      </c>
      <c r="E103" s="59" t="s">
        <v>87</v>
      </c>
      <c r="F103" s="59" t="s">
        <v>89</v>
      </c>
      <c r="G103" s="265" t="s">
        <v>91</v>
      </c>
      <c r="H103" s="265" t="s">
        <v>38</v>
      </c>
      <c r="I103" s="265" t="s">
        <v>92</v>
      </c>
    </row>
    <row r="104" spans="1:9" ht="14.25">
      <c r="A104" s="212"/>
      <c r="B104" s="212"/>
      <c r="C104" s="76" t="s">
        <v>37</v>
      </c>
      <c r="D104" s="255"/>
      <c r="E104" s="76" t="s">
        <v>88</v>
      </c>
      <c r="F104" s="76" t="s">
        <v>90</v>
      </c>
      <c r="G104" s="255"/>
      <c r="H104" s="255"/>
      <c r="I104" s="255"/>
    </row>
    <row r="105" spans="1:9">
      <c r="A105" s="213"/>
      <c r="B105" s="213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3"/>
      <c r="B106" s="213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7"/>
      <c r="B107" s="267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4" t="s">
        <v>95</v>
      </c>
      <c r="B108" s="53" t="s">
        <v>203</v>
      </c>
      <c r="C108" s="86">
        <f>'4A_DOC'!$B$39*$L$16</f>
        <v>2.1727027914375001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64"/>
      <c r="B109" s="53" t="s">
        <v>204</v>
      </c>
      <c r="C109" s="86">
        <f>'4A_DOC'!$B$40*$L$16</f>
        <v>0.42053367781250001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3.7025467129323743E-3</v>
      </c>
    </row>
    <row r="110" spans="1:9">
      <c r="A110" s="264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64"/>
      <c r="B111" s="53" t="s">
        <v>47</v>
      </c>
      <c r="C111" s="86">
        <f>'4A_DOC'!$B$42*$L$16</f>
        <v>2.6508348562500002E-2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4.5099537021000002E-3</v>
      </c>
    </row>
    <row r="112" spans="1:9">
      <c r="A112" s="264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64"/>
      <c r="B113" s="53" t="s">
        <v>207</v>
      </c>
      <c r="C113" s="86">
        <f>'4A_DOC'!$B$44*$L$16</f>
        <v>0.35049927543750004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0.55904634432281253</v>
      </c>
    </row>
    <row r="114" spans="1:9">
      <c r="A114" s="264"/>
      <c r="B114" s="53" t="s">
        <v>208</v>
      </c>
      <c r="C114" s="86">
        <f>'4A_DOC'!$B$45*$L$16</f>
        <v>5.79256505625E-2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64"/>
      <c r="B115" s="53" t="s">
        <v>209</v>
      </c>
      <c r="C115" s="86">
        <f>'4A_DOC'!$B$46*$L$16</f>
        <v>4.35260538125E-2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64"/>
      <c r="B116" s="53" t="s">
        <v>210</v>
      </c>
      <c r="C116" s="86">
        <f>'4A_DOC'!$B$47*$L$16</f>
        <v>0.2032306723125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64" t="s">
        <v>48</v>
      </c>
      <c r="B117" s="264"/>
      <c r="C117" s="7"/>
      <c r="D117" s="53"/>
      <c r="E117" s="53"/>
      <c r="F117" s="53"/>
      <c r="G117" s="53"/>
      <c r="H117" s="53"/>
      <c r="I117" s="53"/>
    </row>
    <row r="118" spans="1:9">
      <c r="A118" s="203" t="s">
        <v>273</v>
      </c>
      <c r="B118" s="204"/>
      <c r="C118" s="204"/>
      <c r="D118" s="204"/>
      <c r="E118" s="204"/>
      <c r="F118" s="204"/>
      <c r="G118" s="204"/>
      <c r="H118" s="205"/>
      <c r="I118" s="93">
        <f>SUM(I108:I117)</f>
        <v>0.56725884473784494</v>
      </c>
    </row>
    <row r="119" spans="1:9">
      <c r="A119" s="260" t="s">
        <v>53</v>
      </c>
      <c r="B119" s="261"/>
      <c r="C119" s="261"/>
      <c r="D119" s="261"/>
      <c r="E119" s="261"/>
      <c r="F119" s="261"/>
      <c r="G119" s="261"/>
      <c r="H119" s="261"/>
      <c r="I119" s="261"/>
    </row>
    <row r="120" spans="1:9">
      <c r="A120" s="262" t="s">
        <v>54</v>
      </c>
      <c r="B120" s="263"/>
      <c r="C120" s="263"/>
      <c r="D120" s="263"/>
      <c r="E120" s="263"/>
      <c r="F120" s="263"/>
      <c r="G120" s="263"/>
      <c r="H120" s="263"/>
      <c r="I120" s="263"/>
    </row>
    <row r="121" spans="1:9">
      <c r="A121" s="262" t="s">
        <v>55</v>
      </c>
      <c r="B121" s="263"/>
      <c r="C121" s="263"/>
      <c r="D121" s="263"/>
      <c r="E121" s="263"/>
      <c r="F121" s="263"/>
      <c r="G121" s="263"/>
      <c r="H121" s="263"/>
      <c r="I121" s="263"/>
    </row>
    <row r="122" spans="1:9">
      <c r="A122" s="262" t="s">
        <v>96</v>
      </c>
      <c r="B122" s="263"/>
      <c r="C122" s="263"/>
      <c r="D122" s="263"/>
      <c r="E122" s="263"/>
      <c r="F122" s="263"/>
      <c r="G122" s="263"/>
      <c r="H122" s="263"/>
      <c r="I122" s="263"/>
    </row>
    <row r="123" spans="1:9">
      <c r="A123" s="262" t="s">
        <v>97</v>
      </c>
      <c r="B123" s="263"/>
      <c r="C123" s="263"/>
      <c r="D123" s="263"/>
      <c r="E123" s="263"/>
      <c r="F123" s="263"/>
      <c r="G123" s="263"/>
      <c r="H123" s="263"/>
      <c r="I123" s="263"/>
    </row>
    <row r="124" spans="1:9">
      <c r="A124" s="257" t="s">
        <v>200</v>
      </c>
      <c r="B124" s="258"/>
      <c r="C124" s="258"/>
      <c r="D124" s="258"/>
      <c r="E124" s="258"/>
      <c r="F124" s="258"/>
      <c r="G124" s="258"/>
      <c r="H124" s="258"/>
      <c r="I124" s="258"/>
    </row>
    <row r="128" spans="1:9">
      <c r="A128" s="201" t="s">
        <v>0</v>
      </c>
      <c r="B128" s="201"/>
      <c r="C128" s="202" t="s">
        <v>1</v>
      </c>
      <c r="D128" s="202"/>
      <c r="E128" s="202"/>
      <c r="F128" s="202"/>
      <c r="G128" s="202"/>
      <c r="H128" s="202"/>
      <c r="I128" s="202"/>
    </row>
    <row r="129" spans="1:9">
      <c r="A129" s="201" t="s">
        <v>2</v>
      </c>
      <c r="B129" s="201"/>
      <c r="C129" s="202" t="s">
        <v>75</v>
      </c>
      <c r="D129" s="202"/>
      <c r="E129" s="202"/>
      <c r="F129" s="202"/>
      <c r="G129" s="202"/>
      <c r="H129" s="202"/>
      <c r="I129" s="202"/>
    </row>
    <row r="130" spans="1:9">
      <c r="A130" s="201" t="s">
        <v>4</v>
      </c>
      <c r="B130" s="201"/>
      <c r="C130" s="202" t="s">
        <v>76</v>
      </c>
      <c r="D130" s="202"/>
      <c r="E130" s="202"/>
      <c r="F130" s="202"/>
      <c r="G130" s="202"/>
      <c r="H130" s="202"/>
      <c r="I130" s="202"/>
    </row>
    <row r="131" spans="1:9">
      <c r="A131" s="201" t="s">
        <v>6</v>
      </c>
      <c r="B131" s="201"/>
      <c r="C131" s="202" t="s">
        <v>77</v>
      </c>
      <c r="D131" s="202"/>
      <c r="E131" s="202"/>
      <c r="F131" s="202"/>
      <c r="G131" s="202"/>
      <c r="H131" s="202"/>
      <c r="I131" s="202"/>
    </row>
    <row r="132" spans="1:9">
      <c r="A132" s="254" t="s">
        <v>8</v>
      </c>
      <c r="B132" s="254"/>
      <c r="C132" s="254"/>
      <c r="D132" s="254" t="s">
        <v>9</v>
      </c>
      <c r="E132" s="259"/>
      <c r="F132" s="259"/>
      <c r="G132" s="259"/>
      <c r="H132" s="259"/>
      <c r="I132" s="85"/>
    </row>
    <row r="133" spans="1:9">
      <c r="A133" s="265"/>
      <c r="B133" s="265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2" t="s">
        <v>84</v>
      </c>
      <c r="B134" s="212"/>
      <c r="C134" s="59" t="s">
        <v>85</v>
      </c>
      <c r="D134" s="265" t="s">
        <v>86</v>
      </c>
      <c r="E134" s="59" t="s">
        <v>87</v>
      </c>
      <c r="F134" s="59" t="s">
        <v>89</v>
      </c>
      <c r="G134" s="265" t="s">
        <v>91</v>
      </c>
      <c r="H134" s="265" t="s">
        <v>38</v>
      </c>
      <c r="I134" s="265" t="s">
        <v>92</v>
      </c>
    </row>
    <row r="135" spans="1:9" ht="14.25">
      <c r="A135" s="212"/>
      <c r="B135" s="212"/>
      <c r="C135" s="76" t="s">
        <v>37</v>
      </c>
      <c r="D135" s="255"/>
      <c r="E135" s="76" t="s">
        <v>88</v>
      </c>
      <c r="F135" s="76" t="s">
        <v>90</v>
      </c>
      <c r="G135" s="255"/>
      <c r="H135" s="255"/>
      <c r="I135" s="255"/>
    </row>
    <row r="136" spans="1:9">
      <c r="A136" s="213"/>
      <c r="B136" s="213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3"/>
      <c r="B137" s="213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7"/>
      <c r="B138" s="267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4" t="s">
        <v>95</v>
      </c>
      <c r="B139" s="53" t="s">
        <v>203</v>
      </c>
      <c r="C139" s="86">
        <f>'4A_DOC'!$B$39*$L$17</f>
        <v>2.2246593730725004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64"/>
      <c r="B140" s="53" t="s">
        <v>204</v>
      </c>
      <c r="C140" s="86">
        <f>'4A_DOC'!$B$40*$L$17</f>
        <v>0.43059004283750002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3.7910869731584852E-3</v>
      </c>
    </row>
    <row r="141" spans="1:9">
      <c r="A141" s="264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64"/>
      <c r="B142" s="53" t="s">
        <v>47</v>
      </c>
      <c r="C142" s="86">
        <f>'4A_DOC'!$B$42*$L$17</f>
        <v>2.7142251727500004E-2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4.6178017605720007E-3</v>
      </c>
    </row>
    <row r="143" spans="1:9">
      <c r="A143" s="264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64"/>
      <c r="B144" s="53" t="s">
        <v>207</v>
      </c>
      <c r="C144" s="86">
        <f>'4A_DOC'!$B$44*$L$17</f>
        <v>0.35888088395250006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0.57241500990423755</v>
      </c>
    </row>
    <row r="145" spans="1:9">
      <c r="A145" s="264"/>
      <c r="B145" s="53" t="s">
        <v>208</v>
      </c>
      <c r="C145" s="86">
        <f>'4A_DOC'!$B$45*$L$17</f>
        <v>5.9310846367500003E-2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64"/>
      <c r="B146" s="53" t="s">
        <v>209</v>
      </c>
      <c r="C146" s="86">
        <f>'4A_DOC'!$B$46*$L$17</f>
        <v>4.4566907157500002E-2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64"/>
      <c r="B147" s="53" t="s">
        <v>210</v>
      </c>
      <c r="C147" s="86">
        <f>'4A_DOC'!$B$47*$L$17</f>
        <v>0.20809059657750001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64" t="s">
        <v>48</v>
      </c>
      <c r="B148" s="264"/>
      <c r="C148" s="7"/>
      <c r="D148" s="53"/>
      <c r="E148" s="53"/>
      <c r="F148" s="53"/>
      <c r="G148" s="53"/>
      <c r="H148" s="53"/>
      <c r="I148" s="53"/>
    </row>
    <row r="149" spans="1:9">
      <c r="A149" s="203" t="s">
        <v>274</v>
      </c>
      <c r="B149" s="204"/>
      <c r="C149" s="204"/>
      <c r="D149" s="204"/>
      <c r="E149" s="204"/>
      <c r="F149" s="204"/>
      <c r="G149" s="204"/>
      <c r="H149" s="205"/>
      <c r="I149" s="93">
        <f>SUM(I139:I148)</f>
        <v>0.58082389863796802</v>
      </c>
    </row>
    <row r="150" spans="1:9">
      <c r="A150" s="260" t="s">
        <v>53</v>
      </c>
      <c r="B150" s="261"/>
      <c r="C150" s="261"/>
      <c r="D150" s="261"/>
      <c r="E150" s="261"/>
      <c r="F150" s="261"/>
      <c r="G150" s="261"/>
      <c r="H150" s="261"/>
      <c r="I150" s="261"/>
    </row>
    <row r="151" spans="1:9">
      <c r="A151" s="262" t="s">
        <v>54</v>
      </c>
      <c r="B151" s="263"/>
      <c r="C151" s="263"/>
      <c r="D151" s="263"/>
      <c r="E151" s="263"/>
      <c r="F151" s="263"/>
      <c r="G151" s="263"/>
      <c r="H151" s="263"/>
      <c r="I151" s="263"/>
    </row>
    <row r="152" spans="1:9">
      <c r="A152" s="262" t="s">
        <v>55</v>
      </c>
      <c r="B152" s="263"/>
      <c r="C152" s="263"/>
      <c r="D152" s="263"/>
      <c r="E152" s="263"/>
      <c r="F152" s="263"/>
      <c r="G152" s="263"/>
      <c r="H152" s="263"/>
      <c r="I152" s="263"/>
    </row>
    <row r="153" spans="1:9">
      <c r="A153" s="262" t="s">
        <v>96</v>
      </c>
      <c r="B153" s="263"/>
      <c r="C153" s="263"/>
      <c r="D153" s="263"/>
      <c r="E153" s="263"/>
      <c r="F153" s="263"/>
      <c r="G153" s="263"/>
      <c r="H153" s="263"/>
      <c r="I153" s="263"/>
    </row>
    <row r="154" spans="1:9">
      <c r="A154" s="262" t="s">
        <v>97</v>
      </c>
      <c r="B154" s="263"/>
      <c r="C154" s="263"/>
      <c r="D154" s="263"/>
      <c r="E154" s="263"/>
      <c r="F154" s="263"/>
      <c r="G154" s="263"/>
      <c r="H154" s="263"/>
      <c r="I154" s="263"/>
    </row>
    <row r="155" spans="1:9">
      <c r="A155" s="257" t="s">
        <v>200</v>
      </c>
      <c r="B155" s="258"/>
      <c r="C155" s="258"/>
      <c r="D155" s="258"/>
      <c r="E155" s="258"/>
      <c r="F155" s="258"/>
      <c r="G155" s="258"/>
      <c r="H155" s="258"/>
      <c r="I155" s="258"/>
    </row>
    <row r="158" spans="1:9">
      <c r="A158" s="201" t="s">
        <v>0</v>
      </c>
      <c r="B158" s="201"/>
      <c r="C158" s="202" t="s">
        <v>1</v>
      </c>
      <c r="D158" s="202"/>
      <c r="E158" s="202"/>
      <c r="F158" s="202"/>
      <c r="G158" s="202"/>
      <c r="H158" s="202"/>
      <c r="I158" s="202"/>
    </row>
    <row r="159" spans="1:9">
      <c r="A159" s="201" t="s">
        <v>2</v>
      </c>
      <c r="B159" s="201"/>
      <c r="C159" s="202" t="s">
        <v>75</v>
      </c>
      <c r="D159" s="202"/>
      <c r="E159" s="202"/>
      <c r="F159" s="202"/>
      <c r="G159" s="202"/>
      <c r="H159" s="202"/>
      <c r="I159" s="202"/>
    </row>
    <row r="160" spans="1:9">
      <c r="A160" s="201" t="s">
        <v>4</v>
      </c>
      <c r="B160" s="201"/>
      <c r="C160" s="202" t="s">
        <v>76</v>
      </c>
      <c r="D160" s="202"/>
      <c r="E160" s="202"/>
      <c r="F160" s="202"/>
      <c r="G160" s="202"/>
      <c r="H160" s="202"/>
      <c r="I160" s="202"/>
    </row>
    <row r="161" spans="1:9">
      <c r="A161" s="201" t="s">
        <v>6</v>
      </c>
      <c r="B161" s="201"/>
      <c r="C161" s="202" t="s">
        <v>77</v>
      </c>
      <c r="D161" s="202"/>
      <c r="E161" s="202"/>
      <c r="F161" s="202"/>
      <c r="G161" s="202"/>
      <c r="H161" s="202"/>
      <c r="I161" s="202"/>
    </row>
    <row r="162" spans="1:9">
      <c r="A162" s="254" t="s">
        <v>8</v>
      </c>
      <c r="B162" s="254"/>
      <c r="C162" s="254"/>
      <c r="D162" s="254" t="s">
        <v>9</v>
      </c>
      <c r="E162" s="259"/>
      <c r="F162" s="259"/>
      <c r="G162" s="259"/>
      <c r="H162" s="259"/>
      <c r="I162" s="85"/>
    </row>
    <row r="163" spans="1:9">
      <c r="A163" s="265"/>
      <c r="B163" s="265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2" t="s">
        <v>84</v>
      </c>
      <c r="B164" s="212"/>
      <c r="C164" s="59" t="s">
        <v>85</v>
      </c>
      <c r="D164" s="265" t="s">
        <v>86</v>
      </c>
      <c r="E164" s="59" t="s">
        <v>87</v>
      </c>
      <c r="F164" s="59" t="s">
        <v>89</v>
      </c>
      <c r="G164" s="265" t="s">
        <v>91</v>
      </c>
      <c r="H164" s="265" t="s">
        <v>38</v>
      </c>
      <c r="I164" s="265" t="s">
        <v>92</v>
      </c>
    </row>
    <row r="165" spans="1:9" ht="14.25">
      <c r="A165" s="212"/>
      <c r="B165" s="212"/>
      <c r="C165" s="76" t="s">
        <v>37</v>
      </c>
      <c r="D165" s="255"/>
      <c r="E165" s="76" t="s">
        <v>88</v>
      </c>
      <c r="F165" s="76" t="s">
        <v>90</v>
      </c>
      <c r="G165" s="255"/>
      <c r="H165" s="255"/>
      <c r="I165" s="255"/>
    </row>
    <row r="166" spans="1:9">
      <c r="A166" s="213"/>
      <c r="B166" s="213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3"/>
      <c r="B167" s="213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7"/>
      <c r="B168" s="267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4" t="s">
        <v>95</v>
      </c>
      <c r="B169" s="53" t="s">
        <v>203</v>
      </c>
      <c r="C169" s="86">
        <f>'4A_DOC'!$B$39*$L$18</f>
        <v>2.2752080551725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64"/>
      <c r="B170" s="53" t="s">
        <v>204</v>
      </c>
      <c r="C170" s="86">
        <f>'4A_DOC'!$B$40*$L$18</f>
        <v>0.44037390433750001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3.8772280033490844E-3</v>
      </c>
    </row>
    <row r="171" spans="1:9">
      <c r="A171" s="264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64"/>
      <c r="B172" s="53" t="s">
        <v>47</v>
      </c>
      <c r="C172" s="86">
        <f>'4A_DOC'!$B$42*$L$18</f>
        <v>2.7758977627500004E-2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4.7227273936920004E-3</v>
      </c>
    </row>
    <row r="173" spans="1:9">
      <c r="A173" s="264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64"/>
      <c r="B174" s="53" t="s">
        <v>207</v>
      </c>
      <c r="C174" s="86">
        <f>'4A_DOC'!$B$44*$L$18</f>
        <v>0.36703537085250004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0.58542141650973756</v>
      </c>
    </row>
    <row r="175" spans="1:9">
      <c r="A175" s="264"/>
      <c r="B175" s="53" t="s">
        <v>208</v>
      </c>
      <c r="C175" s="86">
        <f>'4A_DOC'!$B$45*$L$18</f>
        <v>6.0658506667500001E-2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64"/>
      <c r="B176" s="53" t="s">
        <v>209</v>
      </c>
      <c r="C176" s="86">
        <f>'4A_DOC'!$B$46*$L$18</f>
        <v>4.5579555857500002E-2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64"/>
      <c r="B177" s="53" t="s">
        <v>210</v>
      </c>
      <c r="C177" s="86">
        <f>'4A_DOC'!$B$47*$L$18</f>
        <v>0.2128188284775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64" t="s">
        <v>48</v>
      </c>
      <c r="B178" s="264"/>
      <c r="C178" s="7"/>
      <c r="D178" s="53"/>
      <c r="E178" s="53"/>
      <c r="F178" s="53"/>
      <c r="G178" s="53"/>
      <c r="H178" s="53"/>
      <c r="I178" s="53"/>
    </row>
    <row r="179" spans="1:9">
      <c r="A179" s="203" t="s">
        <v>275</v>
      </c>
      <c r="B179" s="204"/>
      <c r="C179" s="204"/>
      <c r="D179" s="204"/>
      <c r="E179" s="204"/>
      <c r="F179" s="204"/>
      <c r="G179" s="204"/>
      <c r="H179" s="205"/>
      <c r="I179" s="93">
        <f>SUM(I169:I178)</f>
        <v>0.59402137190677862</v>
      </c>
    </row>
    <row r="180" spans="1:9">
      <c r="A180" s="260" t="s">
        <v>53</v>
      </c>
      <c r="B180" s="261"/>
      <c r="C180" s="261"/>
      <c r="D180" s="261"/>
      <c r="E180" s="261"/>
      <c r="F180" s="261"/>
      <c r="G180" s="261"/>
      <c r="H180" s="261"/>
      <c r="I180" s="261"/>
    </row>
    <row r="181" spans="1:9">
      <c r="A181" s="262" t="s">
        <v>54</v>
      </c>
      <c r="B181" s="263"/>
      <c r="C181" s="263"/>
      <c r="D181" s="263"/>
      <c r="E181" s="263"/>
      <c r="F181" s="263"/>
      <c r="G181" s="263"/>
      <c r="H181" s="263"/>
      <c r="I181" s="263"/>
    </row>
    <row r="182" spans="1:9">
      <c r="A182" s="262" t="s">
        <v>55</v>
      </c>
      <c r="B182" s="263"/>
      <c r="C182" s="263"/>
      <c r="D182" s="263"/>
      <c r="E182" s="263"/>
      <c r="F182" s="263"/>
      <c r="G182" s="263"/>
      <c r="H182" s="263"/>
      <c r="I182" s="263"/>
    </row>
    <row r="183" spans="1:9">
      <c r="A183" s="262" t="s">
        <v>96</v>
      </c>
      <c r="B183" s="263"/>
      <c r="C183" s="263"/>
      <c r="D183" s="263"/>
      <c r="E183" s="263"/>
      <c r="F183" s="263"/>
      <c r="G183" s="263"/>
      <c r="H183" s="263"/>
      <c r="I183" s="263"/>
    </row>
    <row r="184" spans="1:9">
      <c r="A184" s="262" t="s">
        <v>97</v>
      </c>
      <c r="B184" s="263"/>
      <c r="C184" s="263"/>
      <c r="D184" s="263"/>
      <c r="E184" s="263"/>
      <c r="F184" s="263"/>
      <c r="G184" s="263"/>
      <c r="H184" s="263"/>
      <c r="I184" s="263"/>
    </row>
    <row r="185" spans="1:9">
      <c r="A185" s="257" t="s">
        <v>200</v>
      </c>
      <c r="B185" s="258"/>
      <c r="C185" s="258"/>
      <c r="D185" s="258"/>
      <c r="E185" s="258"/>
      <c r="F185" s="258"/>
      <c r="G185" s="258"/>
      <c r="H185" s="258"/>
      <c r="I185" s="258"/>
    </row>
    <row r="188" spans="1:9">
      <c r="A188" s="201" t="s">
        <v>0</v>
      </c>
      <c r="B188" s="201"/>
      <c r="C188" s="202" t="s">
        <v>1</v>
      </c>
      <c r="D188" s="202"/>
      <c r="E188" s="202"/>
      <c r="F188" s="202"/>
      <c r="G188" s="202"/>
      <c r="H188" s="202"/>
      <c r="I188" s="202"/>
    </row>
    <row r="189" spans="1:9">
      <c r="A189" s="201" t="s">
        <v>2</v>
      </c>
      <c r="B189" s="201"/>
      <c r="C189" s="202" t="s">
        <v>75</v>
      </c>
      <c r="D189" s="202"/>
      <c r="E189" s="202"/>
      <c r="F189" s="202"/>
      <c r="G189" s="202"/>
      <c r="H189" s="202"/>
      <c r="I189" s="202"/>
    </row>
    <row r="190" spans="1:9">
      <c r="A190" s="201" t="s">
        <v>4</v>
      </c>
      <c r="B190" s="201"/>
      <c r="C190" s="202" t="s">
        <v>76</v>
      </c>
      <c r="D190" s="202"/>
      <c r="E190" s="202"/>
      <c r="F190" s="202"/>
      <c r="G190" s="202"/>
      <c r="H190" s="202"/>
      <c r="I190" s="202"/>
    </row>
    <row r="191" spans="1:9">
      <c r="A191" s="201" t="s">
        <v>6</v>
      </c>
      <c r="B191" s="201"/>
      <c r="C191" s="202" t="s">
        <v>77</v>
      </c>
      <c r="D191" s="202"/>
      <c r="E191" s="202"/>
      <c r="F191" s="202"/>
      <c r="G191" s="202"/>
      <c r="H191" s="202"/>
      <c r="I191" s="202"/>
    </row>
    <row r="192" spans="1:9">
      <c r="A192" s="254" t="s">
        <v>8</v>
      </c>
      <c r="B192" s="254"/>
      <c r="C192" s="254"/>
      <c r="D192" s="254" t="s">
        <v>9</v>
      </c>
      <c r="E192" s="259"/>
      <c r="F192" s="259"/>
      <c r="G192" s="259"/>
      <c r="H192" s="259"/>
      <c r="I192" s="85"/>
    </row>
    <row r="193" spans="1:9">
      <c r="A193" s="265"/>
      <c r="B193" s="265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2" t="s">
        <v>84</v>
      </c>
      <c r="B194" s="212"/>
      <c r="C194" s="59" t="s">
        <v>85</v>
      </c>
      <c r="D194" s="265" t="s">
        <v>86</v>
      </c>
      <c r="E194" s="59" t="s">
        <v>87</v>
      </c>
      <c r="F194" s="59" t="s">
        <v>89</v>
      </c>
      <c r="G194" s="265" t="s">
        <v>91</v>
      </c>
      <c r="H194" s="265" t="s">
        <v>38</v>
      </c>
      <c r="I194" s="265" t="s">
        <v>92</v>
      </c>
    </row>
    <row r="195" spans="1:9" ht="14.25">
      <c r="A195" s="212"/>
      <c r="B195" s="212"/>
      <c r="C195" s="76" t="s">
        <v>37</v>
      </c>
      <c r="D195" s="255"/>
      <c r="E195" s="76" t="s">
        <v>88</v>
      </c>
      <c r="F195" s="76" t="s">
        <v>90</v>
      </c>
      <c r="G195" s="255"/>
      <c r="H195" s="255"/>
      <c r="I195" s="255"/>
    </row>
    <row r="196" spans="1:9">
      <c r="A196" s="213"/>
      <c r="B196" s="213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3"/>
      <c r="B197" s="213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7"/>
      <c r="B198" s="267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4" t="s">
        <v>95</v>
      </c>
      <c r="B199" s="53" t="s">
        <v>203</v>
      </c>
      <c r="C199" s="86">
        <f>'4A_DOC'!$B$39*$L$19</f>
        <v>2.3471720765849997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64"/>
      <c r="B200" s="53" t="s">
        <v>204</v>
      </c>
      <c r="C200" s="86">
        <f>'4A_DOC'!$B$40*$L$19</f>
        <v>0.45430277427499993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3.9998633458268092E-3</v>
      </c>
    </row>
    <row r="201" spans="1:9">
      <c r="A201" s="264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64"/>
      <c r="B202" s="53" t="s">
        <v>47</v>
      </c>
      <c r="C202" s="86">
        <f>'4A_DOC'!$B$42*$L$19</f>
        <v>2.8636984215000001E-2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4.8721055811120004E-3</v>
      </c>
    </row>
    <row r="203" spans="1:9">
      <c r="A203" s="264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64"/>
      <c r="B204" s="53" t="s">
        <v>207</v>
      </c>
      <c r="C204" s="86">
        <f>'4A_DOC'!$B$44*$L$19</f>
        <v>0.37864456906499999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0.60393808765867496</v>
      </c>
    </row>
    <row r="205" spans="1:9">
      <c r="A205" s="264"/>
      <c r="B205" s="53" t="s">
        <v>208</v>
      </c>
      <c r="C205" s="86">
        <f>'4A_DOC'!$B$45*$L$19</f>
        <v>6.2577113654999988E-2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64"/>
      <c r="B206" s="53" t="s">
        <v>209</v>
      </c>
      <c r="C206" s="86">
        <f>'4A_DOC'!$B$46*$L$19</f>
        <v>4.7021220994999995E-2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64"/>
      <c r="B207" s="53" t="s">
        <v>210</v>
      </c>
      <c r="C207" s="86">
        <f>'4A_DOC'!$B$47*$L$19</f>
        <v>0.21955021231499997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64" t="s">
        <v>48</v>
      </c>
      <c r="B208" s="264"/>
      <c r="C208" s="7"/>
      <c r="D208" s="53"/>
      <c r="E208" s="53"/>
      <c r="F208" s="53"/>
      <c r="G208" s="53"/>
      <c r="H208" s="53"/>
      <c r="I208" s="53"/>
    </row>
    <row r="209" spans="1:9">
      <c r="A209" s="203" t="s">
        <v>276</v>
      </c>
      <c r="B209" s="204"/>
      <c r="C209" s="204"/>
      <c r="D209" s="204"/>
      <c r="E209" s="204"/>
      <c r="F209" s="204"/>
      <c r="G209" s="204"/>
      <c r="H209" s="205"/>
      <c r="I209" s="93">
        <f>SUM(I199:I208)</f>
        <v>0.61281005658561372</v>
      </c>
    </row>
    <row r="210" spans="1:9">
      <c r="A210" s="260" t="s">
        <v>53</v>
      </c>
      <c r="B210" s="261"/>
      <c r="C210" s="261"/>
      <c r="D210" s="261"/>
      <c r="E210" s="261"/>
      <c r="F210" s="261"/>
      <c r="G210" s="261"/>
      <c r="H210" s="261"/>
      <c r="I210" s="261"/>
    </row>
    <row r="211" spans="1:9">
      <c r="A211" s="262" t="s">
        <v>54</v>
      </c>
      <c r="B211" s="263"/>
      <c r="C211" s="263"/>
      <c r="D211" s="263"/>
      <c r="E211" s="263"/>
      <c r="F211" s="263"/>
      <c r="G211" s="263"/>
      <c r="H211" s="263"/>
      <c r="I211" s="263"/>
    </row>
    <row r="212" spans="1:9">
      <c r="A212" s="262" t="s">
        <v>55</v>
      </c>
      <c r="B212" s="263"/>
      <c r="C212" s="263"/>
      <c r="D212" s="263"/>
      <c r="E212" s="263"/>
      <c r="F212" s="263"/>
      <c r="G212" s="263"/>
      <c r="H212" s="263"/>
      <c r="I212" s="263"/>
    </row>
    <row r="213" spans="1:9">
      <c r="A213" s="262" t="s">
        <v>96</v>
      </c>
      <c r="B213" s="263"/>
      <c r="C213" s="263"/>
      <c r="D213" s="263"/>
      <c r="E213" s="263"/>
      <c r="F213" s="263"/>
      <c r="G213" s="263"/>
      <c r="H213" s="263"/>
      <c r="I213" s="263"/>
    </row>
    <row r="214" spans="1:9">
      <c r="A214" s="262" t="s">
        <v>97</v>
      </c>
      <c r="B214" s="263"/>
      <c r="C214" s="263"/>
      <c r="D214" s="263"/>
      <c r="E214" s="263"/>
      <c r="F214" s="263"/>
      <c r="G214" s="263"/>
      <c r="H214" s="263"/>
      <c r="I214" s="263"/>
    </row>
    <row r="215" spans="1:9">
      <c r="A215" s="257" t="s">
        <v>200</v>
      </c>
      <c r="B215" s="258"/>
      <c r="C215" s="258"/>
      <c r="D215" s="258"/>
      <c r="E215" s="258"/>
      <c r="F215" s="258"/>
      <c r="G215" s="258"/>
      <c r="H215" s="258"/>
      <c r="I215" s="258"/>
    </row>
    <row r="218" spans="1:9">
      <c r="A218" s="201" t="s">
        <v>0</v>
      </c>
      <c r="B218" s="201"/>
      <c r="C218" s="202" t="s">
        <v>1</v>
      </c>
      <c r="D218" s="202"/>
      <c r="E218" s="202"/>
      <c r="F218" s="202"/>
      <c r="G218" s="202"/>
      <c r="H218" s="202"/>
      <c r="I218" s="202"/>
    </row>
    <row r="219" spans="1:9">
      <c r="A219" s="201" t="s">
        <v>2</v>
      </c>
      <c r="B219" s="201"/>
      <c r="C219" s="202" t="s">
        <v>75</v>
      </c>
      <c r="D219" s="202"/>
      <c r="E219" s="202"/>
      <c r="F219" s="202"/>
      <c r="G219" s="202"/>
      <c r="H219" s="202"/>
      <c r="I219" s="202"/>
    </row>
    <row r="220" spans="1:9">
      <c r="A220" s="201" t="s">
        <v>4</v>
      </c>
      <c r="B220" s="201"/>
      <c r="C220" s="202" t="s">
        <v>76</v>
      </c>
      <c r="D220" s="202"/>
      <c r="E220" s="202"/>
      <c r="F220" s="202"/>
      <c r="G220" s="202"/>
      <c r="H220" s="202"/>
      <c r="I220" s="202"/>
    </row>
    <row r="221" spans="1:9">
      <c r="A221" s="201" t="s">
        <v>6</v>
      </c>
      <c r="B221" s="201"/>
      <c r="C221" s="202" t="s">
        <v>77</v>
      </c>
      <c r="D221" s="202"/>
      <c r="E221" s="202"/>
      <c r="F221" s="202"/>
      <c r="G221" s="202"/>
      <c r="H221" s="202"/>
      <c r="I221" s="202"/>
    </row>
    <row r="222" spans="1:9">
      <c r="A222" s="254" t="s">
        <v>8</v>
      </c>
      <c r="B222" s="254"/>
      <c r="C222" s="254"/>
      <c r="D222" s="254" t="s">
        <v>9</v>
      </c>
      <c r="E222" s="259"/>
      <c r="F222" s="259"/>
      <c r="G222" s="259"/>
      <c r="H222" s="259"/>
      <c r="I222" s="85"/>
    </row>
    <row r="223" spans="1:9">
      <c r="A223" s="265"/>
      <c r="B223" s="265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2" t="s">
        <v>84</v>
      </c>
      <c r="B224" s="212"/>
      <c r="C224" s="59" t="s">
        <v>85</v>
      </c>
      <c r="D224" s="265" t="s">
        <v>86</v>
      </c>
      <c r="E224" s="59" t="s">
        <v>87</v>
      </c>
      <c r="F224" s="59" t="s">
        <v>89</v>
      </c>
      <c r="G224" s="265" t="s">
        <v>91</v>
      </c>
      <c r="H224" s="265" t="s">
        <v>38</v>
      </c>
      <c r="I224" s="265" t="s">
        <v>92</v>
      </c>
    </row>
    <row r="225" spans="1:9" ht="14.25">
      <c r="A225" s="212"/>
      <c r="B225" s="212"/>
      <c r="C225" s="76" t="s">
        <v>37</v>
      </c>
      <c r="D225" s="255"/>
      <c r="E225" s="76" t="s">
        <v>88</v>
      </c>
      <c r="F225" s="76" t="s">
        <v>90</v>
      </c>
      <c r="G225" s="255"/>
      <c r="H225" s="255"/>
      <c r="I225" s="255"/>
    </row>
    <row r="226" spans="1:9">
      <c r="A226" s="213"/>
      <c r="B226" s="213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3"/>
      <c r="B227" s="213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7"/>
      <c r="B228" s="267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4" t="s">
        <v>95</v>
      </c>
      <c r="B229" s="53" t="s">
        <v>203</v>
      </c>
      <c r="C229" s="86">
        <f>'4A_DOC'!$B$39*$L$20</f>
        <v>2.4166595518275003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64"/>
      <c r="B230" s="53" t="s">
        <v>204</v>
      </c>
      <c r="C230" s="86">
        <f>'4A_DOC'!$B$40*$L$20</f>
        <v>0.46775230066250001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4.1182783559529151E-3</v>
      </c>
    </row>
    <row r="231" spans="1:9">
      <c r="A231" s="264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64"/>
      <c r="B232" s="53" t="s">
        <v>47</v>
      </c>
      <c r="C232" s="86">
        <f>'4A_DOC'!$B$42*$L$20</f>
        <v>2.9484775372500004E-2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5.0163431167080013E-3</v>
      </c>
    </row>
    <row r="233" spans="1:9">
      <c r="A233" s="264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64"/>
      <c r="B234" s="53" t="s">
        <v>207</v>
      </c>
      <c r="C234" s="86">
        <f>'4A_DOC'!$B$44*$L$20</f>
        <v>0.38985425214750008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0.62181753217526248</v>
      </c>
    </row>
    <row r="235" spans="1:9">
      <c r="A235" s="264"/>
      <c r="B235" s="53" t="s">
        <v>208</v>
      </c>
      <c r="C235" s="86">
        <f>'4A_DOC'!$B$45*$L$20</f>
        <v>6.4429694332500009E-2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64"/>
      <c r="B236" s="53" t="s">
        <v>209</v>
      </c>
      <c r="C236" s="86">
        <f>'4A_DOC'!$B$46*$L$20</f>
        <v>4.8413273142500005E-2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64"/>
      <c r="B237" s="53" t="s">
        <v>210</v>
      </c>
      <c r="C237" s="86">
        <f>'4A_DOC'!$B$47*$L$20</f>
        <v>0.22604994452250002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64" t="s">
        <v>48</v>
      </c>
      <c r="B238" s="264"/>
      <c r="C238" s="7"/>
      <c r="D238" s="53"/>
      <c r="E238" s="53"/>
      <c r="F238" s="53"/>
      <c r="G238" s="53"/>
      <c r="H238" s="53"/>
      <c r="I238" s="53"/>
    </row>
    <row r="239" spans="1:9">
      <c r="A239" s="203" t="s">
        <v>277</v>
      </c>
      <c r="B239" s="204"/>
      <c r="C239" s="204"/>
      <c r="D239" s="204"/>
      <c r="E239" s="204"/>
      <c r="F239" s="204"/>
      <c r="G239" s="204"/>
      <c r="H239" s="205"/>
      <c r="I239" s="93">
        <f>SUM(I229:I238)</f>
        <v>0.63095215364792334</v>
      </c>
    </row>
    <row r="240" spans="1:9">
      <c r="A240" s="260" t="s">
        <v>53</v>
      </c>
      <c r="B240" s="261"/>
      <c r="C240" s="261"/>
      <c r="D240" s="261"/>
      <c r="E240" s="261"/>
      <c r="F240" s="261"/>
      <c r="G240" s="261"/>
      <c r="H240" s="261"/>
      <c r="I240" s="261"/>
    </row>
    <row r="241" spans="1:9">
      <c r="A241" s="262" t="s">
        <v>54</v>
      </c>
      <c r="B241" s="263"/>
      <c r="C241" s="263"/>
      <c r="D241" s="263"/>
      <c r="E241" s="263"/>
      <c r="F241" s="263"/>
      <c r="G241" s="263"/>
      <c r="H241" s="263"/>
      <c r="I241" s="263"/>
    </row>
    <row r="242" spans="1:9">
      <c r="A242" s="262" t="s">
        <v>55</v>
      </c>
      <c r="B242" s="263"/>
      <c r="C242" s="263"/>
      <c r="D242" s="263"/>
      <c r="E242" s="263"/>
      <c r="F242" s="263"/>
      <c r="G242" s="263"/>
      <c r="H242" s="263"/>
      <c r="I242" s="263"/>
    </row>
    <row r="243" spans="1:9">
      <c r="A243" s="262" t="s">
        <v>96</v>
      </c>
      <c r="B243" s="263"/>
      <c r="C243" s="263"/>
      <c r="D243" s="263"/>
      <c r="E243" s="263"/>
      <c r="F243" s="263"/>
      <c r="G243" s="263"/>
      <c r="H243" s="263"/>
      <c r="I243" s="263"/>
    </row>
    <row r="244" spans="1:9">
      <c r="A244" s="262" t="s">
        <v>97</v>
      </c>
      <c r="B244" s="263"/>
      <c r="C244" s="263"/>
      <c r="D244" s="263"/>
      <c r="E244" s="263"/>
      <c r="F244" s="263"/>
      <c r="G244" s="263"/>
      <c r="H244" s="263"/>
      <c r="I244" s="263"/>
    </row>
    <row r="245" spans="1:9">
      <c r="A245" s="257" t="s">
        <v>200</v>
      </c>
      <c r="B245" s="258"/>
      <c r="C245" s="258"/>
      <c r="D245" s="258"/>
      <c r="E245" s="258"/>
      <c r="F245" s="258"/>
      <c r="G245" s="258"/>
      <c r="H245" s="258"/>
      <c r="I245" s="258"/>
    </row>
    <row r="248" spans="1:9">
      <c r="A248" s="201" t="s">
        <v>0</v>
      </c>
      <c r="B248" s="201"/>
      <c r="C248" s="202" t="s">
        <v>1</v>
      </c>
      <c r="D248" s="202"/>
      <c r="E248" s="202"/>
      <c r="F248" s="202"/>
      <c r="G248" s="202"/>
      <c r="H248" s="202"/>
      <c r="I248" s="202"/>
    </row>
    <row r="249" spans="1:9">
      <c r="A249" s="201" t="s">
        <v>2</v>
      </c>
      <c r="B249" s="201"/>
      <c r="C249" s="202" t="s">
        <v>75</v>
      </c>
      <c r="D249" s="202"/>
      <c r="E249" s="202"/>
      <c r="F249" s="202"/>
      <c r="G249" s="202"/>
      <c r="H249" s="202"/>
      <c r="I249" s="202"/>
    </row>
    <row r="250" spans="1:9">
      <c r="A250" s="201" t="s">
        <v>4</v>
      </c>
      <c r="B250" s="201"/>
      <c r="C250" s="202" t="s">
        <v>76</v>
      </c>
      <c r="D250" s="202"/>
      <c r="E250" s="202"/>
      <c r="F250" s="202"/>
      <c r="G250" s="202"/>
      <c r="H250" s="202"/>
      <c r="I250" s="202"/>
    </row>
    <row r="251" spans="1:9">
      <c r="A251" s="201" t="s">
        <v>6</v>
      </c>
      <c r="B251" s="201"/>
      <c r="C251" s="202" t="s">
        <v>77</v>
      </c>
      <c r="D251" s="202"/>
      <c r="E251" s="202"/>
      <c r="F251" s="202"/>
      <c r="G251" s="202"/>
      <c r="H251" s="202"/>
      <c r="I251" s="202"/>
    </row>
    <row r="252" spans="1:9">
      <c r="A252" s="254" t="s">
        <v>8</v>
      </c>
      <c r="B252" s="254"/>
      <c r="C252" s="254"/>
      <c r="D252" s="254" t="s">
        <v>9</v>
      </c>
      <c r="E252" s="259"/>
      <c r="F252" s="259"/>
      <c r="G252" s="259"/>
      <c r="H252" s="259"/>
      <c r="I252" s="85"/>
    </row>
    <row r="253" spans="1:9">
      <c r="A253" s="265"/>
      <c r="B253" s="265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2" t="s">
        <v>84</v>
      </c>
      <c r="B254" s="212"/>
      <c r="C254" s="59" t="s">
        <v>85</v>
      </c>
      <c r="D254" s="265" t="s">
        <v>86</v>
      </c>
      <c r="E254" s="59" t="s">
        <v>87</v>
      </c>
      <c r="F254" s="59" t="s">
        <v>89</v>
      </c>
      <c r="G254" s="265" t="s">
        <v>91</v>
      </c>
      <c r="H254" s="265" t="s">
        <v>38</v>
      </c>
      <c r="I254" s="265" t="s">
        <v>92</v>
      </c>
    </row>
    <row r="255" spans="1:9" ht="14.25">
      <c r="A255" s="212"/>
      <c r="B255" s="212"/>
      <c r="C255" s="76" t="s">
        <v>37</v>
      </c>
      <c r="D255" s="255"/>
      <c r="E255" s="76" t="s">
        <v>88</v>
      </c>
      <c r="F255" s="76" t="s">
        <v>90</v>
      </c>
      <c r="G255" s="255"/>
      <c r="H255" s="255"/>
      <c r="I255" s="255"/>
    </row>
    <row r="256" spans="1:9">
      <c r="A256" s="213"/>
      <c r="B256" s="213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3"/>
      <c r="B257" s="213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7"/>
      <c r="B258" s="267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4" t="s">
        <v>95</v>
      </c>
      <c r="B259" s="53" t="s">
        <v>203</v>
      </c>
      <c r="C259" s="86">
        <f>'4A_DOC'!$B$39*$L$21</f>
        <v>2.4861470270700003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64"/>
      <c r="B260" s="53" t="s">
        <v>204</v>
      </c>
      <c r="C260" s="86">
        <f>'4A_DOC'!$B$40*$L$21</f>
        <v>0.48120182705000009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4.2366933660790201E-3</v>
      </c>
    </row>
    <row r="261" spans="1:9">
      <c r="A261" s="264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64"/>
      <c r="B262" s="53" t="s">
        <v>47</v>
      </c>
      <c r="C262" s="86">
        <f>'4A_DOC'!$B$42*$L$21</f>
        <v>3.0332566530000007E-2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5.1605806523040013E-3</v>
      </c>
    </row>
    <row r="263" spans="1:9">
      <c r="A263" s="264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64"/>
      <c r="B264" s="53" t="s">
        <v>207</v>
      </c>
      <c r="C264" s="86">
        <f>'4A_DOC'!$B$44*$L$21</f>
        <v>0.40106393523000011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0.63969697669185022</v>
      </c>
    </row>
    <row r="265" spans="1:9">
      <c r="A265" s="264"/>
      <c r="B265" s="53" t="s">
        <v>208</v>
      </c>
      <c r="C265" s="86">
        <f>'4A_DOC'!$B$45*$L$21</f>
        <v>6.6282275010000002E-2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64"/>
      <c r="B266" s="53" t="s">
        <v>209</v>
      </c>
      <c r="C266" s="86">
        <f>'4A_DOC'!$B$46*$L$21</f>
        <v>4.9805325290000008E-2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64"/>
      <c r="B267" s="53" t="s">
        <v>210</v>
      </c>
      <c r="C267" s="86">
        <f>'4A_DOC'!$B$47*$L$21</f>
        <v>0.23254967673000004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64" t="s">
        <v>48</v>
      </c>
      <c r="B268" s="264"/>
      <c r="C268" s="7"/>
      <c r="D268" s="53"/>
      <c r="E268" s="53"/>
      <c r="F268" s="53"/>
      <c r="G268" s="53"/>
      <c r="H268" s="53"/>
      <c r="I268" s="53"/>
    </row>
    <row r="269" spans="1:9">
      <c r="A269" s="203" t="s">
        <v>278</v>
      </c>
      <c r="B269" s="204"/>
      <c r="C269" s="204"/>
      <c r="D269" s="204"/>
      <c r="E269" s="204"/>
      <c r="F269" s="204"/>
      <c r="G269" s="204"/>
      <c r="H269" s="205"/>
      <c r="I269" s="93">
        <f>SUM(I259:I268)</f>
        <v>0.64909425071023319</v>
      </c>
    </row>
    <row r="270" spans="1:9">
      <c r="A270" s="260" t="s">
        <v>53</v>
      </c>
      <c r="B270" s="261"/>
      <c r="C270" s="261"/>
      <c r="D270" s="261"/>
      <c r="E270" s="261"/>
      <c r="F270" s="261"/>
      <c r="G270" s="261"/>
      <c r="H270" s="261"/>
      <c r="I270" s="261"/>
    </row>
    <row r="271" spans="1:9">
      <c r="A271" s="262" t="s">
        <v>54</v>
      </c>
      <c r="B271" s="263"/>
      <c r="C271" s="263"/>
      <c r="D271" s="263"/>
      <c r="E271" s="263"/>
      <c r="F271" s="263"/>
      <c r="G271" s="263"/>
      <c r="H271" s="263"/>
      <c r="I271" s="263"/>
    </row>
    <row r="272" spans="1:9">
      <c r="A272" s="262" t="s">
        <v>55</v>
      </c>
      <c r="B272" s="263"/>
      <c r="C272" s="263"/>
      <c r="D272" s="263"/>
      <c r="E272" s="263"/>
      <c r="F272" s="263"/>
      <c r="G272" s="263"/>
      <c r="H272" s="263"/>
      <c r="I272" s="263"/>
    </row>
    <row r="273" spans="1:9">
      <c r="A273" s="262" t="s">
        <v>96</v>
      </c>
      <c r="B273" s="263"/>
      <c r="C273" s="263"/>
      <c r="D273" s="263"/>
      <c r="E273" s="263"/>
      <c r="F273" s="263"/>
      <c r="G273" s="263"/>
      <c r="H273" s="263"/>
      <c r="I273" s="263"/>
    </row>
    <row r="274" spans="1:9">
      <c r="A274" s="262" t="s">
        <v>97</v>
      </c>
      <c r="B274" s="263"/>
      <c r="C274" s="263"/>
      <c r="D274" s="263"/>
      <c r="E274" s="263"/>
      <c r="F274" s="263"/>
      <c r="G274" s="263"/>
      <c r="H274" s="263"/>
      <c r="I274" s="263"/>
    </row>
    <row r="275" spans="1:9">
      <c r="A275" s="257" t="s">
        <v>200</v>
      </c>
      <c r="B275" s="258"/>
      <c r="C275" s="258"/>
      <c r="D275" s="258"/>
      <c r="E275" s="258"/>
      <c r="F275" s="258"/>
      <c r="G275" s="258"/>
      <c r="H275" s="258"/>
      <c r="I275" s="258"/>
    </row>
    <row r="278" spans="1:9">
      <c r="A278" s="201" t="s">
        <v>0</v>
      </c>
      <c r="B278" s="201"/>
      <c r="C278" s="202" t="s">
        <v>1</v>
      </c>
      <c r="D278" s="202"/>
      <c r="E278" s="202"/>
      <c r="F278" s="202"/>
      <c r="G278" s="202"/>
      <c r="H278" s="202"/>
      <c r="I278" s="202"/>
    </row>
    <row r="279" spans="1:9">
      <c r="A279" s="201" t="s">
        <v>2</v>
      </c>
      <c r="B279" s="201"/>
      <c r="C279" s="202" t="s">
        <v>75</v>
      </c>
      <c r="D279" s="202"/>
      <c r="E279" s="202"/>
      <c r="F279" s="202"/>
      <c r="G279" s="202"/>
      <c r="H279" s="202"/>
      <c r="I279" s="202"/>
    </row>
    <row r="280" spans="1:9">
      <c r="A280" s="201" t="s">
        <v>4</v>
      </c>
      <c r="B280" s="201"/>
      <c r="C280" s="202" t="s">
        <v>76</v>
      </c>
      <c r="D280" s="202"/>
      <c r="E280" s="202"/>
      <c r="F280" s="202"/>
      <c r="G280" s="202"/>
      <c r="H280" s="202"/>
      <c r="I280" s="202"/>
    </row>
    <row r="281" spans="1:9">
      <c r="A281" s="201" t="s">
        <v>6</v>
      </c>
      <c r="B281" s="201"/>
      <c r="C281" s="202" t="s">
        <v>77</v>
      </c>
      <c r="D281" s="202"/>
      <c r="E281" s="202"/>
      <c r="F281" s="202"/>
      <c r="G281" s="202"/>
      <c r="H281" s="202"/>
      <c r="I281" s="202"/>
    </row>
    <row r="282" spans="1:9">
      <c r="A282" s="254" t="s">
        <v>8</v>
      </c>
      <c r="B282" s="254"/>
      <c r="C282" s="254"/>
      <c r="D282" s="254" t="s">
        <v>9</v>
      </c>
      <c r="E282" s="259"/>
      <c r="F282" s="259"/>
      <c r="G282" s="259"/>
      <c r="H282" s="259"/>
      <c r="I282" s="85"/>
    </row>
    <row r="283" spans="1:9">
      <c r="A283" s="265"/>
      <c r="B283" s="265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2" t="s">
        <v>84</v>
      </c>
      <c r="B284" s="212"/>
      <c r="C284" s="59" t="s">
        <v>85</v>
      </c>
      <c r="D284" s="265" t="s">
        <v>86</v>
      </c>
      <c r="E284" s="59" t="s">
        <v>87</v>
      </c>
      <c r="F284" s="59" t="s">
        <v>89</v>
      </c>
      <c r="G284" s="265" t="s">
        <v>91</v>
      </c>
      <c r="H284" s="265" t="s">
        <v>38</v>
      </c>
      <c r="I284" s="265" t="s">
        <v>92</v>
      </c>
    </row>
    <row r="285" spans="1:9" ht="14.25">
      <c r="A285" s="212"/>
      <c r="B285" s="212"/>
      <c r="C285" s="76" t="s">
        <v>37</v>
      </c>
      <c r="D285" s="255"/>
      <c r="E285" s="76" t="s">
        <v>88</v>
      </c>
      <c r="F285" s="76" t="s">
        <v>90</v>
      </c>
      <c r="G285" s="255"/>
      <c r="H285" s="255"/>
      <c r="I285" s="255"/>
    </row>
    <row r="286" spans="1:9">
      <c r="A286" s="213"/>
      <c r="B286" s="213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3"/>
      <c r="B287" s="213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7"/>
      <c r="B288" s="267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4" t="s">
        <v>95</v>
      </c>
      <c r="B289" s="53" t="s">
        <v>203</v>
      </c>
      <c r="C289" s="86">
        <f>'4A_DOC'!$B$39*$L$22</f>
        <v>2.5556345023125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64"/>
      <c r="B290" s="53" t="s">
        <v>204</v>
      </c>
      <c r="C290" s="86">
        <f>'4A_DOC'!$B$40*$L$22</f>
        <v>0.4946513534375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4.3551083762051251E-3</v>
      </c>
    </row>
    <row r="291" spans="1:9">
      <c r="A291" s="264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64"/>
      <c r="B292" s="53" t="s">
        <v>47</v>
      </c>
      <c r="C292" s="86">
        <f>'4A_DOC'!$B$42*$L$22</f>
        <v>3.1180357687500004E-2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5.3048181879000005E-3</v>
      </c>
    </row>
    <row r="293" spans="1:9">
      <c r="A293" s="264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64"/>
      <c r="B294" s="53" t="s">
        <v>207</v>
      </c>
      <c r="C294" s="86">
        <f>'4A_DOC'!$B$44*$L$22</f>
        <v>0.41227361831250003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0.65757642120843751</v>
      </c>
    </row>
    <row r="295" spans="1:9">
      <c r="A295" s="264"/>
      <c r="B295" s="53" t="s">
        <v>208</v>
      </c>
      <c r="C295" s="86">
        <f>'4A_DOC'!$B$45*$L$22</f>
        <v>6.8134855687499996E-2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64"/>
      <c r="B296" s="53" t="s">
        <v>209</v>
      </c>
      <c r="C296" s="86">
        <f>'4A_DOC'!$B$46*$L$22</f>
        <v>5.1197377437500004E-2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64"/>
      <c r="B297" s="53" t="s">
        <v>210</v>
      </c>
      <c r="C297" s="86">
        <f>'4A_DOC'!$B$47*$L$22</f>
        <v>0.23904940893749999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64" t="s">
        <v>48</v>
      </c>
      <c r="B298" s="264"/>
      <c r="C298" s="7"/>
      <c r="D298" s="53"/>
      <c r="E298" s="53"/>
      <c r="F298" s="53"/>
      <c r="G298" s="53"/>
      <c r="H298" s="53"/>
      <c r="I298" s="53"/>
    </row>
    <row r="299" spans="1:9">
      <c r="A299" s="203" t="s">
        <v>279</v>
      </c>
      <c r="B299" s="204"/>
      <c r="C299" s="204"/>
      <c r="D299" s="204"/>
      <c r="E299" s="204"/>
      <c r="F299" s="204"/>
      <c r="G299" s="204"/>
      <c r="H299" s="205"/>
      <c r="I299" s="93">
        <f>SUM(I289:I298)</f>
        <v>0.66723634777254259</v>
      </c>
    </row>
    <row r="300" spans="1:9">
      <c r="A300" s="260" t="s">
        <v>53</v>
      </c>
      <c r="B300" s="261"/>
      <c r="C300" s="261"/>
      <c r="D300" s="261"/>
      <c r="E300" s="261"/>
      <c r="F300" s="261"/>
      <c r="G300" s="261"/>
      <c r="H300" s="261"/>
      <c r="I300" s="261"/>
    </row>
    <row r="301" spans="1:9">
      <c r="A301" s="262" t="s">
        <v>54</v>
      </c>
      <c r="B301" s="263"/>
      <c r="C301" s="263"/>
      <c r="D301" s="263"/>
      <c r="E301" s="263"/>
      <c r="F301" s="263"/>
      <c r="G301" s="263"/>
      <c r="H301" s="263"/>
      <c r="I301" s="263"/>
    </row>
    <row r="302" spans="1:9">
      <c r="A302" s="262" t="s">
        <v>55</v>
      </c>
      <c r="B302" s="263"/>
      <c r="C302" s="263"/>
      <c r="D302" s="263"/>
      <c r="E302" s="263"/>
      <c r="F302" s="263"/>
      <c r="G302" s="263"/>
      <c r="H302" s="263"/>
      <c r="I302" s="263"/>
    </row>
    <row r="303" spans="1:9">
      <c r="A303" s="262" t="s">
        <v>96</v>
      </c>
      <c r="B303" s="263"/>
      <c r="C303" s="263"/>
      <c r="D303" s="263"/>
      <c r="E303" s="263"/>
      <c r="F303" s="263"/>
      <c r="G303" s="263"/>
      <c r="H303" s="263"/>
      <c r="I303" s="263"/>
    </row>
    <row r="304" spans="1:9">
      <c r="A304" s="262" t="s">
        <v>97</v>
      </c>
      <c r="B304" s="263"/>
      <c r="C304" s="263"/>
      <c r="D304" s="263"/>
      <c r="E304" s="263"/>
      <c r="F304" s="263"/>
      <c r="G304" s="263"/>
      <c r="H304" s="263"/>
      <c r="I304" s="263"/>
    </row>
    <row r="305" spans="1:9">
      <c r="A305" s="257" t="s">
        <v>200</v>
      </c>
      <c r="B305" s="258"/>
      <c r="C305" s="258"/>
      <c r="D305" s="258"/>
      <c r="E305" s="258"/>
      <c r="F305" s="258"/>
      <c r="G305" s="258"/>
      <c r="H305" s="258"/>
      <c r="I305" s="258"/>
    </row>
    <row r="308" spans="1:9">
      <c r="A308" s="201" t="s">
        <v>0</v>
      </c>
      <c r="B308" s="201"/>
      <c r="C308" s="202" t="s">
        <v>1</v>
      </c>
      <c r="D308" s="202"/>
      <c r="E308" s="202"/>
      <c r="F308" s="202"/>
      <c r="G308" s="202"/>
      <c r="H308" s="202"/>
      <c r="I308" s="202"/>
    </row>
    <row r="309" spans="1:9">
      <c r="A309" s="201" t="s">
        <v>2</v>
      </c>
      <c r="B309" s="201"/>
      <c r="C309" s="202" t="s">
        <v>75</v>
      </c>
      <c r="D309" s="202"/>
      <c r="E309" s="202"/>
      <c r="F309" s="202"/>
      <c r="G309" s="202"/>
      <c r="H309" s="202"/>
      <c r="I309" s="202"/>
    </row>
    <row r="310" spans="1:9">
      <c r="A310" s="201" t="s">
        <v>4</v>
      </c>
      <c r="B310" s="201"/>
      <c r="C310" s="202" t="s">
        <v>76</v>
      </c>
      <c r="D310" s="202"/>
      <c r="E310" s="202"/>
      <c r="F310" s="202"/>
      <c r="G310" s="202"/>
      <c r="H310" s="202"/>
      <c r="I310" s="202"/>
    </row>
    <row r="311" spans="1:9">
      <c r="A311" s="201" t="s">
        <v>6</v>
      </c>
      <c r="B311" s="201"/>
      <c r="C311" s="202" t="s">
        <v>77</v>
      </c>
      <c r="D311" s="202"/>
      <c r="E311" s="202"/>
      <c r="F311" s="202"/>
      <c r="G311" s="202"/>
      <c r="H311" s="202"/>
      <c r="I311" s="202"/>
    </row>
    <row r="312" spans="1:9">
      <c r="A312" s="254" t="s">
        <v>8</v>
      </c>
      <c r="B312" s="254"/>
      <c r="C312" s="254"/>
      <c r="D312" s="254" t="s">
        <v>9</v>
      </c>
      <c r="E312" s="259"/>
      <c r="F312" s="259"/>
      <c r="G312" s="259"/>
      <c r="H312" s="259"/>
      <c r="I312" s="85"/>
    </row>
    <row r="313" spans="1:9">
      <c r="A313" s="265"/>
      <c r="B313" s="265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2" t="s">
        <v>84</v>
      </c>
      <c r="B314" s="212"/>
      <c r="C314" s="59" t="s">
        <v>85</v>
      </c>
      <c r="D314" s="265" t="s">
        <v>86</v>
      </c>
      <c r="E314" s="59" t="s">
        <v>87</v>
      </c>
      <c r="F314" s="59" t="s">
        <v>89</v>
      </c>
      <c r="G314" s="265" t="s">
        <v>91</v>
      </c>
      <c r="H314" s="265" t="s">
        <v>38</v>
      </c>
      <c r="I314" s="265" t="s">
        <v>92</v>
      </c>
    </row>
    <row r="315" spans="1:9" ht="14.25">
      <c r="A315" s="212"/>
      <c r="B315" s="212"/>
      <c r="C315" s="76" t="s">
        <v>37</v>
      </c>
      <c r="D315" s="255"/>
      <c r="E315" s="76" t="s">
        <v>88</v>
      </c>
      <c r="F315" s="76" t="s">
        <v>90</v>
      </c>
      <c r="G315" s="255"/>
      <c r="H315" s="255"/>
      <c r="I315" s="255"/>
    </row>
    <row r="316" spans="1:9">
      <c r="A316" s="213"/>
      <c r="B316" s="213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3"/>
      <c r="B317" s="213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7"/>
      <c r="B318" s="267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4" t="s">
        <v>95</v>
      </c>
      <c r="B319" s="53" t="s">
        <v>203</v>
      </c>
      <c r="C319" s="86">
        <f>'4A_DOC'!$B$39*$L$23</f>
        <v>2.6251219775550001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64"/>
      <c r="B320" s="53" t="s">
        <v>204</v>
      </c>
      <c r="C320" s="86">
        <f>'4A_DOC'!$B$40*$L$23</f>
        <v>0.50810087982499996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4.4735233863312301E-3</v>
      </c>
    </row>
    <row r="321" spans="1:9">
      <c r="A321" s="264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64"/>
      <c r="B322" s="53" t="s">
        <v>47</v>
      </c>
      <c r="C322" s="86">
        <f>'4A_DOC'!$B$42*$L$23</f>
        <v>3.2028148845E-2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5.4490557234959996E-3</v>
      </c>
    </row>
    <row r="323" spans="1:9">
      <c r="A323" s="264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64"/>
      <c r="B324" s="53" t="s">
        <v>207</v>
      </c>
      <c r="C324" s="86">
        <f>'4A_DOC'!$B$44*$L$23</f>
        <v>0.42348330139500001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0.67545586572502492</v>
      </c>
    </row>
    <row r="325" spans="1:9">
      <c r="A325" s="264"/>
      <c r="B325" s="53" t="s">
        <v>208</v>
      </c>
      <c r="C325" s="86">
        <f>'4A_DOC'!$B$45*$L$23</f>
        <v>6.9987436364999989E-2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64"/>
      <c r="B326" s="53" t="s">
        <v>209</v>
      </c>
      <c r="C326" s="86">
        <f>'4A_DOC'!$B$46*$L$23</f>
        <v>5.2589429585E-2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64"/>
      <c r="B327" s="53" t="s">
        <v>210</v>
      </c>
      <c r="C327" s="86">
        <f>'4A_DOC'!$B$47*$L$23</f>
        <v>0.24554914114499998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64" t="s">
        <v>48</v>
      </c>
      <c r="B328" s="264"/>
      <c r="C328" s="7"/>
      <c r="D328" s="53"/>
      <c r="E328" s="53"/>
      <c r="F328" s="53"/>
      <c r="G328" s="53"/>
      <c r="H328" s="53"/>
      <c r="I328" s="53"/>
    </row>
    <row r="329" spans="1:9">
      <c r="A329" s="203" t="s">
        <v>280</v>
      </c>
      <c r="B329" s="204"/>
      <c r="C329" s="204"/>
      <c r="D329" s="204"/>
      <c r="E329" s="204"/>
      <c r="F329" s="204"/>
      <c r="G329" s="204"/>
      <c r="H329" s="205"/>
      <c r="I329" s="93">
        <f>SUM(I319:I328)</f>
        <v>0.68537844483485211</v>
      </c>
    </row>
    <row r="330" spans="1:9">
      <c r="A330" s="260" t="s">
        <v>53</v>
      </c>
      <c r="B330" s="261"/>
      <c r="C330" s="261"/>
      <c r="D330" s="261"/>
      <c r="E330" s="261"/>
      <c r="F330" s="261"/>
      <c r="G330" s="261"/>
      <c r="H330" s="261"/>
      <c r="I330" s="261"/>
    </row>
    <row r="331" spans="1:9">
      <c r="A331" s="262" t="s">
        <v>54</v>
      </c>
      <c r="B331" s="263"/>
      <c r="C331" s="263"/>
      <c r="D331" s="263"/>
      <c r="E331" s="263"/>
      <c r="F331" s="263"/>
      <c r="G331" s="263"/>
      <c r="H331" s="263"/>
      <c r="I331" s="263"/>
    </row>
    <row r="332" spans="1:9">
      <c r="A332" s="262" t="s">
        <v>55</v>
      </c>
      <c r="B332" s="263"/>
      <c r="C332" s="263"/>
      <c r="D332" s="263"/>
      <c r="E332" s="263"/>
      <c r="F332" s="263"/>
      <c r="G332" s="263"/>
      <c r="H332" s="263"/>
      <c r="I332" s="263"/>
    </row>
    <row r="333" spans="1:9">
      <c r="A333" s="262" t="s">
        <v>96</v>
      </c>
      <c r="B333" s="263"/>
      <c r="C333" s="263"/>
      <c r="D333" s="263"/>
      <c r="E333" s="263"/>
      <c r="F333" s="263"/>
      <c r="G333" s="263"/>
      <c r="H333" s="263"/>
      <c r="I333" s="263"/>
    </row>
    <row r="334" spans="1:9">
      <c r="A334" s="262" t="s">
        <v>97</v>
      </c>
      <c r="B334" s="263"/>
      <c r="C334" s="263"/>
      <c r="D334" s="263"/>
      <c r="E334" s="263"/>
      <c r="F334" s="263"/>
      <c r="G334" s="263"/>
      <c r="H334" s="263"/>
      <c r="I334" s="263"/>
    </row>
    <row r="335" spans="1:9">
      <c r="A335" s="257" t="s">
        <v>200</v>
      </c>
      <c r="B335" s="258"/>
      <c r="C335" s="258"/>
      <c r="D335" s="258"/>
      <c r="E335" s="258"/>
      <c r="F335" s="258"/>
      <c r="G335" s="258"/>
      <c r="H335" s="258"/>
      <c r="I335" s="258"/>
    </row>
    <row r="338" spans="1:9">
      <c r="A338" s="201" t="s">
        <v>0</v>
      </c>
      <c r="B338" s="201"/>
      <c r="C338" s="202" t="s">
        <v>1</v>
      </c>
      <c r="D338" s="202"/>
      <c r="E338" s="202"/>
      <c r="F338" s="202"/>
      <c r="G338" s="202"/>
      <c r="H338" s="202"/>
      <c r="I338" s="202"/>
    </row>
    <row r="339" spans="1:9">
      <c r="A339" s="201" t="s">
        <v>2</v>
      </c>
      <c r="B339" s="201"/>
      <c r="C339" s="202" t="s">
        <v>75</v>
      </c>
      <c r="D339" s="202"/>
      <c r="E339" s="202"/>
      <c r="F339" s="202"/>
      <c r="G339" s="202"/>
      <c r="H339" s="202"/>
      <c r="I339" s="202"/>
    </row>
    <row r="340" spans="1:9">
      <c r="A340" s="201" t="s">
        <v>4</v>
      </c>
      <c r="B340" s="201"/>
      <c r="C340" s="202" t="s">
        <v>76</v>
      </c>
      <c r="D340" s="202"/>
      <c r="E340" s="202"/>
      <c r="F340" s="202"/>
      <c r="G340" s="202"/>
      <c r="H340" s="202"/>
      <c r="I340" s="202"/>
    </row>
    <row r="341" spans="1:9">
      <c r="A341" s="201" t="s">
        <v>6</v>
      </c>
      <c r="B341" s="201"/>
      <c r="C341" s="202" t="s">
        <v>77</v>
      </c>
      <c r="D341" s="202"/>
      <c r="E341" s="202"/>
      <c r="F341" s="202"/>
      <c r="G341" s="202"/>
      <c r="H341" s="202"/>
      <c r="I341" s="202"/>
    </row>
    <row r="342" spans="1:9">
      <c r="A342" s="254" t="s">
        <v>8</v>
      </c>
      <c r="B342" s="254"/>
      <c r="C342" s="254"/>
      <c r="D342" s="254" t="s">
        <v>9</v>
      </c>
      <c r="E342" s="259"/>
      <c r="F342" s="259"/>
      <c r="G342" s="259"/>
      <c r="H342" s="259"/>
      <c r="I342" s="137"/>
    </row>
    <row r="343" spans="1:9">
      <c r="A343" s="265"/>
      <c r="B343" s="265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2" t="s">
        <v>84</v>
      </c>
      <c r="B344" s="212"/>
      <c r="C344" s="141" t="s">
        <v>85</v>
      </c>
      <c r="D344" s="265" t="s">
        <v>86</v>
      </c>
      <c r="E344" s="141" t="s">
        <v>87</v>
      </c>
      <c r="F344" s="141" t="s">
        <v>89</v>
      </c>
      <c r="G344" s="265" t="s">
        <v>91</v>
      </c>
      <c r="H344" s="265" t="s">
        <v>38</v>
      </c>
      <c r="I344" s="265" t="s">
        <v>92</v>
      </c>
    </row>
    <row r="345" spans="1:9" ht="14.25">
      <c r="A345" s="212"/>
      <c r="B345" s="212"/>
      <c r="C345" s="138" t="s">
        <v>37</v>
      </c>
      <c r="D345" s="255"/>
      <c r="E345" s="138" t="s">
        <v>88</v>
      </c>
      <c r="F345" s="138" t="s">
        <v>90</v>
      </c>
      <c r="G345" s="255"/>
      <c r="H345" s="255"/>
      <c r="I345" s="255"/>
    </row>
    <row r="346" spans="1:9">
      <c r="A346" s="213"/>
      <c r="B346" s="213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13"/>
      <c r="B347" s="213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7"/>
      <c r="B348" s="267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4" t="s">
        <v>95</v>
      </c>
      <c r="B349" s="140" t="s">
        <v>203</v>
      </c>
      <c r="C349" s="86">
        <f>'4A_DOC'!$B$39*$L$24</f>
        <v>2.6946094527975006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64"/>
      <c r="B350" s="140" t="s">
        <v>204</v>
      </c>
      <c r="C350" s="86">
        <f>'4A_DOC'!$B$40*$L$24</f>
        <v>0.52155040621250004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4.591938396457336E-3</v>
      </c>
    </row>
    <row r="351" spans="1:9">
      <c r="A351" s="264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64"/>
      <c r="B352" s="140" t="s">
        <v>47</v>
      </c>
      <c r="C352" s="86">
        <f>'4A_DOC'!$B$42*$L$24</f>
        <v>3.2875940002500006E-2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5.5932932590920014E-3</v>
      </c>
    </row>
    <row r="353" spans="1:9">
      <c r="A353" s="264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64"/>
      <c r="B354" s="140" t="s">
        <v>207</v>
      </c>
      <c r="C354" s="86">
        <f>'4A_DOC'!$B$44*$L$24</f>
        <v>0.4346929844775001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0.69333531024161266</v>
      </c>
    </row>
    <row r="355" spans="1:9">
      <c r="A355" s="264"/>
      <c r="B355" s="140" t="s">
        <v>208</v>
      </c>
      <c r="C355" s="86">
        <f>'4A_DOC'!$B$45*$L$24</f>
        <v>7.184001704250001E-2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64"/>
      <c r="B356" s="140" t="s">
        <v>209</v>
      </c>
      <c r="C356" s="86">
        <f>'4A_DOC'!$B$46*$L$24</f>
        <v>5.398148173250001E-2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64"/>
      <c r="B357" s="140" t="s">
        <v>210</v>
      </c>
      <c r="C357" s="86">
        <f>'4A_DOC'!$B$47*$L$24</f>
        <v>0.25204887335250004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64" t="s">
        <v>48</v>
      </c>
      <c r="B358" s="264"/>
      <c r="C358" s="7"/>
      <c r="D358" s="140"/>
      <c r="E358" s="140"/>
      <c r="F358" s="140"/>
      <c r="G358" s="140"/>
      <c r="H358" s="140"/>
      <c r="I358" s="140"/>
    </row>
    <row r="359" spans="1:9">
      <c r="A359" s="203" t="s">
        <v>281</v>
      </c>
      <c r="B359" s="204"/>
      <c r="C359" s="204"/>
      <c r="D359" s="204"/>
      <c r="E359" s="204"/>
      <c r="F359" s="204"/>
      <c r="G359" s="204"/>
      <c r="H359" s="205"/>
      <c r="I359" s="93">
        <f>SUM(I349:I358)</f>
        <v>0.70352054189716196</v>
      </c>
    </row>
    <row r="360" spans="1:9">
      <c r="A360" s="260" t="s">
        <v>53</v>
      </c>
      <c r="B360" s="261"/>
      <c r="C360" s="261"/>
      <c r="D360" s="261"/>
      <c r="E360" s="261"/>
      <c r="F360" s="261"/>
      <c r="G360" s="261"/>
      <c r="H360" s="261"/>
      <c r="I360" s="261"/>
    </row>
    <row r="361" spans="1:9">
      <c r="A361" s="262" t="s">
        <v>54</v>
      </c>
      <c r="B361" s="263"/>
      <c r="C361" s="263"/>
      <c r="D361" s="263"/>
      <c r="E361" s="263"/>
      <c r="F361" s="263"/>
      <c r="G361" s="263"/>
      <c r="H361" s="263"/>
      <c r="I361" s="263"/>
    </row>
    <row r="362" spans="1:9">
      <c r="A362" s="262" t="s">
        <v>55</v>
      </c>
      <c r="B362" s="263"/>
      <c r="C362" s="263"/>
      <c r="D362" s="263"/>
      <c r="E362" s="263"/>
      <c r="F362" s="263"/>
      <c r="G362" s="263"/>
      <c r="H362" s="263"/>
      <c r="I362" s="263"/>
    </row>
    <row r="363" spans="1:9">
      <c r="A363" s="262" t="s">
        <v>96</v>
      </c>
      <c r="B363" s="263"/>
      <c r="C363" s="263"/>
      <c r="D363" s="263"/>
      <c r="E363" s="263"/>
      <c r="F363" s="263"/>
      <c r="G363" s="263"/>
      <c r="H363" s="263"/>
      <c r="I363" s="263"/>
    </row>
    <row r="364" spans="1:9">
      <c r="A364" s="262" t="s">
        <v>97</v>
      </c>
      <c r="B364" s="263"/>
      <c r="C364" s="263"/>
      <c r="D364" s="263"/>
      <c r="E364" s="263"/>
      <c r="F364" s="263"/>
      <c r="G364" s="263"/>
      <c r="H364" s="263"/>
      <c r="I364" s="263"/>
    </row>
    <row r="365" spans="1:9">
      <c r="A365" s="257" t="s">
        <v>200</v>
      </c>
      <c r="B365" s="258"/>
      <c r="C365" s="258"/>
      <c r="D365" s="258"/>
      <c r="E365" s="258"/>
      <c r="F365" s="258"/>
      <c r="G365" s="258"/>
      <c r="H365" s="258"/>
      <c r="I365" s="258"/>
    </row>
    <row r="368" spans="1:9">
      <c r="A368" s="201" t="s">
        <v>0</v>
      </c>
      <c r="B368" s="201"/>
      <c r="C368" s="202" t="s">
        <v>1</v>
      </c>
      <c r="D368" s="202"/>
      <c r="E368" s="202"/>
      <c r="F368" s="202"/>
      <c r="G368" s="202"/>
      <c r="H368" s="202"/>
      <c r="I368" s="202"/>
    </row>
    <row r="369" spans="1:9">
      <c r="A369" s="201" t="s">
        <v>2</v>
      </c>
      <c r="B369" s="201"/>
      <c r="C369" s="202" t="s">
        <v>75</v>
      </c>
      <c r="D369" s="202"/>
      <c r="E369" s="202"/>
      <c r="F369" s="202"/>
      <c r="G369" s="202"/>
      <c r="H369" s="202"/>
      <c r="I369" s="202"/>
    </row>
    <row r="370" spans="1:9">
      <c r="A370" s="201" t="s">
        <v>4</v>
      </c>
      <c r="B370" s="201"/>
      <c r="C370" s="202" t="s">
        <v>76</v>
      </c>
      <c r="D370" s="202"/>
      <c r="E370" s="202"/>
      <c r="F370" s="202"/>
      <c r="G370" s="202"/>
      <c r="H370" s="202"/>
      <c r="I370" s="202"/>
    </row>
    <row r="371" spans="1:9">
      <c r="A371" s="201" t="s">
        <v>6</v>
      </c>
      <c r="B371" s="201"/>
      <c r="C371" s="202" t="s">
        <v>77</v>
      </c>
      <c r="D371" s="202"/>
      <c r="E371" s="202"/>
      <c r="F371" s="202"/>
      <c r="G371" s="202"/>
      <c r="H371" s="202"/>
      <c r="I371" s="202"/>
    </row>
    <row r="372" spans="1:9">
      <c r="A372" s="254" t="s">
        <v>8</v>
      </c>
      <c r="B372" s="254"/>
      <c r="C372" s="254"/>
      <c r="D372" s="254" t="s">
        <v>9</v>
      </c>
      <c r="E372" s="259"/>
      <c r="F372" s="259"/>
      <c r="G372" s="259"/>
      <c r="H372" s="259"/>
      <c r="I372" s="137"/>
    </row>
    <row r="373" spans="1:9">
      <c r="A373" s="265"/>
      <c r="B373" s="265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2" t="s">
        <v>84</v>
      </c>
      <c r="B374" s="212"/>
      <c r="C374" s="141" t="s">
        <v>85</v>
      </c>
      <c r="D374" s="265" t="s">
        <v>86</v>
      </c>
      <c r="E374" s="141" t="s">
        <v>87</v>
      </c>
      <c r="F374" s="141" t="s">
        <v>89</v>
      </c>
      <c r="G374" s="265" t="s">
        <v>91</v>
      </c>
      <c r="H374" s="265" t="s">
        <v>38</v>
      </c>
      <c r="I374" s="265" t="s">
        <v>92</v>
      </c>
    </row>
    <row r="375" spans="1:9" ht="14.25">
      <c r="A375" s="212"/>
      <c r="B375" s="212"/>
      <c r="C375" s="138" t="s">
        <v>37</v>
      </c>
      <c r="D375" s="255"/>
      <c r="E375" s="138" t="s">
        <v>88</v>
      </c>
      <c r="F375" s="138" t="s">
        <v>90</v>
      </c>
      <c r="G375" s="255"/>
      <c r="H375" s="255"/>
      <c r="I375" s="255"/>
    </row>
    <row r="376" spans="1:9">
      <c r="A376" s="213"/>
      <c r="B376" s="213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13"/>
      <c r="B377" s="213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7"/>
      <c r="B378" s="267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4" t="s">
        <v>95</v>
      </c>
      <c r="B379" s="140" t="s">
        <v>203</v>
      </c>
      <c r="C379" s="86">
        <f>'4A_DOC'!$B$39*$L$25</f>
        <v>2.7640969280399998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64"/>
      <c r="B380" s="140" t="s">
        <v>204</v>
      </c>
      <c r="C380" s="86">
        <f>'4A_DOC'!$B$40*$L$25</f>
        <v>0.53499993260000001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4.7103534065834401E-3</v>
      </c>
    </row>
    <row r="381" spans="1:9">
      <c r="A381" s="264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64"/>
      <c r="B382" s="140" t="s">
        <v>47</v>
      </c>
      <c r="C382" s="86">
        <f>'4A_DOC'!$B$42*$L$25</f>
        <v>3.3723731160000006E-2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5.7375307946880023E-3</v>
      </c>
    </row>
    <row r="383" spans="1:9">
      <c r="A383" s="264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64"/>
      <c r="B384" s="140" t="s">
        <v>207</v>
      </c>
      <c r="C384" s="86">
        <f>'4A_DOC'!$B$44*$L$25</f>
        <v>0.44590266756000002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0.71121475475819995</v>
      </c>
    </row>
    <row r="385" spans="1:9">
      <c r="A385" s="264"/>
      <c r="B385" s="140" t="s">
        <v>208</v>
      </c>
      <c r="C385" s="86">
        <f>'4A_DOC'!$B$45*$L$25</f>
        <v>7.3692597720000003E-2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64"/>
      <c r="B386" s="140" t="s">
        <v>209</v>
      </c>
      <c r="C386" s="86">
        <f>'4A_DOC'!$B$46*$L$25</f>
        <v>5.5373533879999999E-2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64"/>
      <c r="B387" s="140" t="s">
        <v>210</v>
      </c>
      <c r="C387" s="86">
        <f>'4A_DOC'!$B$47*$L$25</f>
        <v>0.25854860555999998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64" t="s">
        <v>48</v>
      </c>
      <c r="B388" s="264"/>
      <c r="C388" s="7"/>
      <c r="D388" s="140"/>
      <c r="E388" s="140"/>
      <c r="F388" s="140"/>
      <c r="G388" s="140"/>
      <c r="H388" s="140"/>
      <c r="I388" s="140"/>
    </row>
    <row r="389" spans="1:9">
      <c r="A389" s="203" t="s">
        <v>282</v>
      </c>
      <c r="B389" s="204"/>
      <c r="C389" s="204"/>
      <c r="D389" s="204"/>
      <c r="E389" s="204"/>
      <c r="F389" s="204"/>
      <c r="G389" s="204"/>
      <c r="H389" s="205"/>
      <c r="I389" s="93">
        <f>SUM(I379:I388)</f>
        <v>0.72166263895947136</v>
      </c>
    </row>
    <row r="390" spans="1:9">
      <c r="A390" s="260" t="s">
        <v>53</v>
      </c>
      <c r="B390" s="261"/>
      <c r="C390" s="261"/>
      <c r="D390" s="261"/>
      <c r="E390" s="261"/>
      <c r="F390" s="261"/>
      <c r="G390" s="261"/>
      <c r="H390" s="261"/>
      <c r="I390" s="261"/>
    </row>
    <row r="391" spans="1:9">
      <c r="A391" s="262" t="s">
        <v>54</v>
      </c>
      <c r="B391" s="263"/>
      <c r="C391" s="263"/>
      <c r="D391" s="263"/>
      <c r="E391" s="263"/>
      <c r="F391" s="263"/>
      <c r="G391" s="263"/>
      <c r="H391" s="263"/>
      <c r="I391" s="263"/>
    </row>
    <row r="392" spans="1:9">
      <c r="A392" s="262" t="s">
        <v>55</v>
      </c>
      <c r="B392" s="263"/>
      <c r="C392" s="263"/>
      <c r="D392" s="263"/>
      <c r="E392" s="263"/>
      <c r="F392" s="263"/>
      <c r="G392" s="263"/>
      <c r="H392" s="263"/>
      <c r="I392" s="263"/>
    </row>
    <row r="393" spans="1:9">
      <c r="A393" s="262" t="s">
        <v>96</v>
      </c>
      <c r="B393" s="263"/>
      <c r="C393" s="263"/>
      <c r="D393" s="263"/>
      <c r="E393" s="263"/>
      <c r="F393" s="263"/>
      <c r="G393" s="263"/>
      <c r="H393" s="263"/>
      <c r="I393" s="263"/>
    </row>
    <row r="394" spans="1:9">
      <c r="A394" s="262" t="s">
        <v>97</v>
      </c>
      <c r="B394" s="263"/>
      <c r="C394" s="263"/>
      <c r="D394" s="263"/>
      <c r="E394" s="263"/>
      <c r="F394" s="263"/>
      <c r="G394" s="263"/>
      <c r="H394" s="263"/>
      <c r="I394" s="263"/>
    </row>
    <row r="395" spans="1:9">
      <c r="A395" s="257" t="s">
        <v>200</v>
      </c>
      <c r="B395" s="258"/>
      <c r="C395" s="258"/>
      <c r="D395" s="258"/>
      <c r="E395" s="258"/>
      <c r="F395" s="258"/>
      <c r="G395" s="258"/>
      <c r="H395" s="258"/>
      <c r="I395" s="258"/>
    </row>
    <row r="398" spans="1:9">
      <c r="A398" s="201" t="s">
        <v>0</v>
      </c>
      <c r="B398" s="201"/>
      <c r="C398" s="202" t="s">
        <v>1</v>
      </c>
      <c r="D398" s="202"/>
      <c r="E398" s="202"/>
      <c r="F398" s="202"/>
      <c r="G398" s="202"/>
      <c r="H398" s="202"/>
      <c r="I398" s="202"/>
    </row>
    <row r="399" spans="1:9">
      <c r="A399" s="201" t="s">
        <v>2</v>
      </c>
      <c r="B399" s="201"/>
      <c r="C399" s="202" t="s">
        <v>75</v>
      </c>
      <c r="D399" s="202"/>
      <c r="E399" s="202"/>
      <c r="F399" s="202"/>
      <c r="G399" s="202"/>
      <c r="H399" s="202"/>
      <c r="I399" s="202"/>
    </row>
    <row r="400" spans="1:9">
      <c r="A400" s="201" t="s">
        <v>4</v>
      </c>
      <c r="B400" s="201"/>
      <c r="C400" s="202" t="s">
        <v>76</v>
      </c>
      <c r="D400" s="202"/>
      <c r="E400" s="202"/>
      <c r="F400" s="202"/>
      <c r="G400" s="202"/>
      <c r="H400" s="202"/>
      <c r="I400" s="202"/>
    </row>
    <row r="401" spans="1:9">
      <c r="A401" s="201" t="s">
        <v>6</v>
      </c>
      <c r="B401" s="201"/>
      <c r="C401" s="202" t="s">
        <v>77</v>
      </c>
      <c r="D401" s="202"/>
      <c r="E401" s="202"/>
      <c r="F401" s="202"/>
      <c r="G401" s="202"/>
      <c r="H401" s="202"/>
      <c r="I401" s="202"/>
    </row>
    <row r="402" spans="1:9">
      <c r="A402" s="254" t="s">
        <v>8</v>
      </c>
      <c r="B402" s="254"/>
      <c r="C402" s="254"/>
      <c r="D402" s="254" t="s">
        <v>9</v>
      </c>
      <c r="E402" s="259"/>
      <c r="F402" s="259"/>
      <c r="G402" s="259"/>
      <c r="H402" s="259"/>
      <c r="I402" s="137"/>
    </row>
    <row r="403" spans="1:9">
      <c r="A403" s="265"/>
      <c r="B403" s="265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2" t="s">
        <v>84</v>
      </c>
      <c r="B404" s="212"/>
      <c r="C404" s="141" t="s">
        <v>85</v>
      </c>
      <c r="D404" s="265" t="s">
        <v>86</v>
      </c>
      <c r="E404" s="141" t="s">
        <v>87</v>
      </c>
      <c r="F404" s="141" t="s">
        <v>89</v>
      </c>
      <c r="G404" s="265" t="s">
        <v>91</v>
      </c>
      <c r="H404" s="265" t="s">
        <v>38</v>
      </c>
      <c r="I404" s="265" t="s">
        <v>92</v>
      </c>
    </row>
    <row r="405" spans="1:9" ht="14.25">
      <c r="A405" s="212"/>
      <c r="B405" s="212"/>
      <c r="C405" s="138" t="s">
        <v>37</v>
      </c>
      <c r="D405" s="255"/>
      <c r="E405" s="138" t="s">
        <v>88</v>
      </c>
      <c r="F405" s="138" t="s">
        <v>90</v>
      </c>
      <c r="G405" s="255"/>
      <c r="H405" s="255"/>
      <c r="I405" s="255"/>
    </row>
    <row r="406" spans="1:9">
      <c r="A406" s="213"/>
      <c r="B406" s="213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13"/>
      <c r="B407" s="213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7"/>
      <c r="B408" s="267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4" t="s">
        <v>95</v>
      </c>
      <c r="B409" s="140" t="s">
        <v>203</v>
      </c>
      <c r="C409" s="86">
        <f>'4A_DOC'!$B$39*$L$26</f>
        <v>2.8335844032825004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64"/>
      <c r="B410" s="140" t="s">
        <v>204</v>
      </c>
      <c r="C410" s="86">
        <f>'4A_DOC'!$B$40*$L$26</f>
        <v>0.54844945898749997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4.8287684167095443E-3</v>
      </c>
    </row>
    <row r="411" spans="1:9">
      <c r="A411" s="264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64"/>
      <c r="B412" s="140" t="s">
        <v>47</v>
      </c>
      <c r="C412" s="86">
        <f>'4A_DOC'!$B$42*$L$26</f>
        <v>3.4571522317500006E-2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5.8817683302840014E-3</v>
      </c>
    </row>
    <row r="413" spans="1:9">
      <c r="A413" s="264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64"/>
      <c r="B414" s="140" t="s">
        <v>207</v>
      </c>
      <c r="C414" s="86">
        <f>'4A_DOC'!$B$44*$L$26</f>
        <v>0.45711235064250005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0.72909419927478747</v>
      </c>
    </row>
    <row r="415" spans="1:9">
      <c r="A415" s="264"/>
      <c r="B415" s="140" t="s">
        <v>208</v>
      </c>
      <c r="C415" s="86">
        <f>'4A_DOC'!$B$45*$L$26</f>
        <v>7.554517839750001E-2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64"/>
      <c r="B416" s="140" t="s">
        <v>209</v>
      </c>
      <c r="C416" s="86">
        <f>'4A_DOC'!$B$46*$L$26</f>
        <v>5.6765586027500002E-2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64"/>
      <c r="B417" s="140" t="s">
        <v>210</v>
      </c>
      <c r="C417" s="86">
        <f>'4A_DOC'!$B$47*$L$26</f>
        <v>0.26504833776750003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64" t="s">
        <v>48</v>
      </c>
      <c r="B418" s="264"/>
      <c r="C418" s="7"/>
      <c r="D418" s="140"/>
      <c r="E418" s="140"/>
      <c r="F418" s="140"/>
      <c r="G418" s="140"/>
      <c r="H418" s="140"/>
      <c r="I418" s="140"/>
    </row>
    <row r="419" spans="1:9">
      <c r="A419" s="203" t="s">
        <v>283</v>
      </c>
      <c r="B419" s="204"/>
      <c r="C419" s="204"/>
      <c r="D419" s="204"/>
      <c r="E419" s="204"/>
      <c r="F419" s="204"/>
      <c r="G419" s="204"/>
      <c r="H419" s="205"/>
      <c r="I419" s="93">
        <f>SUM(I409:I418)</f>
        <v>0.73980473602178098</v>
      </c>
    </row>
    <row r="420" spans="1:9">
      <c r="A420" s="260" t="s">
        <v>53</v>
      </c>
      <c r="B420" s="261"/>
      <c r="C420" s="261"/>
      <c r="D420" s="261"/>
      <c r="E420" s="261"/>
      <c r="F420" s="261"/>
      <c r="G420" s="261"/>
      <c r="H420" s="261"/>
      <c r="I420" s="261"/>
    </row>
    <row r="421" spans="1:9">
      <c r="A421" s="262" t="s">
        <v>54</v>
      </c>
      <c r="B421" s="263"/>
      <c r="C421" s="263"/>
      <c r="D421" s="263"/>
      <c r="E421" s="263"/>
      <c r="F421" s="263"/>
      <c r="G421" s="263"/>
      <c r="H421" s="263"/>
      <c r="I421" s="263"/>
    </row>
    <row r="422" spans="1:9">
      <c r="A422" s="262" t="s">
        <v>55</v>
      </c>
      <c r="B422" s="263"/>
      <c r="C422" s="263"/>
      <c r="D422" s="263"/>
      <c r="E422" s="263"/>
      <c r="F422" s="263"/>
      <c r="G422" s="263"/>
      <c r="H422" s="263"/>
      <c r="I422" s="263"/>
    </row>
    <row r="423" spans="1:9">
      <c r="A423" s="262" t="s">
        <v>96</v>
      </c>
      <c r="B423" s="263"/>
      <c r="C423" s="263"/>
      <c r="D423" s="263"/>
      <c r="E423" s="263"/>
      <c r="F423" s="263"/>
      <c r="G423" s="263"/>
      <c r="H423" s="263"/>
      <c r="I423" s="263"/>
    </row>
    <row r="424" spans="1:9">
      <c r="A424" s="262" t="s">
        <v>97</v>
      </c>
      <c r="B424" s="263"/>
      <c r="C424" s="263"/>
      <c r="D424" s="263"/>
      <c r="E424" s="263"/>
      <c r="F424" s="263"/>
      <c r="G424" s="263"/>
      <c r="H424" s="263"/>
      <c r="I424" s="263"/>
    </row>
    <row r="425" spans="1:9">
      <c r="A425" s="257" t="s">
        <v>200</v>
      </c>
      <c r="B425" s="258"/>
      <c r="C425" s="258"/>
      <c r="D425" s="258"/>
      <c r="E425" s="258"/>
      <c r="F425" s="258"/>
      <c r="G425" s="258"/>
      <c r="H425" s="258"/>
      <c r="I425" s="258"/>
    </row>
    <row r="428" spans="1:9">
      <c r="A428" s="201" t="s">
        <v>0</v>
      </c>
      <c r="B428" s="201"/>
      <c r="C428" s="202" t="s">
        <v>1</v>
      </c>
      <c r="D428" s="202"/>
      <c r="E428" s="202"/>
      <c r="F428" s="202"/>
      <c r="G428" s="202"/>
      <c r="H428" s="202"/>
      <c r="I428" s="202"/>
    </row>
    <row r="429" spans="1:9">
      <c r="A429" s="201" t="s">
        <v>2</v>
      </c>
      <c r="B429" s="201"/>
      <c r="C429" s="202" t="s">
        <v>75</v>
      </c>
      <c r="D429" s="202"/>
      <c r="E429" s="202"/>
      <c r="F429" s="202"/>
      <c r="G429" s="202"/>
      <c r="H429" s="202"/>
      <c r="I429" s="202"/>
    </row>
    <row r="430" spans="1:9">
      <c r="A430" s="201" t="s">
        <v>4</v>
      </c>
      <c r="B430" s="201"/>
      <c r="C430" s="202" t="s">
        <v>76</v>
      </c>
      <c r="D430" s="202"/>
      <c r="E430" s="202"/>
      <c r="F430" s="202"/>
      <c r="G430" s="202"/>
      <c r="H430" s="202"/>
      <c r="I430" s="202"/>
    </row>
    <row r="431" spans="1:9">
      <c r="A431" s="201" t="s">
        <v>6</v>
      </c>
      <c r="B431" s="201"/>
      <c r="C431" s="202" t="s">
        <v>77</v>
      </c>
      <c r="D431" s="202"/>
      <c r="E431" s="202"/>
      <c r="F431" s="202"/>
      <c r="G431" s="202"/>
      <c r="H431" s="202"/>
      <c r="I431" s="202"/>
    </row>
    <row r="432" spans="1:9">
      <c r="A432" s="254" t="s">
        <v>8</v>
      </c>
      <c r="B432" s="254"/>
      <c r="C432" s="254"/>
      <c r="D432" s="254" t="s">
        <v>9</v>
      </c>
      <c r="E432" s="259"/>
      <c r="F432" s="259"/>
      <c r="G432" s="259"/>
      <c r="H432" s="259"/>
      <c r="I432" s="137"/>
    </row>
    <row r="433" spans="1:9">
      <c r="A433" s="265"/>
      <c r="B433" s="265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2" t="s">
        <v>84</v>
      </c>
      <c r="B434" s="212"/>
      <c r="C434" s="141" t="s">
        <v>85</v>
      </c>
      <c r="D434" s="265" t="s">
        <v>86</v>
      </c>
      <c r="E434" s="141" t="s">
        <v>87</v>
      </c>
      <c r="F434" s="141" t="s">
        <v>89</v>
      </c>
      <c r="G434" s="265" t="s">
        <v>91</v>
      </c>
      <c r="H434" s="265" t="s">
        <v>38</v>
      </c>
      <c r="I434" s="265" t="s">
        <v>92</v>
      </c>
    </row>
    <row r="435" spans="1:9" ht="14.25">
      <c r="A435" s="212"/>
      <c r="B435" s="212"/>
      <c r="C435" s="138" t="s">
        <v>37</v>
      </c>
      <c r="D435" s="255"/>
      <c r="E435" s="138" t="s">
        <v>88</v>
      </c>
      <c r="F435" s="138" t="s">
        <v>90</v>
      </c>
      <c r="G435" s="255"/>
      <c r="H435" s="255"/>
      <c r="I435" s="255"/>
    </row>
    <row r="436" spans="1:9">
      <c r="A436" s="213"/>
      <c r="B436" s="213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13"/>
      <c r="B437" s="213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7"/>
      <c r="B438" s="267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4" t="s">
        <v>95</v>
      </c>
      <c r="B439" s="140" t="s">
        <v>203</v>
      </c>
      <c r="C439" s="86">
        <f>'4A_DOC'!$B$39*$L$27</f>
        <v>2.9030718785250005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64"/>
      <c r="B440" s="140" t="s">
        <v>204</v>
      </c>
      <c r="C440" s="86">
        <f>'4A_DOC'!$B$40*$L$27</f>
        <v>0.56189898537500005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4.9471834268356501E-3</v>
      </c>
    </row>
    <row r="441" spans="1:9">
      <c r="A441" s="264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64"/>
      <c r="B442" s="140" t="s">
        <v>47</v>
      </c>
      <c r="C442" s="86">
        <f>'4A_DOC'!$B$42*$L$27</f>
        <v>3.5419313475000005E-2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6.0260058658800006E-3</v>
      </c>
    </row>
    <row r="443" spans="1:9">
      <c r="A443" s="264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64"/>
      <c r="B444" s="140" t="s">
        <v>207</v>
      </c>
      <c r="C444" s="86">
        <f>'4A_DOC'!$B$44*$L$27</f>
        <v>0.46832203372500009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0.7469736437913751</v>
      </c>
    </row>
    <row r="445" spans="1:9">
      <c r="A445" s="264"/>
      <c r="B445" s="140" t="s">
        <v>208</v>
      </c>
      <c r="C445" s="86">
        <f>'4A_DOC'!$B$45*$L$27</f>
        <v>7.7397759075000003E-2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64"/>
      <c r="B446" s="140" t="s">
        <v>209</v>
      </c>
      <c r="C446" s="86">
        <f>'4A_DOC'!$B$46*$L$27</f>
        <v>5.8157638175000012E-2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64"/>
      <c r="B447" s="140" t="s">
        <v>210</v>
      </c>
      <c r="C447" s="86">
        <f>'4A_DOC'!$B$47*$L$27</f>
        <v>0.27154806997500003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64" t="s">
        <v>48</v>
      </c>
      <c r="B448" s="264"/>
      <c r="C448" s="7"/>
      <c r="D448" s="140"/>
      <c r="E448" s="140"/>
      <c r="F448" s="140"/>
      <c r="G448" s="140"/>
      <c r="H448" s="140"/>
      <c r="I448" s="140"/>
    </row>
    <row r="449" spans="1:9">
      <c r="A449" s="203" t="s">
        <v>284</v>
      </c>
      <c r="B449" s="204"/>
      <c r="C449" s="204"/>
      <c r="D449" s="204"/>
      <c r="E449" s="204"/>
      <c r="F449" s="204"/>
      <c r="G449" s="204"/>
      <c r="H449" s="205"/>
      <c r="I449" s="93">
        <f>SUM(I439:I448)</f>
        <v>0.75794683308409072</v>
      </c>
    </row>
    <row r="450" spans="1:9">
      <c r="A450" s="260" t="s">
        <v>53</v>
      </c>
      <c r="B450" s="261"/>
      <c r="C450" s="261"/>
      <c r="D450" s="261"/>
      <c r="E450" s="261"/>
      <c r="F450" s="261"/>
      <c r="G450" s="261"/>
      <c r="H450" s="261"/>
      <c r="I450" s="261"/>
    </row>
    <row r="451" spans="1:9">
      <c r="A451" s="262" t="s">
        <v>54</v>
      </c>
      <c r="B451" s="263"/>
      <c r="C451" s="263"/>
      <c r="D451" s="263"/>
      <c r="E451" s="263"/>
      <c r="F451" s="263"/>
      <c r="G451" s="263"/>
      <c r="H451" s="263"/>
      <c r="I451" s="263"/>
    </row>
    <row r="452" spans="1:9">
      <c r="A452" s="262" t="s">
        <v>55</v>
      </c>
      <c r="B452" s="263"/>
      <c r="C452" s="263"/>
      <c r="D452" s="263"/>
      <c r="E452" s="263"/>
      <c r="F452" s="263"/>
      <c r="G452" s="263"/>
      <c r="H452" s="263"/>
      <c r="I452" s="263"/>
    </row>
    <row r="453" spans="1:9">
      <c r="A453" s="262" t="s">
        <v>96</v>
      </c>
      <c r="B453" s="263"/>
      <c r="C453" s="263"/>
      <c r="D453" s="263"/>
      <c r="E453" s="263"/>
      <c r="F453" s="263"/>
      <c r="G453" s="263"/>
      <c r="H453" s="263"/>
      <c r="I453" s="263"/>
    </row>
    <row r="454" spans="1:9">
      <c r="A454" s="262" t="s">
        <v>97</v>
      </c>
      <c r="B454" s="263"/>
      <c r="C454" s="263"/>
      <c r="D454" s="263"/>
      <c r="E454" s="263"/>
      <c r="F454" s="263"/>
      <c r="G454" s="263"/>
      <c r="H454" s="263"/>
      <c r="I454" s="263"/>
    </row>
    <row r="455" spans="1:9">
      <c r="A455" s="257" t="s">
        <v>200</v>
      </c>
      <c r="B455" s="258"/>
      <c r="C455" s="258"/>
      <c r="D455" s="258"/>
      <c r="E455" s="258"/>
      <c r="F455" s="258"/>
      <c r="G455" s="258"/>
      <c r="H455" s="258"/>
      <c r="I455" s="258"/>
    </row>
    <row r="458" spans="1:9">
      <c r="A458" s="201" t="s">
        <v>0</v>
      </c>
      <c r="B458" s="201"/>
      <c r="C458" s="202" t="s">
        <v>1</v>
      </c>
      <c r="D458" s="202"/>
      <c r="E458" s="202"/>
      <c r="F458" s="202"/>
      <c r="G458" s="202"/>
      <c r="H458" s="202"/>
      <c r="I458" s="202"/>
    </row>
    <row r="459" spans="1:9">
      <c r="A459" s="201" t="s">
        <v>2</v>
      </c>
      <c r="B459" s="201"/>
      <c r="C459" s="202" t="s">
        <v>75</v>
      </c>
      <c r="D459" s="202"/>
      <c r="E459" s="202"/>
      <c r="F459" s="202"/>
      <c r="G459" s="202"/>
      <c r="H459" s="202"/>
      <c r="I459" s="202"/>
    </row>
    <row r="460" spans="1:9">
      <c r="A460" s="201" t="s">
        <v>4</v>
      </c>
      <c r="B460" s="201"/>
      <c r="C460" s="202" t="s">
        <v>76</v>
      </c>
      <c r="D460" s="202"/>
      <c r="E460" s="202"/>
      <c r="F460" s="202"/>
      <c r="G460" s="202"/>
      <c r="H460" s="202"/>
      <c r="I460" s="202"/>
    </row>
    <row r="461" spans="1:9">
      <c r="A461" s="201" t="s">
        <v>6</v>
      </c>
      <c r="B461" s="201"/>
      <c r="C461" s="202" t="s">
        <v>77</v>
      </c>
      <c r="D461" s="202"/>
      <c r="E461" s="202"/>
      <c r="F461" s="202"/>
      <c r="G461" s="202"/>
      <c r="H461" s="202"/>
      <c r="I461" s="202"/>
    </row>
    <row r="462" spans="1:9">
      <c r="A462" s="254" t="s">
        <v>8</v>
      </c>
      <c r="B462" s="254"/>
      <c r="C462" s="254"/>
      <c r="D462" s="254" t="s">
        <v>9</v>
      </c>
      <c r="E462" s="259"/>
      <c r="F462" s="259"/>
      <c r="G462" s="259"/>
      <c r="H462" s="259"/>
      <c r="I462" s="137"/>
    </row>
    <row r="463" spans="1:9">
      <c r="A463" s="265"/>
      <c r="B463" s="265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2" t="s">
        <v>84</v>
      </c>
      <c r="B464" s="212"/>
      <c r="C464" s="141" t="s">
        <v>85</v>
      </c>
      <c r="D464" s="265" t="s">
        <v>86</v>
      </c>
      <c r="E464" s="141" t="s">
        <v>87</v>
      </c>
      <c r="F464" s="141" t="s">
        <v>89</v>
      </c>
      <c r="G464" s="265" t="s">
        <v>91</v>
      </c>
      <c r="H464" s="265" t="s">
        <v>38</v>
      </c>
      <c r="I464" s="265" t="s">
        <v>92</v>
      </c>
    </row>
    <row r="465" spans="1:9" ht="14.25">
      <c r="A465" s="212"/>
      <c r="B465" s="212"/>
      <c r="C465" s="138" t="s">
        <v>37</v>
      </c>
      <c r="D465" s="255"/>
      <c r="E465" s="138" t="s">
        <v>88</v>
      </c>
      <c r="F465" s="138" t="s">
        <v>90</v>
      </c>
      <c r="G465" s="255"/>
      <c r="H465" s="255"/>
      <c r="I465" s="255"/>
    </row>
    <row r="466" spans="1:9">
      <c r="A466" s="213"/>
      <c r="B466" s="213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13"/>
      <c r="B467" s="213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7"/>
      <c r="B468" s="267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4" t="s">
        <v>95</v>
      </c>
      <c r="B469" s="140" t="s">
        <v>203</v>
      </c>
      <c r="C469" s="86">
        <f>'4A_DOC'!$B$39*$L$28</f>
        <v>2.9725593537674992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64"/>
      <c r="B470" s="140" t="s">
        <v>204</v>
      </c>
      <c r="C470" s="86">
        <f>'4A_DOC'!$B$40*$L$28</f>
        <v>0.5753485117624999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5.0655984369617534E-3</v>
      </c>
    </row>
    <row r="471" spans="1:9">
      <c r="A471" s="264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64"/>
      <c r="B472" s="140" t="s">
        <v>47</v>
      </c>
      <c r="C472" s="86">
        <f>'4A_DOC'!$B$42*$L$28</f>
        <v>3.6267104632499998E-2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6.1702434014759989E-3</v>
      </c>
    </row>
    <row r="473" spans="1:9">
      <c r="A473" s="264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64"/>
      <c r="B474" s="140" t="s">
        <v>207</v>
      </c>
      <c r="C474" s="86">
        <f>'4A_DOC'!$B$44*$L$28</f>
        <v>0.47953171680749995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0.76485308830796228</v>
      </c>
    </row>
    <row r="475" spans="1:9">
      <c r="A475" s="264"/>
      <c r="B475" s="140" t="s">
        <v>208</v>
      </c>
      <c r="C475" s="86">
        <f>'4A_DOC'!$B$45*$L$28</f>
        <v>7.9250339752499982E-2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64"/>
      <c r="B476" s="140" t="s">
        <v>209</v>
      </c>
      <c r="C476" s="86">
        <f>'4A_DOC'!$B$46*$L$28</f>
        <v>5.9549690322499987E-2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64"/>
      <c r="B477" s="140" t="s">
        <v>210</v>
      </c>
      <c r="C477" s="86">
        <f>'4A_DOC'!$B$47*$L$28</f>
        <v>0.27804780218249991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64" t="s">
        <v>48</v>
      </c>
      <c r="B478" s="264"/>
      <c r="C478" s="7"/>
      <c r="D478" s="140"/>
      <c r="E478" s="140"/>
      <c r="F478" s="140"/>
      <c r="G478" s="140"/>
      <c r="H478" s="140"/>
      <c r="I478" s="140"/>
    </row>
    <row r="479" spans="1:9">
      <c r="A479" s="203" t="s">
        <v>285</v>
      </c>
      <c r="B479" s="204"/>
      <c r="C479" s="204"/>
      <c r="D479" s="204"/>
      <c r="E479" s="204"/>
      <c r="F479" s="204"/>
      <c r="G479" s="204"/>
      <c r="H479" s="205"/>
      <c r="I479" s="93">
        <f>SUM(I469:I478)</f>
        <v>0.77608893014640001</v>
      </c>
    </row>
    <row r="480" spans="1:9">
      <c r="A480" s="260" t="s">
        <v>53</v>
      </c>
      <c r="B480" s="261"/>
      <c r="C480" s="261"/>
      <c r="D480" s="261"/>
      <c r="E480" s="261"/>
      <c r="F480" s="261"/>
      <c r="G480" s="261"/>
      <c r="H480" s="261"/>
      <c r="I480" s="261"/>
    </row>
    <row r="481" spans="1:9">
      <c r="A481" s="262" t="s">
        <v>54</v>
      </c>
      <c r="B481" s="263"/>
      <c r="C481" s="263"/>
      <c r="D481" s="263"/>
      <c r="E481" s="263"/>
      <c r="F481" s="263"/>
      <c r="G481" s="263"/>
      <c r="H481" s="263"/>
      <c r="I481" s="263"/>
    </row>
    <row r="482" spans="1:9">
      <c r="A482" s="262" t="s">
        <v>55</v>
      </c>
      <c r="B482" s="263"/>
      <c r="C482" s="263"/>
      <c r="D482" s="263"/>
      <c r="E482" s="263"/>
      <c r="F482" s="263"/>
      <c r="G482" s="263"/>
      <c r="H482" s="263"/>
      <c r="I482" s="263"/>
    </row>
    <row r="483" spans="1:9">
      <c r="A483" s="262" t="s">
        <v>96</v>
      </c>
      <c r="B483" s="263"/>
      <c r="C483" s="263"/>
      <c r="D483" s="263"/>
      <c r="E483" s="263"/>
      <c r="F483" s="263"/>
      <c r="G483" s="263"/>
      <c r="H483" s="263"/>
      <c r="I483" s="263"/>
    </row>
    <row r="484" spans="1:9">
      <c r="A484" s="262" t="s">
        <v>97</v>
      </c>
      <c r="B484" s="263"/>
      <c r="C484" s="263"/>
      <c r="D484" s="263"/>
      <c r="E484" s="263"/>
      <c r="F484" s="263"/>
      <c r="G484" s="263"/>
      <c r="H484" s="263"/>
      <c r="I484" s="263"/>
    </row>
    <row r="485" spans="1:9">
      <c r="A485" s="257" t="s">
        <v>200</v>
      </c>
      <c r="B485" s="258"/>
      <c r="C485" s="258"/>
      <c r="D485" s="258"/>
      <c r="E485" s="258"/>
      <c r="F485" s="258"/>
      <c r="G485" s="258"/>
      <c r="H485" s="258"/>
      <c r="I485" s="258"/>
    </row>
    <row r="488" spans="1:9">
      <c r="A488" s="201" t="s">
        <v>0</v>
      </c>
      <c r="B488" s="201"/>
      <c r="C488" s="202" t="s">
        <v>1</v>
      </c>
      <c r="D488" s="202"/>
      <c r="E488" s="202"/>
      <c r="F488" s="202"/>
      <c r="G488" s="202"/>
      <c r="H488" s="202"/>
      <c r="I488" s="202"/>
    </row>
    <row r="489" spans="1:9">
      <c r="A489" s="201" t="s">
        <v>2</v>
      </c>
      <c r="B489" s="201"/>
      <c r="C489" s="202" t="s">
        <v>75</v>
      </c>
      <c r="D489" s="202"/>
      <c r="E489" s="202"/>
      <c r="F489" s="202"/>
      <c r="G489" s="202"/>
      <c r="H489" s="202"/>
      <c r="I489" s="202"/>
    </row>
    <row r="490" spans="1:9">
      <c r="A490" s="201" t="s">
        <v>4</v>
      </c>
      <c r="B490" s="201"/>
      <c r="C490" s="202" t="s">
        <v>76</v>
      </c>
      <c r="D490" s="202"/>
      <c r="E490" s="202"/>
      <c r="F490" s="202"/>
      <c r="G490" s="202"/>
      <c r="H490" s="202"/>
      <c r="I490" s="202"/>
    </row>
    <row r="491" spans="1:9">
      <c r="A491" s="201" t="s">
        <v>6</v>
      </c>
      <c r="B491" s="201"/>
      <c r="C491" s="202" t="s">
        <v>77</v>
      </c>
      <c r="D491" s="202"/>
      <c r="E491" s="202"/>
      <c r="F491" s="202"/>
      <c r="G491" s="202"/>
      <c r="H491" s="202"/>
      <c r="I491" s="202"/>
    </row>
    <row r="492" spans="1:9">
      <c r="A492" s="254" t="s">
        <v>8</v>
      </c>
      <c r="B492" s="254"/>
      <c r="C492" s="254"/>
      <c r="D492" s="254" t="s">
        <v>9</v>
      </c>
      <c r="E492" s="259"/>
      <c r="F492" s="259"/>
      <c r="G492" s="259"/>
      <c r="H492" s="259"/>
      <c r="I492" s="137"/>
    </row>
    <row r="493" spans="1:9">
      <c r="A493" s="265"/>
      <c r="B493" s="265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2" t="s">
        <v>84</v>
      </c>
      <c r="B494" s="212"/>
      <c r="C494" s="141" t="s">
        <v>85</v>
      </c>
      <c r="D494" s="265" t="s">
        <v>86</v>
      </c>
      <c r="E494" s="141" t="s">
        <v>87</v>
      </c>
      <c r="F494" s="141" t="s">
        <v>89</v>
      </c>
      <c r="G494" s="265" t="s">
        <v>91</v>
      </c>
      <c r="H494" s="265" t="s">
        <v>38</v>
      </c>
      <c r="I494" s="265" t="s">
        <v>92</v>
      </c>
    </row>
    <row r="495" spans="1:9" ht="14.25">
      <c r="A495" s="212"/>
      <c r="B495" s="212"/>
      <c r="C495" s="138" t="s">
        <v>37</v>
      </c>
      <c r="D495" s="255"/>
      <c r="E495" s="138" t="s">
        <v>88</v>
      </c>
      <c r="F495" s="138" t="s">
        <v>90</v>
      </c>
      <c r="G495" s="255"/>
      <c r="H495" s="255"/>
      <c r="I495" s="255"/>
    </row>
    <row r="496" spans="1:9">
      <c r="A496" s="213"/>
      <c r="B496" s="213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13"/>
      <c r="B497" s="213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7"/>
      <c r="B498" s="267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4" t="s">
        <v>95</v>
      </c>
      <c r="B499" s="140" t="s">
        <v>203</v>
      </c>
      <c r="C499" s="86">
        <f>'4A_DOC'!$B$39*$L$29</f>
        <v>3.0420468290100002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64"/>
      <c r="B500" s="140" t="s">
        <v>204</v>
      </c>
      <c r="C500" s="86">
        <f>'4A_DOC'!$B$40*$L$29</f>
        <v>0.58879803814999998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5.1840134470878593E-3</v>
      </c>
    </row>
    <row r="501" spans="1:9">
      <c r="A501" s="264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64"/>
      <c r="B502" s="140" t="s">
        <v>47</v>
      </c>
      <c r="C502" s="86">
        <f>'4A_DOC'!$B$42*$L$29</f>
        <v>3.7114895790000005E-2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6.3144809370720015E-3</v>
      </c>
    </row>
    <row r="503" spans="1:9">
      <c r="A503" s="264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64"/>
      <c r="B504" s="140" t="s">
        <v>207</v>
      </c>
      <c r="C504" s="86">
        <f>'4A_DOC'!$B$44*$L$29</f>
        <v>0.4907413998900001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0.78273253282455013</v>
      </c>
    </row>
    <row r="505" spans="1:9">
      <c r="A505" s="264"/>
      <c r="B505" s="140" t="s">
        <v>208</v>
      </c>
      <c r="C505" s="86">
        <f>'4A_DOC'!$B$45*$L$29</f>
        <v>8.1102920430000003E-2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64"/>
      <c r="B506" s="140" t="s">
        <v>209</v>
      </c>
      <c r="C506" s="86">
        <f>'4A_DOC'!$B$46*$L$29</f>
        <v>6.0941742470000004E-2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64"/>
      <c r="B507" s="140" t="s">
        <v>210</v>
      </c>
      <c r="C507" s="86">
        <f>'4A_DOC'!$B$47*$L$29</f>
        <v>0.28454753439000002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64" t="s">
        <v>48</v>
      </c>
      <c r="B508" s="264"/>
      <c r="C508" s="7"/>
      <c r="D508" s="140"/>
      <c r="E508" s="140"/>
      <c r="F508" s="140"/>
      <c r="G508" s="140"/>
      <c r="H508" s="140"/>
      <c r="I508" s="140"/>
    </row>
    <row r="509" spans="1:9">
      <c r="A509" s="203" t="s">
        <v>286</v>
      </c>
      <c r="B509" s="204"/>
      <c r="C509" s="204"/>
      <c r="D509" s="204"/>
      <c r="E509" s="204"/>
      <c r="F509" s="204"/>
      <c r="G509" s="204"/>
      <c r="H509" s="205"/>
      <c r="I509" s="93">
        <f>SUM(I499:I508)</f>
        <v>0.79423102720870997</v>
      </c>
    </row>
    <row r="510" spans="1:9">
      <c r="A510" s="260" t="s">
        <v>53</v>
      </c>
      <c r="B510" s="261"/>
      <c r="C510" s="261"/>
      <c r="D510" s="261"/>
      <c r="E510" s="261"/>
      <c r="F510" s="261"/>
      <c r="G510" s="261"/>
      <c r="H510" s="261"/>
      <c r="I510" s="261"/>
    </row>
    <row r="511" spans="1:9">
      <c r="A511" s="262" t="s">
        <v>54</v>
      </c>
      <c r="B511" s="263"/>
      <c r="C511" s="263"/>
      <c r="D511" s="263"/>
      <c r="E511" s="263"/>
      <c r="F511" s="263"/>
      <c r="G511" s="263"/>
      <c r="H511" s="263"/>
      <c r="I511" s="263"/>
    </row>
    <row r="512" spans="1:9">
      <c r="A512" s="262" t="s">
        <v>55</v>
      </c>
      <c r="B512" s="263"/>
      <c r="C512" s="263"/>
      <c r="D512" s="263"/>
      <c r="E512" s="263"/>
      <c r="F512" s="263"/>
      <c r="G512" s="263"/>
      <c r="H512" s="263"/>
      <c r="I512" s="263"/>
    </row>
    <row r="513" spans="1:9">
      <c r="A513" s="262" t="s">
        <v>96</v>
      </c>
      <c r="B513" s="263"/>
      <c r="C513" s="263"/>
      <c r="D513" s="263"/>
      <c r="E513" s="263"/>
      <c r="F513" s="263"/>
      <c r="G513" s="263"/>
      <c r="H513" s="263"/>
      <c r="I513" s="263"/>
    </row>
    <row r="514" spans="1:9">
      <c r="A514" s="262" t="s">
        <v>97</v>
      </c>
      <c r="B514" s="263"/>
      <c r="C514" s="263"/>
      <c r="D514" s="263"/>
      <c r="E514" s="263"/>
      <c r="F514" s="263"/>
      <c r="G514" s="263"/>
      <c r="H514" s="263"/>
      <c r="I514" s="263"/>
    </row>
    <row r="515" spans="1:9">
      <c r="A515" s="257" t="s">
        <v>200</v>
      </c>
      <c r="B515" s="258"/>
      <c r="C515" s="258"/>
      <c r="D515" s="258"/>
      <c r="E515" s="258"/>
      <c r="F515" s="258"/>
      <c r="G515" s="258"/>
      <c r="H515" s="258"/>
      <c r="I515" s="258"/>
    </row>
    <row r="518" spans="1:9">
      <c r="A518" s="201" t="s">
        <v>0</v>
      </c>
      <c r="B518" s="201"/>
      <c r="C518" s="202" t="s">
        <v>1</v>
      </c>
      <c r="D518" s="202"/>
      <c r="E518" s="202"/>
      <c r="F518" s="202"/>
      <c r="G518" s="202"/>
      <c r="H518" s="202"/>
      <c r="I518" s="202"/>
    </row>
    <row r="519" spans="1:9">
      <c r="A519" s="201" t="s">
        <v>2</v>
      </c>
      <c r="B519" s="201"/>
      <c r="C519" s="202" t="s">
        <v>75</v>
      </c>
      <c r="D519" s="202"/>
      <c r="E519" s="202"/>
      <c r="F519" s="202"/>
      <c r="G519" s="202"/>
      <c r="H519" s="202"/>
      <c r="I519" s="202"/>
    </row>
    <row r="520" spans="1:9">
      <c r="A520" s="201" t="s">
        <v>4</v>
      </c>
      <c r="B520" s="201"/>
      <c r="C520" s="202" t="s">
        <v>76</v>
      </c>
      <c r="D520" s="202"/>
      <c r="E520" s="202"/>
      <c r="F520" s="202"/>
      <c r="G520" s="202"/>
      <c r="H520" s="202"/>
      <c r="I520" s="202"/>
    </row>
    <row r="521" spans="1:9">
      <c r="A521" s="201" t="s">
        <v>6</v>
      </c>
      <c r="B521" s="201"/>
      <c r="C521" s="202" t="s">
        <v>77</v>
      </c>
      <c r="D521" s="202"/>
      <c r="E521" s="202"/>
      <c r="F521" s="202"/>
      <c r="G521" s="202"/>
      <c r="H521" s="202"/>
      <c r="I521" s="202"/>
    </row>
    <row r="522" spans="1:9">
      <c r="A522" s="254" t="s">
        <v>8</v>
      </c>
      <c r="B522" s="254"/>
      <c r="C522" s="254"/>
      <c r="D522" s="254" t="s">
        <v>9</v>
      </c>
      <c r="E522" s="259"/>
      <c r="F522" s="259"/>
      <c r="G522" s="259"/>
      <c r="H522" s="259"/>
      <c r="I522" s="137"/>
    </row>
    <row r="523" spans="1:9">
      <c r="A523" s="265"/>
      <c r="B523" s="265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2" t="s">
        <v>84</v>
      </c>
      <c r="B524" s="212"/>
      <c r="C524" s="141" t="s">
        <v>85</v>
      </c>
      <c r="D524" s="265" t="s">
        <v>86</v>
      </c>
      <c r="E524" s="141" t="s">
        <v>87</v>
      </c>
      <c r="F524" s="141" t="s">
        <v>89</v>
      </c>
      <c r="G524" s="265" t="s">
        <v>91</v>
      </c>
      <c r="H524" s="265" t="s">
        <v>38</v>
      </c>
      <c r="I524" s="265" t="s">
        <v>92</v>
      </c>
    </row>
    <row r="525" spans="1:9" ht="14.25">
      <c r="A525" s="212"/>
      <c r="B525" s="212"/>
      <c r="C525" s="138" t="s">
        <v>37</v>
      </c>
      <c r="D525" s="255"/>
      <c r="E525" s="138" t="s">
        <v>88</v>
      </c>
      <c r="F525" s="138" t="s">
        <v>90</v>
      </c>
      <c r="G525" s="255"/>
      <c r="H525" s="255"/>
      <c r="I525" s="255"/>
    </row>
    <row r="526" spans="1:9">
      <c r="A526" s="213"/>
      <c r="B526" s="213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13"/>
      <c r="B527" s="213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7"/>
      <c r="B528" s="267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4" t="s">
        <v>95</v>
      </c>
      <c r="B529" s="140" t="s">
        <v>203</v>
      </c>
      <c r="C529" s="86">
        <f>'4A_DOC'!$B$39*$L$30</f>
        <v>3.1115343042525012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64"/>
      <c r="B530" s="140" t="s">
        <v>204</v>
      </c>
      <c r="C530" s="86">
        <f>'4A_DOC'!$B$40*$L$30</f>
        <v>0.60224756453750017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5.3024284572139669E-3</v>
      </c>
    </row>
    <row r="531" spans="1:9">
      <c r="A531" s="264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64"/>
      <c r="B532" s="140" t="s">
        <v>47</v>
      </c>
      <c r="C532" s="86">
        <f>'4A_DOC'!$B$42*$L$30</f>
        <v>3.7962686947500018E-2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6.4587184726680033E-3</v>
      </c>
    </row>
    <row r="533" spans="1:9">
      <c r="A533" s="264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64"/>
      <c r="B534" s="140" t="s">
        <v>207</v>
      </c>
      <c r="C534" s="86">
        <f>'4A_DOC'!$B$44*$L$30</f>
        <v>0.50195108297250024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0.80061197734113787</v>
      </c>
    </row>
    <row r="535" spans="1:9">
      <c r="A535" s="264"/>
      <c r="B535" s="140" t="s">
        <v>208</v>
      </c>
      <c r="C535" s="86">
        <f>'4A_DOC'!$B$45*$L$30</f>
        <v>8.2955501107500024E-2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64"/>
      <c r="B536" s="140" t="s">
        <v>209</v>
      </c>
      <c r="C536" s="86">
        <f>'4A_DOC'!$B$46*$L$30</f>
        <v>6.2333794617500021E-2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64"/>
      <c r="B537" s="140" t="s">
        <v>210</v>
      </c>
      <c r="C537" s="86">
        <f>'4A_DOC'!$B$47*$L$30</f>
        <v>0.29104726659750008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64" t="s">
        <v>48</v>
      </c>
      <c r="B538" s="264"/>
      <c r="C538" s="7"/>
      <c r="D538" s="140"/>
      <c r="E538" s="140"/>
      <c r="F538" s="140"/>
      <c r="G538" s="140"/>
      <c r="H538" s="140"/>
      <c r="I538" s="140"/>
    </row>
    <row r="539" spans="1:9">
      <c r="A539" s="203" t="s">
        <v>287</v>
      </c>
      <c r="B539" s="204"/>
      <c r="C539" s="204"/>
      <c r="D539" s="204"/>
      <c r="E539" s="204"/>
      <c r="F539" s="204"/>
      <c r="G539" s="204"/>
      <c r="H539" s="205"/>
      <c r="I539" s="93">
        <f>SUM(I529:I538)</f>
        <v>0.81237312427101982</v>
      </c>
    </row>
    <row r="540" spans="1:9">
      <c r="A540" s="260" t="s">
        <v>53</v>
      </c>
      <c r="B540" s="261"/>
      <c r="C540" s="261"/>
      <c r="D540" s="261"/>
      <c r="E540" s="261"/>
      <c r="F540" s="261"/>
      <c r="G540" s="261"/>
      <c r="H540" s="261"/>
      <c r="I540" s="261"/>
    </row>
    <row r="541" spans="1:9">
      <c r="A541" s="262" t="s">
        <v>54</v>
      </c>
      <c r="B541" s="263"/>
      <c r="C541" s="263"/>
      <c r="D541" s="263"/>
      <c r="E541" s="263"/>
      <c r="F541" s="263"/>
      <c r="G541" s="263"/>
      <c r="H541" s="263"/>
      <c r="I541" s="263"/>
    </row>
    <row r="542" spans="1:9">
      <c r="A542" s="262" t="s">
        <v>55</v>
      </c>
      <c r="B542" s="263"/>
      <c r="C542" s="263"/>
      <c r="D542" s="263"/>
      <c r="E542" s="263"/>
      <c r="F542" s="263"/>
      <c r="G542" s="263"/>
      <c r="H542" s="263"/>
      <c r="I542" s="263"/>
    </row>
    <row r="543" spans="1:9">
      <c r="A543" s="262" t="s">
        <v>96</v>
      </c>
      <c r="B543" s="263"/>
      <c r="C543" s="263"/>
      <c r="D543" s="263"/>
      <c r="E543" s="263"/>
      <c r="F543" s="263"/>
      <c r="G543" s="263"/>
      <c r="H543" s="263"/>
      <c r="I543" s="263"/>
    </row>
    <row r="544" spans="1:9">
      <c r="A544" s="262" t="s">
        <v>97</v>
      </c>
      <c r="B544" s="263"/>
      <c r="C544" s="263"/>
      <c r="D544" s="263"/>
      <c r="E544" s="263"/>
      <c r="F544" s="263"/>
      <c r="G544" s="263"/>
      <c r="H544" s="263"/>
      <c r="I544" s="263"/>
    </row>
    <row r="545" spans="1:9">
      <c r="A545" s="257" t="s">
        <v>200</v>
      </c>
      <c r="B545" s="258"/>
      <c r="C545" s="258"/>
      <c r="D545" s="258"/>
      <c r="E545" s="258"/>
      <c r="F545" s="258"/>
      <c r="G545" s="258"/>
      <c r="H545" s="258"/>
      <c r="I545" s="258"/>
    </row>
    <row r="548" spans="1:9">
      <c r="A548" s="201" t="s">
        <v>0</v>
      </c>
      <c r="B548" s="201"/>
      <c r="C548" s="202" t="s">
        <v>1</v>
      </c>
      <c r="D548" s="202"/>
      <c r="E548" s="202"/>
      <c r="F548" s="202"/>
      <c r="G548" s="202"/>
      <c r="H548" s="202"/>
      <c r="I548" s="202"/>
    </row>
    <row r="549" spans="1:9">
      <c r="A549" s="201" t="s">
        <v>2</v>
      </c>
      <c r="B549" s="201"/>
      <c r="C549" s="202" t="s">
        <v>75</v>
      </c>
      <c r="D549" s="202"/>
      <c r="E549" s="202"/>
      <c r="F549" s="202"/>
      <c r="G549" s="202"/>
      <c r="H549" s="202"/>
      <c r="I549" s="202"/>
    </row>
    <row r="550" spans="1:9">
      <c r="A550" s="201" t="s">
        <v>4</v>
      </c>
      <c r="B550" s="201"/>
      <c r="C550" s="202" t="s">
        <v>76</v>
      </c>
      <c r="D550" s="202"/>
      <c r="E550" s="202"/>
      <c r="F550" s="202"/>
      <c r="G550" s="202"/>
      <c r="H550" s="202"/>
      <c r="I550" s="202"/>
    </row>
    <row r="551" spans="1:9">
      <c r="A551" s="201" t="s">
        <v>6</v>
      </c>
      <c r="B551" s="201"/>
      <c r="C551" s="202" t="s">
        <v>77</v>
      </c>
      <c r="D551" s="202"/>
      <c r="E551" s="202"/>
      <c r="F551" s="202"/>
      <c r="G551" s="202"/>
      <c r="H551" s="202"/>
      <c r="I551" s="202"/>
    </row>
    <row r="552" spans="1:9">
      <c r="A552" s="254" t="s">
        <v>8</v>
      </c>
      <c r="B552" s="254"/>
      <c r="C552" s="254"/>
      <c r="D552" s="254" t="s">
        <v>9</v>
      </c>
      <c r="E552" s="259"/>
      <c r="F552" s="259"/>
      <c r="G552" s="259"/>
      <c r="H552" s="259"/>
      <c r="I552" s="137"/>
    </row>
    <row r="553" spans="1:9">
      <c r="A553" s="265"/>
      <c r="B553" s="265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2" t="s">
        <v>84</v>
      </c>
      <c r="B554" s="212"/>
      <c r="C554" s="141" t="s">
        <v>85</v>
      </c>
      <c r="D554" s="265" t="s">
        <v>86</v>
      </c>
      <c r="E554" s="141" t="s">
        <v>87</v>
      </c>
      <c r="F554" s="141" t="s">
        <v>89</v>
      </c>
      <c r="G554" s="265" t="s">
        <v>91</v>
      </c>
      <c r="H554" s="265" t="s">
        <v>38</v>
      </c>
      <c r="I554" s="265" t="s">
        <v>92</v>
      </c>
    </row>
    <row r="555" spans="1:9" ht="14.25">
      <c r="A555" s="212"/>
      <c r="B555" s="212"/>
      <c r="C555" s="138" t="s">
        <v>37</v>
      </c>
      <c r="D555" s="255"/>
      <c r="E555" s="138" t="s">
        <v>88</v>
      </c>
      <c r="F555" s="138" t="s">
        <v>90</v>
      </c>
      <c r="G555" s="255"/>
      <c r="H555" s="255"/>
      <c r="I555" s="255"/>
    </row>
    <row r="556" spans="1:9">
      <c r="A556" s="213"/>
      <c r="B556" s="213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13"/>
      <c r="B557" s="213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7"/>
      <c r="B558" s="267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4" t="s">
        <v>95</v>
      </c>
      <c r="B559" s="140" t="s">
        <v>203</v>
      </c>
      <c r="C559" s="86">
        <f>'4A_DOC'!$B$39*$L$31</f>
        <v>3.181021779495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64"/>
      <c r="B560" s="140" t="s">
        <v>204</v>
      </c>
      <c r="C560" s="86">
        <f>'4A_DOC'!$B$40*$L$31</f>
        <v>0.61569709092500002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5.4208434673400701E-3</v>
      </c>
    </row>
    <row r="561" spans="1:9">
      <c r="A561" s="264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64"/>
      <c r="B562" s="140" t="s">
        <v>47</v>
      </c>
      <c r="C562" s="86">
        <f>'4A_DOC'!$B$42*$L$31</f>
        <v>3.8810478105000004E-2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6.6029560082640007E-3</v>
      </c>
    </row>
    <row r="563" spans="1:9">
      <c r="A563" s="264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64"/>
      <c r="B564" s="140" t="s">
        <v>207</v>
      </c>
      <c r="C564" s="86">
        <f>'4A_DOC'!$B$44*$L$31</f>
        <v>0.51316076605500005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0.81849142185772505</v>
      </c>
    </row>
    <row r="565" spans="1:9">
      <c r="A565" s="264"/>
      <c r="B565" s="140" t="s">
        <v>208</v>
      </c>
      <c r="C565" s="86">
        <f>'4A_DOC'!$B$45*$L$31</f>
        <v>8.4808081785000003E-2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64"/>
      <c r="B566" s="140" t="s">
        <v>209</v>
      </c>
      <c r="C566" s="86">
        <f>'4A_DOC'!$B$46*$L$31</f>
        <v>6.3725846764999997E-2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64"/>
      <c r="B567" s="140" t="s">
        <v>210</v>
      </c>
      <c r="C567" s="86">
        <f>'4A_DOC'!$B$47*$L$31</f>
        <v>0.29754699880500002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64" t="s">
        <v>48</v>
      </c>
      <c r="B568" s="264"/>
      <c r="C568" s="7"/>
      <c r="D568" s="140"/>
      <c r="E568" s="140"/>
      <c r="F568" s="140"/>
      <c r="G568" s="140"/>
      <c r="H568" s="140"/>
      <c r="I568" s="140"/>
    </row>
    <row r="569" spans="1:9">
      <c r="A569" s="203" t="s">
        <v>288</v>
      </c>
      <c r="B569" s="204"/>
      <c r="C569" s="204"/>
      <c r="D569" s="204"/>
      <c r="E569" s="204"/>
      <c r="F569" s="204"/>
      <c r="G569" s="204"/>
      <c r="H569" s="205"/>
      <c r="I569" s="93">
        <f>SUM(I559:I568)</f>
        <v>0.83051522133332911</v>
      </c>
    </row>
    <row r="570" spans="1:9">
      <c r="A570" s="260" t="s">
        <v>53</v>
      </c>
      <c r="B570" s="261"/>
      <c r="C570" s="261"/>
      <c r="D570" s="261"/>
      <c r="E570" s="261"/>
      <c r="F570" s="261"/>
      <c r="G570" s="261"/>
      <c r="H570" s="261"/>
      <c r="I570" s="261"/>
    </row>
    <row r="571" spans="1:9">
      <c r="A571" s="262" t="s">
        <v>54</v>
      </c>
      <c r="B571" s="263"/>
      <c r="C571" s="263"/>
      <c r="D571" s="263"/>
      <c r="E571" s="263"/>
      <c r="F571" s="263"/>
      <c r="G571" s="263"/>
      <c r="H571" s="263"/>
      <c r="I571" s="263"/>
    </row>
    <row r="572" spans="1:9">
      <c r="A572" s="262" t="s">
        <v>55</v>
      </c>
      <c r="B572" s="263"/>
      <c r="C572" s="263"/>
      <c r="D572" s="263"/>
      <c r="E572" s="263"/>
      <c r="F572" s="263"/>
      <c r="G572" s="263"/>
      <c r="H572" s="263"/>
      <c r="I572" s="263"/>
    </row>
    <row r="573" spans="1:9">
      <c r="A573" s="262" t="s">
        <v>96</v>
      </c>
      <c r="B573" s="263"/>
      <c r="C573" s="263"/>
      <c r="D573" s="263"/>
      <c r="E573" s="263"/>
      <c r="F573" s="263"/>
      <c r="G573" s="263"/>
      <c r="H573" s="263"/>
      <c r="I573" s="263"/>
    </row>
    <row r="574" spans="1:9">
      <c r="A574" s="262" t="s">
        <v>97</v>
      </c>
      <c r="B574" s="263"/>
      <c r="C574" s="263"/>
      <c r="D574" s="263"/>
      <c r="E574" s="263"/>
      <c r="F574" s="263"/>
      <c r="G574" s="263"/>
      <c r="H574" s="263"/>
      <c r="I574" s="263"/>
    </row>
    <row r="575" spans="1:9">
      <c r="A575" s="257" t="s">
        <v>200</v>
      </c>
      <c r="B575" s="258"/>
      <c r="C575" s="258"/>
      <c r="D575" s="258"/>
      <c r="E575" s="258"/>
      <c r="F575" s="258"/>
      <c r="G575" s="258"/>
      <c r="H575" s="258"/>
      <c r="I575" s="258"/>
    </row>
    <row r="578" spans="1:9">
      <c r="A578" s="201" t="s">
        <v>0</v>
      </c>
      <c r="B578" s="201"/>
      <c r="C578" s="202" t="s">
        <v>1</v>
      </c>
      <c r="D578" s="202"/>
      <c r="E578" s="202"/>
      <c r="F578" s="202"/>
      <c r="G578" s="202"/>
      <c r="H578" s="202"/>
      <c r="I578" s="202"/>
    </row>
    <row r="579" spans="1:9">
      <c r="A579" s="201" t="s">
        <v>2</v>
      </c>
      <c r="B579" s="201"/>
      <c r="C579" s="202" t="s">
        <v>75</v>
      </c>
      <c r="D579" s="202"/>
      <c r="E579" s="202"/>
      <c r="F579" s="202"/>
      <c r="G579" s="202"/>
      <c r="H579" s="202"/>
      <c r="I579" s="202"/>
    </row>
    <row r="580" spans="1:9">
      <c r="A580" s="201" t="s">
        <v>4</v>
      </c>
      <c r="B580" s="201"/>
      <c r="C580" s="202" t="s">
        <v>76</v>
      </c>
      <c r="D580" s="202"/>
      <c r="E580" s="202"/>
      <c r="F580" s="202"/>
      <c r="G580" s="202"/>
      <c r="H580" s="202"/>
      <c r="I580" s="202"/>
    </row>
    <row r="581" spans="1:9">
      <c r="A581" s="201" t="s">
        <v>6</v>
      </c>
      <c r="B581" s="201"/>
      <c r="C581" s="202" t="s">
        <v>77</v>
      </c>
      <c r="D581" s="202"/>
      <c r="E581" s="202"/>
      <c r="F581" s="202"/>
      <c r="G581" s="202"/>
      <c r="H581" s="202"/>
      <c r="I581" s="202"/>
    </row>
    <row r="582" spans="1:9">
      <c r="A582" s="254" t="s">
        <v>8</v>
      </c>
      <c r="B582" s="254"/>
      <c r="C582" s="254"/>
      <c r="D582" s="254" t="s">
        <v>9</v>
      </c>
      <c r="E582" s="259"/>
      <c r="F582" s="259"/>
      <c r="G582" s="259"/>
      <c r="H582" s="259"/>
      <c r="I582" s="137"/>
    </row>
    <row r="583" spans="1:9">
      <c r="A583" s="265"/>
      <c r="B583" s="265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2" t="s">
        <v>84</v>
      </c>
      <c r="B584" s="212"/>
      <c r="C584" s="141" t="s">
        <v>85</v>
      </c>
      <c r="D584" s="265" t="s">
        <v>86</v>
      </c>
      <c r="E584" s="141" t="s">
        <v>87</v>
      </c>
      <c r="F584" s="141" t="s">
        <v>89</v>
      </c>
      <c r="G584" s="265" t="s">
        <v>91</v>
      </c>
      <c r="H584" s="265" t="s">
        <v>38</v>
      </c>
      <c r="I584" s="265" t="s">
        <v>92</v>
      </c>
    </row>
    <row r="585" spans="1:9" ht="14.25">
      <c r="A585" s="212"/>
      <c r="B585" s="212"/>
      <c r="C585" s="138" t="s">
        <v>37</v>
      </c>
      <c r="D585" s="255"/>
      <c r="E585" s="138" t="s">
        <v>88</v>
      </c>
      <c r="F585" s="138" t="s">
        <v>90</v>
      </c>
      <c r="G585" s="255"/>
      <c r="H585" s="255"/>
      <c r="I585" s="255"/>
    </row>
    <row r="586" spans="1:9">
      <c r="A586" s="213"/>
      <c r="B586" s="213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13"/>
      <c r="B587" s="213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7"/>
      <c r="B588" s="267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4" t="s">
        <v>95</v>
      </c>
      <c r="B589" s="140" t="s">
        <v>203</v>
      </c>
      <c r="C589" s="86">
        <f>'4A_DOC'!$B$39*$L$32</f>
        <v>3.2505092547375001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64"/>
      <c r="B590" s="140" t="s">
        <v>204</v>
      </c>
      <c r="C590" s="86">
        <f>'4A_DOC'!$B$40*$L$32</f>
        <v>0.62914661731249999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5.539258477466176E-3</v>
      </c>
    </row>
    <row r="591" spans="1:9">
      <c r="A591" s="264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64"/>
      <c r="B592" s="140" t="s">
        <v>47</v>
      </c>
      <c r="C592" s="86">
        <f>'4A_DOC'!$B$42*$L$32</f>
        <v>3.9658269262500004E-2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6.7471935438600007E-3</v>
      </c>
    </row>
    <row r="593" spans="1:9">
      <c r="A593" s="264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64"/>
      <c r="B594" s="140" t="s">
        <v>207</v>
      </c>
      <c r="C594" s="86">
        <f>'4A_DOC'!$B$44*$L$32</f>
        <v>0.52437044913750008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0.83637086637431257</v>
      </c>
    </row>
    <row r="595" spans="1:9">
      <c r="A595" s="264"/>
      <c r="B595" s="140" t="s">
        <v>208</v>
      </c>
      <c r="C595" s="86">
        <f>'4A_DOC'!$B$45*$L$32</f>
        <v>8.6660662462499996E-2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64"/>
      <c r="B596" s="140" t="s">
        <v>209</v>
      </c>
      <c r="C596" s="86">
        <f>'4A_DOC'!$B$46*$L$32</f>
        <v>6.51178989125E-2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64"/>
      <c r="B597" s="140" t="s">
        <v>210</v>
      </c>
      <c r="C597" s="86">
        <f>'4A_DOC'!$B$47*$L$32</f>
        <v>0.30404673101250002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64" t="s">
        <v>48</v>
      </c>
      <c r="B598" s="264"/>
      <c r="C598" s="7"/>
      <c r="D598" s="140"/>
      <c r="E598" s="140"/>
      <c r="F598" s="140"/>
      <c r="G598" s="140"/>
      <c r="H598" s="140"/>
      <c r="I598" s="140"/>
    </row>
    <row r="599" spans="1:9">
      <c r="A599" s="203" t="s">
        <v>289</v>
      </c>
      <c r="B599" s="204"/>
      <c r="C599" s="204"/>
      <c r="D599" s="204"/>
      <c r="E599" s="204"/>
      <c r="F599" s="204"/>
      <c r="G599" s="204"/>
      <c r="H599" s="205"/>
      <c r="I599" s="93">
        <f>SUM(I589:I598)</f>
        <v>0.84865731839563874</v>
      </c>
    </row>
    <row r="600" spans="1:9">
      <c r="A600" s="260" t="s">
        <v>53</v>
      </c>
      <c r="B600" s="261"/>
      <c r="C600" s="261"/>
      <c r="D600" s="261"/>
      <c r="E600" s="261"/>
      <c r="F600" s="261"/>
      <c r="G600" s="261"/>
      <c r="H600" s="261"/>
      <c r="I600" s="261"/>
    </row>
    <row r="601" spans="1:9">
      <c r="A601" s="262" t="s">
        <v>54</v>
      </c>
      <c r="B601" s="263"/>
      <c r="C601" s="263"/>
      <c r="D601" s="263"/>
      <c r="E601" s="263"/>
      <c r="F601" s="263"/>
      <c r="G601" s="263"/>
      <c r="H601" s="263"/>
      <c r="I601" s="263"/>
    </row>
    <row r="602" spans="1:9">
      <c r="A602" s="262" t="s">
        <v>55</v>
      </c>
      <c r="B602" s="263"/>
      <c r="C602" s="263"/>
      <c r="D602" s="263"/>
      <c r="E602" s="263"/>
      <c r="F602" s="263"/>
      <c r="G602" s="263"/>
      <c r="H602" s="263"/>
      <c r="I602" s="263"/>
    </row>
    <row r="603" spans="1:9">
      <c r="A603" s="262" t="s">
        <v>96</v>
      </c>
      <c r="B603" s="263"/>
      <c r="C603" s="263"/>
      <c r="D603" s="263"/>
      <c r="E603" s="263"/>
      <c r="F603" s="263"/>
      <c r="G603" s="263"/>
      <c r="H603" s="263"/>
      <c r="I603" s="263"/>
    </row>
    <row r="604" spans="1:9">
      <c r="A604" s="262" t="s">
        <v>97</v>
      </c>
      <c r="B604" s="263"/>
      <c r="C604" s="263"/>
      <c r="D604" s="263"/>
      <c r="E604" s="263"/>
      <c r="F604" s="263"/>
      <c r="G604" s="263"/>
      <c r="H604" s="263"/>
      <c r="I604" s="263"/>
    </row>
    <row r="605" spans="1:9">
      <c r="A605" s="257" t="s">
        <v>200</v>
      </c>
      <c r="B605" s="258"/>
      <c r="C605" s="258"/>
      <c r="D605" s="258"/>
      <c r="E605" s="258"/>
      <c r="F605" s="258"/>
      <c r="G605" s="258"/>
      <c r="H605" s="258"/>
      <c r="I605" s="258"/>
    </row>
  </sheetData>
  <mergeCells count="523"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202" t="s">
        <v>1</v>
      </c>
      <c r="C2" s="202"/>
      <c r="D2" s="202"/>
    </row>
    <row r="3" spans="1:9">
      <c r="A3" s="75" t="s">
        <v>2</v>
      </c>
      <c r="B3" s="202" t="s">
        <v>75</v>
      </c>
      <c r="C3" s="202"/>
      <c r="D3" s="202"/>
    </row>
    <row r="4" spans="1:9">
      <c r="A4" s="75" t="s">
        <v>4</v>
      </c>
      <c r="B4" s="202" t="s">
        <v>76</v>
      </c>
      <c r="C4" s="202"/>
      <c r="D4" s="202"/>
    </row>
    <row r="5" spans="1:9">
      <c r="A5" s="75" t="s">
        <v>6</v>
      </c>
      <c r="B5" s="202" t="s">
        <v>100</v>
      </c>
      <c r="C5" s="202"/>
      <c r="D5" s="202"/>
    </row>
    <row r="6" spans="1:9">
      <c r="A6" s="254"/>
      <c r="B6" s="254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2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3"/>
      <c r="B9" s="8" t="s">
        <v>43</v>
      </c>
      <c r="C9" s="8" t="s">
        <v>102</v>
      </c>
      <c r="D9" s="8" t="s">
        <v>99</v>
      </c>
    </row>
    <row r="10" spans="1:9" ht="15" thickBot="1">
      <c r="A10" s="213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3.0376778249999994</v>
      </c>
      <c r="C11" s="79">
        <f>$H$11</f>
        <v>6500</v>
      </c>
      <c r="D11" s="97">
        <f>B11*C11/(10^6)</f>
        <v>1.9744905862499995E-2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3.1185180250000002</v>
      </c>
      <c r="C12" s="53">
        <f t="shared" ref="C12:C31" si="0">$H$11</f>
        <v>6500</v>
      </c>
      <c r="D12" s="87">
        <f t="shared" ref="D12:D31" si="1">B12*C12/(10^6)</f>
        <v>2.0270367162500004E-2</v>
      </c>
    </row>
    <row r="13" spans="1:9">
      <c r="A13" s="7">
        <f>'4B_N2O emission'!B14</f>
        <v>2013</v>
      </c>
      <c r="B13" s="100">
        <f>'4C1_Amount_Waste_OpenBurned'!G14</f>
        <v>3.1936350249999998</v>
      </c>
      <c r="C13" s="53">
        <f t="shared" si="0"/>
        <v>6500</v>
      </c>
      <c r="D13" s="87">
        <f t="shared" si="1"/>
        <v>2.0758627662499998E-2</v>
      </c>
    </row>
    <row r="14" spans="1:9">
      <c r="A14" s="7">
        <f>'4B_N2O emission'!B15</f>
        <v>2014</v>
      </c>
      <c r="B14" s="100">
        <f>'4C1_Amount_Waste_OpenBurned'!G15</f>
        <v>3.2726356249999999</v>
      </c>
      <c r="C14" s="53">
        <f t="shared" si="0"/>
        <v>6500</v>
      </c>
      <c r="D14" s="87">
        <f t="shared" si="1"/>
        <v>2.1272131562499998E-2</v>
      </c>
    </row>
    <row r="15" spans="1:9">
      <c r="A15" s="7">
        <f>'4B_N2O emission'!B16</f>
        <v>2015</v>
      </c>
      <c r="B15" s="100">
        <f>'4C1_Amount_Waste_OpenBurned'!G16</f>
        <v>3.3508952750000001</v>
      </c>
      <c r="C15" s="53">
        <f t="shared" si="0"/>
        <v>6500</v>
      </c>
      <c r="D15" s="87">
        <f t="shared" si="1"/>
        <v>2.1780819287499999E-2</v>
      </c>
    </row>
    <row r="16" spans="1:9">
      <c r="A16" s="7">
        <f>'4B_N2O emission'!B17</f>
        <v>2016</v>
      </c>
      <c r="B16" s="100">
        <f>'4C1_Amount_Waste_OpenBurned'!G17</f>
        <v>3.427034275</v>
      </c>
      <c r="C16" s="53">
        <f t="shared" si="0"/>
        <v>6500</v>
      </c>
      <c r="D16" s="87">
        <f t="shared" si="1"/>
        <v>2.2275722787500001E-2</v>
      </c>
    </row>
    <row r="17" spans="1:4">
      <c r="A17" s="7">
        <f>'4B_N2O emission'!B18</f>
        <v>2017</v>
      </c>
      <c r="B17" s="100">
        <f>'4C1_Amount_Waste_OpenBurned'!G18</f>
        <v>3.5354301499999994</v>
      </c>
      <c r="C17" s="53">
        <f t="shared" si="0"/>
        <v>6500</v>
      </c>
      <c r="D17" s="87">
        <f t="shared" si="1"/>
        <v>2.2980295974999999E-2</v>
      </c>
    </row>
    <row r="18" spans="1:4">
      <c r="A18" s="7">
        <f>'4B_N2O emission'!B19</f>
        <v>2018</v>
      </c>
      <c r="B18" s="100">
        <f>'4C1_Amount_Waste_OpenBurned'!G19</f>
        <v>3.6400957250000001</v>
      </c>
      <c r="C18" s="53">
        <f t="shared" si="0"/>
        <v>6500</v>
      </c>
      <c r="D18" s="87">
        <f t="shared" si="1"/>
        <v>2.3660622212500003E-2</v>
      </c>
    </row>
    <row r="19" spans="1:4">
      <c r="A19" s="7">
        <f>'4B_N2O emission'!B20</f>
        <v>2019</v>
      </c>
      <c r="B19" s="100">
        <f>'4C1_Amount_Waste_OpenBurned'!G20</f>
        <v>3.7447613000000004</v>
      </c>
      <c r="C19" s="53">
        <f t="shared" si="0"/>
        <v>6500</v>
      </c>
      <c r="D19" s="87">
        <f t="shared" si="1"/>
        <v>2.4340948450000004E-2</v>
      </c>
    </row>
    <row r="20" spans="1:4">
      <c r="A20" s="7">
        <f>'4B_N2O emission'!B21</f>
        <v>2020</v>
      </c>
      <c r="B20" s="100">
        <f>'4C1_Amount_Waste_OpenBurned'!G21</f>
        <v>3.8494268749999998</v>
      </c>
      <c r="C20" s="53">
        <f>$H$11</f>
        <v>6500</v>
      </c>
      <c r="D20" s="87">
        <f t="shared" si="1"/>
        <v>2.5021274687499998E-2</v>
      </c>
    </row>
    <row r="21" spans="1:4">
      <c r="A21" s="7">
        <f>'4B_N2O emission'!B22</f>
        <v>2021</v>
      </c>
      <c r="B21" s="100">
        <f>'4C1_Amount_Waste_OpenBurned'!G22</f>
        <v>3.9540924499999996</v>
      </c>
      <c r="C21" s="53">
        <f t="shared" si="0"/>
        <v>6500</v>
      </c>
      <c r="D21" s="87">
        <f t="shared" si="1"/>
        <v>2.5701600924999998E-2</v>
      </c>
    </row>
    <row r="22" spans="1:4">
      <c r="A22" s="7">
        <f>'4B_N2O emission'!B23</f>
        <v>2022</v>
      </c>
      <c r="B22" s="100">
        <f>'4C1_Amount_Waste_OpenBurned'!G23</f>
        <v>4.0587580250000004</v>
      </c>
      <c r="C22" s="53">
        <f t="shared" si="0"/>
        <v>6500</v>
      </c>
      <c r="D22" s="87">
        <f t="shared" si="1"/>
        <v>2.6381927162500002E-2</v>
      </c>
    </row>
    <row r="23" spans="1:4">
      <c r="A23" s="7">
        <f>'4B_N2O emission'!B24</f>
        <v>2023</v>
      </c>
      <c r="B23" s="100">
        <f>'4C1_Amount_Waste_OpenBurned'!G24</f>
        <v>4.1634235999999998</v>
      </c>
      <c r="C23" s="53">
        <f t="shared" si="0"/>
        <v>6500</v>
      </c>
      <c r="D23" s="87">
        <f t="shared" si="1"/>
        <v>2.7062253399999996E-2</v>
      </c>
    </row>
    <row r="24" spans="1:4">
      <c r="A24" s="7">
        <f>'4B_N2O emission'!B25</f>
        <v>2024</v>
      </c>
      <c r="B24" s="100">
        <f>'4C1_Amount_Waste_OpenBurned'!G25</f>
        <v>4.2680891750000001</v>
      </c>
      <c r="C24" s="53">
        <f t="shared" si="0"/>
        <v>6500</v>
      </c>
      <c r="D24" s="87">
        <f t="shared" si="1"/>
        <v>2.7742579637500001E-2</v>
      </c>
    </row>
    <row r="25" spans="1:4">
      <c r="A25" s="7">
        <f>'4B_N2O emission'!B26</f>
        <v>2025</v>
      </c>
      <c r="B25" s="100">
        <f>'4C1_Amount_Waste_OpenBurned'!G26</f>
        <v>4.3727547500000004</v>
      </c>
      <c r="C25" s="53">
        <f t="shared" si="0"/>
        <v>6500</v>
      </c>
      <c r="D25" s="87">
        <f t="shared" si="1"/>
        <v>2.8422905875000005E-2</v>
      </c>
    </row>
    <row r="26" spans="1:4">
      <c r="A26" s="7">
        <f>'4B_N2O emission'!B27</f>
        <v>2026</v>
      </c>
      <c r="B26" s="100">
        <f>'4C1_Amount_Waste_OpenBurned'!G27</f>
        <v>4.4774203249999989</v>
      </c>
      <c r="C26" s="53">
        <f t="shared" si="0"/>
        <v>6500</v>
      </c>
      <c r="D26" s="87">
        <f t="shared" si="1"/>
        <v>2.9103232112499995E-2</v>
      </c>
    </row>
    <row r="27" spans="1:4">
      <c r="A27" s="7">
        <f>'4B_N2O emission'!B28</f>
        <v>2027</v>
      </c>
      <c r="B27" s="100">
        <f>'4C1_Amount_Waste_OpenBurned'!G28</f>
        <v>4.5820859</v>
      </c>
      <c r="C27" s="53">
        <f t="shared" si="0"/>
        <v>6500</v>
      </c>
      <c r="D27" s="87">
        <f t="shared" si="1"/>
        <v>2.9783558349999999E-2</v>
      </c>
    </row>
    <row r="28" spans="1:4">
      <c r="A28" s="7">
        <f>'4B_N2O emission'!B29</f>
        <v>2028</v>
      </c>
      <c r="B28" s="100">
        <f>'4C1_Amount_Waste_OpenBurned'!G29</f>
        <v>4.6867514750000012</v>
      </c>
      <c r="C28" s="53">
        <f t="shared" si="0"/>
        <v>6500</v>
      </c>
      <c r="D28" s="87">
        <f t="shared" si="1"/>
        <v>3.0463884587500007E-2</v>
      </c>
    </row>
    <row r="29" spans="1:4">
      <c r="A29" s="7">
        <f>'4B_N2O emission'!B30</f>
        <v>2029</v>
      </c>
      <c r="B29" s="100">
        <f>'4C1_Amount_Waste_OpenBurned'!G30</f>
        <v>4.7914170499999997</v>
      </c>
      <c r="C29" s="53">
        <f t="shared" si="0"/>
        <v>6500</v>
      </c>
      <c r="D29" s="87">
        <f t="shared" si="1"/>
        <v>3.1144210824999997E-2</v>
      </c>
    </row>
    <row r="30" spans="1:4">
      <c r="A30" s="7">
        <f>'4B_N2O emission'!B31</f>
        <v>2030</v>
      </c>
      <c r="B30" s="100">
        <f>'4C1_Amount_Waste_OpenBurned'!G31</f>
        <v>4.896082625</v>
      </c>
      <c r="C30" s="53">
        <f t="shared" si="0"/>
        <v>6500</v>
      </c>
      <c r="D30" s="87">
        <f t="shared" si="1"/>
        <v>3.1824537062499998E-2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60" t="s">
        <v>104</v>
      </c>
      <c r="B32" s="261"/>
      <c r="C32" s="261"/>
      <c r="D32" s="261"/>
    </row>
    <row r="33" spans="1:4">
      <c r="A33" s="262" t="s">
        <v>105</v>
      </c>
      <c r="B33" s="263"/>
      <c r="C33" s="263"/>
      <c r="D33" s="263"/>
    </row>
    <row r="34" spans="1:4">
      <c r="A34" s="257" t="s">
        <v>106</v>
      </c>
      <c r="B34" s="258"/>
      <c r="C34" s="258"/>
      <c r="D34" s="258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202" t="s">
        <v>1</v>
      </c>
      <c r="C2" s="202"/>
      <c r="D2" s="202"/>
    </row>
    <row r="3" spans="1:9" ht="14.25" customHeight="1">
      <c r="A3" s="75" t="s">
        <v>2</v>
      </c>
      <c r="B3" s="202" t="s">
        <v>75</v>
      </c>
      <c r="C3" s="202"/>
      <c r="D3" s="202"/>
    </row>
    <row r="4" spans="1:9" ht="14.25" customHeight="1">
      <c r="A4" s="75" t="s">
        <v>4</v>
      </c>
      <c r="B4" s="202" t="s">
        <v>76</v>
      </c>
      <c r="C4" s="202"/>
      <c r="D4" s="202"/>
    </row>
    <row r="5" spans="1:9" ht="14.25" customHeight="1">
      <c r="A5" s="75" t="s">
        <v>6</v>
      </c>
      <c r="B5" s="202" t="s">
        <v>111</v>
      </c>
      <c r="C5" s="202"/>
      <c r="D5" s="202"/>
    </row>
    <row r="6" spans="1:9">
      <c r="A6" s="254"/>
      <c r="B6" s="254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2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13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3.0376778249999994</v>
      </c>
      <c r="C12" s="53">
        <f>$H$11*1000</f>
        <v>150</v>
      </c>
      <c r="D12" s="144">
        <f>B12*C12/(10^6)</f>
        <v>4.5565167374999992E-4</v>
      </c>
    </row>
    <row r="13" spans="1:9" ht="13.5" customHeight="1">
      <c r="A13" s="8">
        <f>'4B_N2O emission'!B13</f>
        <v>2012</v>
      </c>
      <c r="B13" s="100">
        <f>'4C1_Amount_Waste_OpenBurned'!G13</f>
        <v>3.1185180250000002</v>
      </c>
      <c r="C13" s="53">
        <f t="shared" ref="C13:C32" si="0">$H$11*1000</f>
        <v>150</v>
      </c>
      <c r="D13" s="144">
        <f t="shared" ref="D13:D32" si="1">B13*C13/(10^6)</f>
        <v>4.6777770375000001E-4</v>
      </c>
    </row>
    <row r="14" spans="1:9" ht="13.5" customHeight="1">
      <c r="A14" s="8">
        <f>'4B_N2O emission'!B14</f>
        <v>2013</v>
      </c>
      <c r="B14" s="100">
        <f>'4C1_Amount_Waste_OpenBurned'!G14</f>
        <v>3.1936350249999998</v>
      </c>
      <c r="C14" s="53">
        <f t="shared" si="0"/>
        <v>150</v>
      </c>
      <c r="D14" s="144">
        <f t="shared" si="1"/>
        <v>4.7904525374999995E-4</v>
      </c>
    </row>
    <row r="15" spans="1:9" ht="13.5" customHeight="1">
      <c r="A15" s="8">
        <f>'4B_N2O emission'!B15</f>
        <v>2014</v>
      </c>
      <c r="B15" s="100">
        <f>'4C1_Amount_Waste_OpenBurned'!G15</f>
        <v>3.2726356249999999</v>
      </c>
      <c r="C15" s="53">
        <f t="shared" si="0"/>
        <v>150</v>
      </c>
      <c r="D15" s="144">
        <f t="shared" si="1"/>
        <v>4.9089534375000002E-4</v>
      </c>
    </row>
    <row r="16" spans="1:9" ht="13.5" customHeight="1">
      <c r="A16" s="8">
        <f>'4B_N2O emission'!B16</f>
        <v>2015</v>
      </c>
      <c r="B16" s="100">
        <f>'4C1_Amount_Waste_OpenBurned'!G16</f>
        <v>3.3508952750000001</v>
      </c>
      <c r="C16" s="53">
        <f t="shared" si="0"/>
        <v>150</v>
      </c>
      <c r="D16" s="144">
        <f t="shared" si="1"/>
        <v>5.0263429124999999E-4</v>
      </c>
    </row>
    <row r="17" spans="1:4" ht="13.5" customHeight="1">
      <c r="A17" s="8">
        <f>'4B_N2O emission'!B17</f>
        <v>2016</v>
      </c>
      <c r="B17" s="100">
        <f>'4C1_Amount_Waste_OpenBurned'!G17</f>
        <v>3.427034275</v>
      </c>
      <c r="C17" s="53">
        <f t="shared" si="0"/>
        <v>150</v>
      </c>
      <c r="D17" s="144">
        <f t="shared" si="1"/>
        <v>5.1405514125E-4</v>
      </c>
    </row>
    <row r="18" spans="1:4" ht="13.5" customHeight="1">
      <c r="A18" s="8">
        <f>'4B_N2O emission'!B18</f>
        <v>2017</v>
      </c>
      <c r="B18" s="100">
        <f>'4C1_Amount_Waste_OpenBurned'!G18</f>
        <v>3.5354301499999994</v>
      </c>
      <c r="C18" s="53">
        <f t="shared" si="0"/>
        <v>150</v>
      </c>
      <c r="D18" s="144">
        <f t="shared" si="1"/>
        <v>5.3031452249999991E-4</v>
      </c>
    </row>
    <row r="19" spans="1:4" ht="13.5" customHeight="1">
      <c r="A19" s="8">
        <f>'4B_N2O emission'!B19</f>
        <v>2018</v>
      </c>
      <c r="B19" s="100">
        <f>'4C1_Amount_Waste_OpenBurned'!G19</f>
        <v>3.6400957250000001</v>
      </c>
      <c r="C19" s="53">
        <f t="shared" si="0"/>
        <v>150</v>
      </c>
      <c r="D19" s="144">
        <f t="shared" si="1"/>
        <v>5.4601435875000002E-4</v>
      </c>
    </row>
    <row r="20" spans="1:4" ht="13.5" customHeight="1">
      <c r="A20" s="8">
        <f>'4B_N2O emission'!B20</f>
        <v>2019</v>
      </c>
      <c r="B20" s="100">
        <f>'4C1_Amount_Waste_OpenBurned'!G20</f>
        <v>3.7447613000000004</v>
      </c>
      <c r="C20" s="53">
        <f t="shared" si="0"/>
        <v>150</v>
      </c>
      <c r="D20" s="144">
        <f t="shared" si="1"/>
        <v>5.6171419500000003E-4</v>
      </c>
    </row>
    <row r="21" spans="1:4" ht="13.5" customHeight="1">
      <c r="A21" s="8">
        <f>'4B_N2O emission'!B21</f>
        <v>2020</v>
      </c>
      <c r="B21" s="100">
        <f>'4C1_Amount_Waste_OpenBurned'!G21</f>
        <v>3.8494268749999998</v>
      </c>
      <c r="C21" s="53">
        <f t="shared" si="0"/>
        <v>150</v>
      </c>
      <c r="D21" s="144">
        <f t="shared" si="1"/>
        <v>5.7741403125000004E-4</v>
      </c>
    </row>
    <row r="22" spans="1:4" ht="13.5" customHeight="1">
      <c r="A22" s="8">
        <f>'4B_N2O emission'!B22</f>
        <v>2021</v>
      </c>
      <c r="B22" s="100">
        <f>'4C1_Amount_Waste_OpenBurned'!G22</f>
        <v>3.9540924499999996</v>
      </c>
      <c r="C22" s="53">
        <f t="shared" si="0"/>
        <v>150</v>
      </c>
      <c r="D22" s="144">
        <f t="shared" si="1"/>
        <v>5.9311386749999993E-4</v>
      </c>
    </row>
    <row r="23" spans="1:4" ht="13.5" customHeight="1">
      <c r="A23" s="8">
        <f>'4B_N2O emission'!B23</f>
        <v>2022</v>
      </c>
      <c r="B23" s="100">
        <f>'4C1_Amount_Waste_OpenBurned'!G23</f>
        <v>4.0587580250000004</v>
      </c>
      <c r="C23" s="53">
        <f t="shared" si="0"/>
        <v>150</v>
      </c>
      <c r="D23" s="144">
        <f t="shared" si="1"/>
        <v>6.0881370375000005E-4</v>
      </c>
    </row>
    <row r="24" spans="1:4" ht="13.5" customHeight="1">
      <c r="A24" s="8">
        <f>'4B_N2O emission'!B24</f>
        <v>2023</v>
      </c>
      <c r="B24" s="100">
        <f>'4C1_Amount_Waste_OpenBurned'!G24</f>
        <v>4.1634235999999998</v>
      </c>
      <c r="C24" s="53">
        <f t="shared" si="0"/>
        <v>150</v>
      </c>
      <c r="D24" s="144">
        <f t="shared" si="1"/>
        <v>6.2451353999999995E-4</v>
      </c>
    </row>
    <row r="25" spans="1:4" ht="13.5" customHeight="1">
      <c r="A25" s="8">
        <f>'4B_N2O emission'!B25</f>
        <v>2024</v>
      </c>
      <c r="B25" s="100">
        <f>'4C1_Amount_Waste_OpenBurned'!G25</f>
        <v>4.2680891750000001</v>
      </c>
      <c r="C25" s="53">
        <f t="shared" si="0"/>
        <v>150</v>
      </c>
      <c r="D25" s="144">
        <f t="shared" si="1"/>
        <v>6.4021337625000006E-4</v>
      </c>
    </row>
    <row r="26" spans="1:4" ht="13.5" customHeight="1">
      <c r="A26" s="8">
        <f>'4B_N2O emission'!B26</f>
        <v>2025</v>
      </c>
      <c r="B26" s="100">
        <f>'4C1_Amount_Waste_OpenBurned'!G26</f>
        <v>4.3727547500000004</v>
      </c>
      <c r="C26" s="53">
        <f t="shared" si="0"/>
        <v>150</v>
      </c>
      <c r="D26" s="144">
        <f t="shared" si="1"/>
        <v>6.5591321250000007E-4</v>
      </c>
    </row>
    <row r="27" spans="1:4" ht="13.5" customHeight="1">
      <c r="A27" s="8">
        <f>'4B_N2O emission'!B27</f>
        <v>2026</v>
      </c>
      <c r="B27" s="100">
        <f>'4C1_Amount_Waste_OpenBurned'!G27</f>
        <v>4.4774203249999989</v>
      </c>
      <c r="C27" s="53">
        <f t="shared" si="0"/>
        <v>150</v>
      </c>
      <c r="D27" s="144">
        <f t="shared" si="1"/>
        <v>6.7161304874999985E-4</v>
      </c>
    </row>
    <row r="28" spans="1:4" ht="13.5" customHeight="1">
      <c r="A28" s="8">
        <f>'4B_N2O emission'!B28</f>
        <v>2027</v>
      </c>
      <c r="B28" s="100">
        <f>'4C1_Amount_Waste_OpenBurned'!G28</f>
        <v>4.5820859</v>
      </c>
      <c r="C28" s="53">
        <f t="shared" si="0"/>
        <v>150</v>
      </c>
      <c r="D28" s="144">
        <f t="shared" si="1"/>
        <v>6.8731288500000008E-4</v>
      </c>
    </row>
    <row r="29" spans="1:4" ht="13.5" customHeight="1">
      <c r="A29" s="8">
        <f>'4B_N2O emission'!B29</f>
        <v>2028</v>
      </c>
      <c r="B29" s="100">
        <f>'4C1_Amount_Waste_OpenBurned'!G29</f>
        <v>4.6867514750000012</v>
      </c>
      <c r="C29" s="53">
        <f t="shared" si="0"/>
        <v>150</v>
      </c>
      <c r="D29" s="144">
        <f t="shared" si="1"/>
        <v>7.0301272125000019E-4</v>
      </c>
    </row>
    <row r="30" spans="1:4" ht="13.5" customHeight="1">
      <c r="A30" s="8">
        <f>'4B_N2O emission'!B30</f>
        <v>2029</v>
      </c>
      <c r="B30" s="100">
        <f>'4C1_Amount_Waste_OpenBurned'!G30</f>
        <v>4.7914170499999997</v>
      </c>
      <c r="C30" s="53">
        <f t="shared" si="0"/>
        <v>150</v>
      </c>
      <c r="D30" s="144">
        <f t="shared" si="1"/>
        <v>7.1871255749999998E-4</v>
      </c>
    </row>
    <row r="31" spans="1:4" ht="13.5" customHeight="1">
      <c r="A31" s="8">
        <f>'4B_N2O emission'!B31</f>
        <v>2030</v>
      </c>
      <c r="B31" s="100">
        <f>'4C1_Amount_Waste_OpenBurned'!G31</f>
        <v>4.896082625</v>
      </c>
      <c r="C31" s="53">
        <f t="shared" si="0"/>
        <v>150</v>
      </c>
      <c r="D31" s="144">
        <f t="shared" si="1"/>
        <v>7.3441239374999999E-4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60" t="s">
        <v>104</v>
      </c>
      <c r="B33" s="261"/>
      <c r="C33" s="261"/>
      <c r="D33" s="261"/>
    </row>
    <row r="34" spans="1:4" ht="15" customHeight="1">
      <c r="A34" s="262" t="s">
        <v>115</v>
      </c>
      <c r="B34" s="263"/>
      <c r="C34" s="263"/>
      <c r="D34" s="263"/>
    </row>
    <row r="35" spans="1:4" ht="12.75" customHeight="1">
      <c r="A35" s="257" t="s">
        <v>106</v>
      </c>
      <c r="B35" s="258"/>
      <c r="C35" s="258"/>
      <c r="D35" s="258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0" zoomScaleNormal="100" workbookViewId="0">
      <selection activeCell="C31" sqref="C31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202" t="s">
        <v>1</v>
      </c>
      <c r="C2" s="202"/>
      <c r="D2" s="202"/>
      <c r="E2" s="202"/>
    </row>
    <row r="3" spans="1:10" ht="14.25" customHeight="1">
      <c r="A3" s="102" t="s">
        <v>2</v>
      </c>
      <c r="B3" s="202" t="s">
        <v>117</v>
      </c>
      <c r="C3" s="202"/>
      <c r="D3" s="202"/>
      <c r="E3" s="202"/>
    </row>
    <row r="4" spans="1:10" ht="14.25" customHeight="1">
      <c r="A4" s="102" t="s">
        <v>4</v>
      </c>
      <c r="B4" s="202" t="s">
        <v>118</v>
      </c>
      <c r="C4" s="202"/>
      <c r="D4" s="202"/>
      <c r="E4" s="202"/>
    </row>
    <row r="5" spans="1:10" ht="14.25" customHeight="1">
      <c r="A5" s="102" t="s">
        <v>6</v>
      </c>
      <c r="B5" s="202" t="s">
        <v>119</v>
      </c>
      <c r="C5" s="202"/>
      <c r="D5" s="202"/>
      <c r="E5" s="202"/>
    </row>
    <row r="6" spans="1:10">
      <c r="A6" s="254" t="s">
        <v>8</v>
      </c>
      <c r="B6" s="271"/>
      <c r="C6" s="271"/>
      <c r="D6" s="271"/>
      <c r="E6" s="271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202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70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70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237783</v>
      </c>
      <c r="C12" s="55">
        <f>$I$12*365/1000</f>
        <v>14.6</v>
      </c>
      <c r="D12" s="103">
        <v>1</v>
      </c>
      <c r="E12" s="104">
        <f>B12*C12*D12</f>
        <v>3471631.8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244111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3564020.6</v>
      </c>
    </row>
    <row r="14" spans="1:10">
      <c r="A14" s="7">
        <f>'4B_N2O emission'!B14</f>
        <v>2013</v>
      </c>
      <c r="B14" s="105">
        <f>'4C1_Amount_Waste_OpenBurned'!B14</f>
        <v>249991</v>
      </c>
      <c r="C14" s="55">
        <f t="shared" si="0"/>
        <v>14.6</v>
      </c>
      <c r="D14" s="103">
        <v>1</v>
      </c>
      <c r="E14" s="104">
        <f t="shared" si="1"/>
        <v>3649868.6</v>
      </c>
    </row>
    <row r="15" spans="1:10">
      <c r="A15" s="7">
        <f>'4B_N2O emission'!B15</f>
        <v>2014</v>
      </c>
      <c r="B15" s="105">
        <f>'4C1_Amount_Waste_OpenBurned'!B15</f>
        <v>256175</v>
      </c>
      <c r="C15" s="55">
        <f t="shared" si="0"/>
        <v>14.6</v>
      </c>
      <c r="D15" s="103">
        <v>1</v>
      </c>
      <c r="E15" s="104">
        <f t="shared" si="1"/>
        <v>3740155</v>
      </c>
    </row>
    <row r="16" spans="1:10">
      <c r="A16" s="7">
        <f>'4B_N2O emission'!B16</f>
        <v>2015</v>
      </c>
      <c r="B16" s="105">
        <f>'4C1_Amount_Waste_OpenBurned'!B16</f>
        <v>262301</v>
      </c>
      <c r="C16" s="55">
        <f t="shared" si="0"/>
        <v>14.6</v>
      </c>
      <c r="D16" s="103">
        <v>1</v>
      </c>
      <c r="E16" s="104">
        <f t="shared" si="1"/>
        <v>3829594.6</v>
      </c>
    </row>
    <row r="17" spans="1:5">
      <c r="A17" s="7">
        <f>'4B_N2O emission'!B17</f>
        <v>2016</v>
      </c>
      <c r="B17" s="105">
        <f>'4C1_Amount_Waste_OpenBurned'!B17</f>
        <v>268261</v>
      </c>
      <c r="C17" s="55">
        <f t="shared" si="0"/>
        <v>14.6</v>
      </c>
      <c r="D17" s="103">
        <v>1</v>
      </c>
      <c r="E17" s="104">
        <f t="shared" si="1"/>
        <v>3916610.6</v>
      </c>
    </row>
    <row r="18" spans="1:5">
      <c r="A18" s="7">
        <f>'4B_N2O emission'!B18</f>
        <v>2017</v>
      </c>
      <c r="B18" s="105">
        <f>'4C1_Amount_Waste_OpenBurned'!B18</f>
        <v>276746</v>
      </c>
      <c r="C18" s="55">
        <f t="shared" si="0"/>
        <v>14.6</v>
      </c>
      <c r="D18" s="103">
        <v>1</v>
      </c>
      <c r="E18" s="104">
        <f t="shared" si="1"/>
        <v>4040491.6</v>
      </c>
    </row>
    <row r="19" spans="1:5">
      <c r="A19" s="7">
        <f>'4B_N2O emission'!B19</f>
        <v>2018</v>
      </c>
      <c r="B19" s="105">
        <f>'4C1_Amount_Waste_OpenBurned'!B19</f>
        <v>284939</v>
      </c>
      <c r="C19" s="55">
        <f t="shared" si="0"/>
        <v>14.6</v>
      </c>
      <c r="D19" s="103">
        <v>1</v>
      </c>
      <c r="E19" s="104">
        <f t="shared" si="1"/>
        <v>4160109.4</v>
      </c>
    </row>
    <row r="20" spans="1:5">
      <c r="A20" s="7">
        <f>'4B_N2O emission'!B20</f>
        <v>2019</v>
      </c>
      <c r="B20" s="105">
        <f>'4C1_Amount_Waste_OpenBurned'!B20</f>
        <v>293132</v>
      </c>
      <c r="C20" s="55">
        <f t="shared" si="0"/>
        <v>14.6</v>
      </c>
      <c r="D20" s="103">
        <v>1</v>
      </c>
      <c r="E20" s="104">
        <f t="shared" si="1"/>
        <v>4279727.2</v>
      </c>
    </row>
    <row r="21" spans="1:5">
      <c r="A21" s="7">
        <f>'4B_N2O emission'!B21</f>
        <v>2020</v>
      </c>
      <c r="B21" s="105">
        <f>'4C1_Amount_Waste_OpenBurned'!B21</f>
        <v>301325</v>
      </c>
      <c r="C21" s="55">
        <f t="shared" si="0"/>
        <v>14.6</v>
      </c>
      <c r="D21" s="103">
        <v>1</v>
      </c>
      <c r="E21" s="104">
        <f t="shared" si="1"/>
        <v>4399345</v>
      </c>
    </row>
    <row r="22" spans="1:5">
      <c r="A22" s="7">
        <f>'4B_N2O emission'!B22</f>
        <v>2021</v>
      </c>
      <c r="B22" s="105">
        <f>'4C1_Amount_Waste_OpenBurned'!B22</f>
        <v>309518</v>
      </c>
      <c r="C22" s="55">
        <f t="shared" si="0"/>
        <v>14.6</v>
      </c>
      <c r="D22" s="103">
        <v>1</v>
      </c>
      <c r="E22" s="104">
        <f t="shared" si="1"/>
        <v>4518962.8</v>
      </c>
    </row>
    <row r="23" spans="1:5">
      <c r="A23" s="7">
        <f>'4B_N2O emission'!B23</f>
        <v>2022</v>
      </c>
      <c r="B23" s="105">
        <f>'4C1_Amount_Waste_OpenBurned'!B23</f>
        <v>317711</v>
      </c>
      <c r="C23" s="55">
        <f t="shared" si="0"/>
        <v>14.6</v>
      </c>
      <c r="D23" s="103">
        <v>1</v>
      </c>
      <c r="E23" s="104">
        <f t="shared" si="1"/>
        <v>4638580.5999999996</v>
      </c>
    </row>
    <row r="24" spans="1:5">
      <c r="A24" s="7">
        <f>'4B_N2O emission'!B24</f>
        <v>2023</v>
      </c>
      <c r="B24" s="105">
        <f>'4C1_Amount_Waste_OpenBurned'!B24</f>
        <v>325904</v>
      </c>
      <c r="C24" s="55">
        <f t="shared" si="0"/>
        <v>14.6</v>
      </c>
      <c r="D24" s="103">
        <v>1</v>
      </c>
      <c r="E24" s="104">
        <f t="shared" si="1"/>
        <v>4758198.3999999994</v>
      </c>
    </row>
    <row r="25" spans="1:5">
      <c r="A25" s="7">
        <f>'4B_N2O emission'!B25</f>
        <v>2024</v>
      </c>
      <c r="B25" s="105">
        <f>'4C1_Amount_Waste_OpenBurned'!B25</f>
        <v>334097</v>
      </c>
      <c r="C25" s="55">
        <f t="shared" si="0"/>
        <v>14.6</v>
      </c>
      <c r="D25" s="103">
        <v>1</v>
      </c>
      <c r="E25" s="104">
        <f t="shared" si="1"/>
        <v>4877816.2</v>
      </c>
    </row>
    <row r="26" spans="1:5">
      <c r="A26" s="7">
        <f>'4B_N2O emission'!B26</f>
        <v>2025</v>
      </c>
      <c r="B26" s="182">
        <f>'4C1_Amount_Waste_OpenBurned'!B26-1200</f>
        <v>341090</v>
      </c>
      <c r="C26" s="183">
        <f t="shared" si="0"/>
        <v>14.6</v>
      </c>
      <c r="D26" s="183">
        <v>1</v>
      </c>
      <c r="E26" s="184">
        <f t="shared" si="1"/>
        <v>4979914</v>
      </c>
    </row>
    <row r="27" spans="1:5">
      <c r="A27" s="7">
        <f>'4B_N2O emission'!B27</f>
        <v>2026</v>
      </c>
      <c r="B27" s="182">
        <f>'4C1_Amount_Waste_OpenBurned'!B27-1200</f>
        <v>349283</v>
      </c>
      <c r="C27" s="183">
        <f t="shared" si="0"/>
        <v>14.6</v>
      </c>
      <c r="D27" s="183">
        <v>1</v>
      </c>
      <c r="E27" s="184">
        <f t="shared" si="1"/>
        <v>5099531.8</v>
      </c>
    </row>
    <row r="28" spans="1:5">
      <c r="A28" s="7">
        <f>'4B_N2O emission'!B28</f>
        <v>2027</v>
      </c>
      <c r="B28" s="182">
        <f>'4C1_Amount_Waste_OpenBurned'!B28-1200</f>
        <v>357476</v>
      </c>
      <c r="C28" s="183">
        <f t="shared" si="0"/>
        <v>14.6</v>
      </c>
      <c r="D28" s="183">
        <v>1</v>
      </c>
      <c r="E28" s="184">
        <f t="shared" si="1"/>
        <v>5219149.5999999996</v>
      </c>
    </row>
    <row r="29" spans="1:5">
      <c r="A29" s="7">
        <f>'4B_N2O emission'!B29</f>
        <v>2028</v>
      </c>
      <c r="B29" s="182">
        <f>'4C1_Amount_Waste_OpenBurned'!B29-1200</f>
        <v>365669</v>
      </c>
      <c r="C29" s="183">
        <f t="shared" si="0"/>
        <v>14.6</v>
      </c>
      <c r="D29" s="183">
        <v>1</v>
      </c>
      <c r="E29" s="184">
        <f t="shared" si="1"/>
        <v>5338767.3999999994</v>
      </c>
    </row>
    <row r="30" spans="1:5">
      <c r="A30" s="7">
        <f>'4B_N2O emission'!B30</f>
        <v>2029</v>
      </c>
      <c r="B30" s="182">
        <f>'4C1_Amount_Waste_OpenBurned'!B30-1200</f>
        <v>373862</v>
      </c>
      <c r="C30" s="183">
        <f t="shared" si="0"/>
        <v>14.6</v>
      </c>
      <c r="D30" s="183">
        <v>1</v>
      </c>
      <c r="E30" s="184">
        <f t="shared" si="1"/>
        <v>5458385.2000000002</v>
      </c>
    </row>
    <row r="31" spans="1:5">
      <c r="A31" s="7">
        <f>'4B_N2O emission'!B31</f>
        <v>2030</v>
      </c>
      <c r="B31" s="182">
        <f>'4C1_Amount_Waste_OpenBurned'!B31-1200</f>
        <v>382055</v>
      </c>
      <c r="C31" s="183">
        <f t="shared" si="0"/>
        <v>14.6</v>
      </c>
      <c r="D31" s="183">
        <v>1</v>
      </c>
      <c r="E31" s="184">
        <f t="shared" si="1"/>
        <v>5578003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60" t="s">
        <v>132</v>
      </c>
      <c r="B33" s="268"/>
      <c r="C33" s="268"/>
      <c r="D33" s="268"/>
      <c r="E33" s="268"/>
    </row>
    <row r="34" spans="1:5" ht="12" customHeight="1">
      <c r="A34" s="257" t="s">
        <v>133</v>
      </c>
      <c r="B34" s="269"/>
      <c r="C34" s="269"/>
      <c r="D34" s="269"/>
      <c r="E34" s="269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2017-09-14T06:50:08Z</dcterms:modified>
</cp:coreProperties>
</file>