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Mitigasi_2010-2030_IW\Samarinda\"/>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43" i="6" l="1"/>
  <c r="C42" i="28" s="1"/>
  <c r="C42" i="6"/>
  <c r="C41" i="28" s="1"/>
  <c r="C41" i="6"/>
  <c r="C40" i="28" s="1"/>
  <c r="C40" i="6"/>
  <c r="C39" i="28" s="1"/>
  <c r="C39" i="6"/>
  <c r="C38" i="28" s="1"/>
  <c r="C38" i="6"/>
  <c r="C37" i="28" s="1"/>
  <c r="C37" i="6"/>
  <c r="C36" i="28" s="1"/>
  <c r="C36" i="6"/>
  <c r="C35" i="28" s="1"/>
  <c r="C35" i="6"/>
  <c r="C34" i="28" s="1"/>
  <c r="C34" i="6"/>
  <c r="C33" i="28" s="1"/>
  <c r="C33" i="6"/>
  <c r="C32" i="28" s="1"/>
  <c r="C32" i="6"/>
  <c r="C31" i="6"/>
  <c r="C30" i="6"/>
  <c r="C29" i="6"/>
  <c r="C28" i="6"/>
  <c r="C27" i="6"/>
  <c r="C26" i="6"/>
  <c r="C25" i="6"/>
  <c r="C24" i="6"/>
  <c r="O8" i="6" l="1"/>
  <c r="N8" i="6"/>
  <c r="M8" i="6"/>
  <c r="L8" i="6"/>
  <c r="K8" i="6"/>
  <c r="J8" i="6"/>
  <c r="I8" i="6"/>
  <c r="F8" i="6"/>
  <c r="E8" i="6"/>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3" i="38"/>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G57" i="7" s="1"/>
  <c r="P62" i="34" s="1"/>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K47" i="7" s="1"/>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L93" i="6"/>
  <c r="L54" i="6"/>
  <c r="K23" i="6"/>
  <c r="K88" i="6"/>
  <c r="I89" i="7" s="1"/>
  <c r="L40" i="6"/>
  <c r="L24" i="6"/>
  <c r="L42" i="6"/>
  <c r="K65" i="6"/>
  <c r="F18" i="6"/>
  <c r="K26" i="6"/>
  <c r="O54" i="7"/>
  <c r="L34" i="6"/>
  <c r="F41" i="6"/>
  <c r="F93" i="6"/>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G74" i="7"/>
  <c r="P79" i="34" s="1"/>
  <c r="K92" i="6"/>
  <c r="F59" i="6"/>
  <c r="C46" i="7"/>
  <c r="C51" i="18" s="1"/>
  <c r="K48" i="6"/>
  <c r="L46" i="6"/>
  <c r="O68" i="7"/>
  <c r="I47" i="7"/>
  <c r="O65" i="7"/>
  <c r="E79" i="7"/>
  <c r="P84" i="35" s="1"/>
  <c r="F19" i="6"/>
  <c r="L68" i="6"/>
  <c r="L39" i="6"/>
  <c r="L29" i="6"/>
  <c r="K77" i="6"/>
  <c r="K55" i="6"/>
  <c r="I56" i="7" s="1"/>
  <c r="K81" i="6"/>
  <c r="K59" i="6"/>
  <c r="K74" i="6"/>
  <c r="I75" i="7" s="1"/>
  <c r="L64" i="7"/>
  <c r="F86" i="6"/>
  <c r="H14" i="6"/>
  <c r="K68" i="6"/>
  <c r="L31" i="6"/>
  <c r="L59" i="6"/>
  <c r="L83" i="6"/>
  <c r="H86" i="6"/>
  <c r="H26" i="6"/>
  <c r="L18" i="6"/>
  <c r="L80" i="6"/>
  <c r="J81" i="7" s="1"/>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O52" i="7"/>
  <c r="C57" i="37" s="1"/>
  <c r="L93" i="7"/>
  <c r="L77" i="7"/>
  <c r="G43" i="7"/>
  <c r="P48" i="34" s="1"/>
  <c r="K89" i="7"/>
  <c r="O89" i="7"/>
  <c r="P94" i="37" s="1"/>
  <c r="O79" i="7"/>
  <c r="C84" i="37" s="1"/>
  <c r="L37" i="7"/>
  <c r="O46" i="7"/>
  <c r="C51" i="37" s="1"/>
  <c r="G88" i="7"/>
  <c r="P93" i="34" s="1"/>
  <c r="L57" i="7"/>
  <c r="H35" i="7"/>
  <c r="P40" i="33" s="1"/>
  <c r="C75" i="7"/>
  <c r="C80" i="18" s="1"/>
  <c r="L74" i="7"/>
  <c r="O45" i="7"/>
  <c r="L72" i="7"/>
  <c r="G92" i="7"/>
  <c r="P97" i="34" s="1"/>
  <c r="D92" i="7"/>
  <c r="C97" i="35" s="1"/>
  <c r="K92" i="7"/>
  <c r="O92" i="7"/>
  <c r="P97" i="37" s="1"/>
  <c r="H76" i="7"/>
  <c r="P81" i="33" s="1"/>
  <c r="I49" i="7"/>
  <c r="L49"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R98" i="8"/>
  <c r="E99" i="37" s="1"/>
  <c r="R26" i="8"/>
  <c r="E27" i="34" s="1"/>
  <c r="H30" i="8"/>
  <c r="R37" i="8"/>
  <c r="E38" i="40" s="1"/>
  <c r="Q82" i="36"/>
  <c r="R82" i="36" s="1"/>
  <c r="R97" i="8"/>
  <c r="R19" i="8"/>
  <c r="E20" i="31" s="1"/>
  <c r="H23" i="8"/>
  <c r="R68" i="8"/>
  <c r="E69" i="36" s="1"/>
  <c r="R83" i="8"/>
  <c r="E84" i="31" s="1"/>
  <c r="H91" i="8"/>
  <c r="R18" i="8"/>
  <c r="E19" i="35" s="1"/>
  <c r="H39" i="8"/>
  <c r="H41" i="8"/>
  <c r="R51" i="8"/>
  <c r="E52" i="37" s="1"/>
  <c r="H56" i="8"/>
  <c r="R63" i="8"/>
  <c r="E64" i="36" s="1"/>
  <c r="R65" i="8"/>
  <c r="Q66" i="32" s="1"/>
  <c r="R67" i="8"/>
  <c r="E68" i="34" s="1"/>
  <c r="H69" i="8"/>
  <c r="R71" i="8"/>
  <c r="Q72" i="33" s="1"/>
  <c r="H73" i="8"/>
  <c r="R75" i="8"/>
  <c r="E76" i="18" s="1"/>
  <c r="H79" i="8"/>
  <c r="H82" i="8"/>
  <c r="H84" i="8"/>
  <c r="H86" i="8"/>
  <c r="H90" i="8"/>
  <c r="H92" i="8"/>
  <c r="Q84" i="40"/>
  <c r="Q20" i="32"/>
  <c r="R23" i="8"/>
  <c r="E24" i="18" s="1"/>
  <c r="Q82" i="18"/>
  <c r="R69" i="8"/>
  <c r="E70" i="33" s="1"/>
  <c r="R73" i="8"/>
  <c r="R55" i="8"/>
  <c r="H55" i="8"/>
  <c r="R59" i="8"/>
  <c r="Q60" i="40" s="1"/>
  <c r="H59" i="8"/>
  <c r="E82" i="18"/>
  <c r="Q82" i="37"/>
  <c r="H77" i="8"/>
  <c r="R77" i="8"/>
  <c r="R93" i="8"/>
  <c r="Q94" i="35" s="1"/>
  <c r="H93" i="8"/>
  <c r="R39" i="8"/>
  <c r="H98" i="8"/>
  <c r="H22" i="8"/>
  <c r="R29" i="8"/>
  <c r="E30" i="36" s="1"/>
  <c r="H43" i="8"/>
  <c r="H47" i="8"/>
  <c r="H54" i="8"/>
  <c r="R61" i="8"/>
  <c r="H65" i="8"/>
  <c r="H68" i="8"/>
  <c r="H72" i="8"/>
  <c r="R87" i="8"/>
  <c r="E88" i="31" s="1"/>
  <c r="R91" i="8"/>
  <c r="Q92" i="40" s="1"/>
  <c r="E36" i="18"/>
  <c r="E36" i="34"/>
  <c r="E36" i="40"/>
  <c r="F36" i="40" s="1"/>
  <c r="E36" i="32"/>
  <c r="Q36" i="37"/>
  <c r="E58" i="31"/>
  <c r="R85" i="8"/>
  <c r="H85" i="8"/>
  <c r="R89" i="8"/>
  <c r="R27" i="8"/>
  <c r="R53" i="8"/>
  <c r="H53" i="8"/>
  <c r="E82" i="35"/>
  <c r="E82" i="31"/>
  <c r="H87" i="8"/>
  <c r="I88" i="7"/>
  <c r="C83" i="34"/>
  <c r="P83" i="32"/>
  <c r="C67" i="32"/>
  <c r="P67" i="32"/>
  <c r="C67" i="34"/>
  <c r="P52" i="32"/>
  <c r="C42" i="34"/>
  <c r="F46" i="7"/>
  <c r="E56" i="7"/>
  <c r="P61" i="35" s="1"/>
  <c r="O62" i="6"/>
  <c r="M63" i="7" s="1"/>
  <c r="O74" i="6"/>
  <c r="M75" i="7" s="1"/>
  <c r="O23" i="6"/>
  <c r="P23" i="6" s="1"/>
  <c r="P61" i="33"/>
  <c r="C61" i="33"/>
  <c r="P82" i="33"/>
  <c r="C82" i="33"/>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W8" i="36"/>
  <c r="K8" i="36"/>
  <c r="W6" i="35"/>
  <c r="H10" i="39"/>
  <c r="R17" i="4"/>
  <c r="W8" i="18"/>
  <c r="K8" i="18"/>
  <c r="W9" i="34"/>
  <c r="W12" i="34"/>
  <c r="W10" i="34"/>
  <c r="K10" i="31"/>
  <c r="K12" i="31"/>
  <c r="K9" i="31"/>
  <c r="O21" i="34"/>
  <c r="O21" i="18"/>
  <c r="O21" i="37"/>
  <c r="B21" i="33"/>
  <c r="W12" i="33"/>
  <c r="W10" i="33"/>
  <c r="D12" i="39"/>
  <c r="W6" i="34"/>
  <c r="K9" i="18"/>
  <c r="P51" i="18"/>
  <c r="P93" i="32"/>
  <c r="P86" i="31"/>
  <c r="C71" i="35"/>
  <c r="C88" i="32"/>
  <c r="C83" i="32"/>
  <c r="P88" i="18"/>
  <c r="C86" i="35"/>
  <c r="C97" i="18"/>
  <c r="C64" i="33"/>
  <c r="C93" i="34"/>
  <c r="C68" i="18"/>
  <c r="P82" i="18"/>
  <c r="P90" i="32"/>
  <c r="C58" i="33"/>
  <c r="C94" i="31"/>
  <c r="P85" i="32"/>
  <c r="C63" i="37"/>
  <c r="P78" i="31"/>
  <c r="P68" i="32"/>
  <c r="C82" i="35"/>
  <c r="P94" i="31"/>
  <c r="C90" i="34"/>
  <c r="P41" i="31"/>
  <c r="C41" i="35"/>
  <c r="Q35" i="36" l="1"/>
  <c r="R35" i="36" s="1"/>
  <c r="E83" i="31"/>
  <c r="E96" i="31"/>
  <c r="E34" i="40"/>
  <c r="F34" i="40" s="1"/>
  <c r="E36" i="36"/>
  <c r="Q76" i="18"/>
  <c r="Q76" i="33"/>
  <c r="Q36" i="18"/>
  <c r="E82" i="32"/>
  <c r="Q96" i="40"/>
  <c r="R96" i="40" s="1"/>
  <c r="E35" i="40"/>
  <c r="F35" i="40" s="1"/>
  <c r="E52" i="33"/>
  <c r="F52" i="33" s="1"/>
  <c r="Q96" i="33"/>
  <c r="E83" i="32"/>
  <c r="Q36" i="35"/>
  <c r="Q20" i="40"/>
  <c r="R20" i="40" s="1"/>
  <c r="E36" i="35"/>
  <c r="Q82" i="32"/>
  <c r="Q52" i="37"/>
  <c r="Q96" i="31"/>
  <c r="R96" i="31" s="1"/>
  <c r="E52" i="34"/>
  <c r="Q35" i="32"/>
  <c r="E83" i="37"/>
  <c r="F83" i="37" s="1"/>
  <c r="H83" i="37" s="1"/>
  <c r="E96" i="34"/>
  <c r="F96" i="34" s="1"/>
  <c r="E96" i="36"/>
  <c r="F96" i="36" s="1"/>
  <c r="E35" i="34"/>
  <c r="E36" i="37"/>
  <c r="E82" i="36"/>
  <c r="E35" i="32"/>
  <c r="E35" i="31"/>
  <c r="E35" i="33"/>
  <c r="Q96" i="32"/>
  <c r="Q35" i="34"/>
  <c r="F82" i="33"/>
  <c r="G82" i="33" s="1"/>
  <c r="Q96" i="37"/>
  <c r="Q96" i="34"/>
  <c r="R96" i="34" s="1"/>
  <c r="E35" i="18"/>
  <c r="Q36" i="34"/>
  <c r="Q52" i="33"/>
  <c r="R52" i="33" s="1"/>
  <c r="T52" i="33" s="1"/>
  <c r="E68" i="36"/>
  <c r="F68" i="36" s="1"/>
  <c r="C78" i="18"/>
  <c r="C63" i="32"/>
  <c r="C89" i="33"/>
  <c r="P84" i="31"/>
  <c r="C53" i="31"/>
  <c r="C82" i="31"/>
  <c r="F82" i="31" s="1"/>
  <c r="G82" i="31" s="1"/>
  <c r="C55" i="31"/>
  <c r="P79" i="32"/>
  <c r="M37" i="7"/>
  <c r="P53" i="31"/>
  <c r="P77" i="33"/>
  <c r="C76" i="18"/>
  <c r="C84" i="35"/>
  <c r="P63" i="32"/>
  <c r="C62" i="34"/>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C44" i="18"/>
  <c r="C39" i="32"/>
  <c r="P63" i="33"/>
  <c r="C59" i="33"/>
  <c r="C73" i="18"/>
  <c r="P51" i="33"/>
  <c r="C50" i="34"/>
  <c r="P41" i="33"/>
  <c r="P77" i="18"/>
  <c r="C48" i="35"/>
  <c r="P67" i="37"/>
  <c r="P44" i="33"/>
  <c r="C39" i="35"/>
  <c r="P80" i="32"/>
  <c r="C68" i="37"/>
  <c r="C52" i="31"/>
  <c r="P76" i="33"/>
  <c r="R76" i="33" s="1"/>
  <c r="T76" i="33" s="1"/>
  <c r="C82" i="37"/>
  <c r="F88" i="31"/>
  <c r="H88" i="31" s="1"/>
  <c r="E99" i="36"/>
  <c r="F99" i="36" s="1"/>
  <c r="Q61" i="35"/>
  <c r="R61" i="35" s="1"/>
  <c r="T61" i="35" s="1"/>
  <c r="C80" i="34"/>
  <c r="M76" i="7"/>
  <c r="P55" i="31"/>
  <c r="P82" i="6"/>
  <c r="C79" i="18"/>
  <c r="C52" i="35"/>
  <c r="P62" i="32"/>
  <c r="C79" i="32"/>
  <c r="Q82" i="31"/>
  <c r="R82" i="31" s="1"/>
  <c r="Q82" i="40"/>
  <c r="R82" i="40" s="1"/>
  <c r="Q58" i="35"/>
  <c r="R58" i="35" s="1"/>
  <c r="S58" i="35" s="1"/>
  <c r="E76" i="31"/>
  <c r="F76" i="31" s="1"/>
  <c r="H76" i="31" s="1"/>
  <c r="E82" i="37"/>
  <c r="Q20" i="31"/>
  <c r="E82" i="34"/>
  <c r="F82" i="34" s="1"/>
  <c r="H82" i="34" s="1"/>
  <c r="E83" i="40"/>
  <c r="F83" i="40" s="1"/>
  <c r="E82" i="40"/>
  <c r="F82" i="40" s="1"/>
  <c r="Q34" i="40"/>
  <c r="R34" i="40" s="1"/>
  <c r="C77" i="35"/>
  <c r="C61" i="37"/>
  <c r="P61" i="37"/>
  <c r="F10" i="39"/>
  <c r="W6" i="18"/>
  <c r="Q83" i="33"/>
  <c r="P55" i="18"/>
  <c r="P76" i="6"/>
  <c r="C79" i="33"/>
  <c r="Q92" i="34"/>
  <c r="R92" i="34" s="1"/>
  <c r="Q82" i="35"/>
  <c r="R82" i="35" s="1"/>
  <c r="Q58" i="37"/>
  <c r="R76" i="18"/>
  <c r="Q82" i="34"/>
  <c r="R82" i="34" s="1"/>
  <c r="Q82" i="33"/>
  <c r="R82" i="33" s="1"/>
  <c r="T82" i="33" s="1"/>
  <c r="E32" i="36"/>
  <c r="P79" i="37"/>
  <c r="C79" i="37"/>
  <c r="D10" i="39"/>
  <c r="W6" i="37"/>
  <c r="P73" i="33"/>
  <c r="C73" i="33"/>
  <c r="P68" i="31"/>
  <c r="C52" i="34"/>
  <c r="C52" i="37"/>
  <c r="P52" i="37"/>
  <c r="C69" i="18"/>
  <c r="C68" i="31"/>
  <c r="P44" i="31"/>
  <c r="P96" i="32"/>
  <c r="C61" i="34"/>
  <c r="C43" i="32"/>
  <c r="C61" i="31"/>
  <c r="C92" i="33"/>
  <c r="C56" i="34"/>
  <c r="C90" i="37"/>
  <c r="C56" i="32"/>
  <c r="P52" i="33"/>
  <c r="P42" i="33"/>
  <c r="C68" i="34"/>
  <c r="F68" i="34" s="1"/>
  <c r="P57" i="31"/>
  <c r="P44" i="37"/>
  <c r="P59" i="31"/>
  <c r="C44" i="35"/>
  <c r="C92" i="34"/>
  <c r="C82" i="32"/>
  <c r="C39" i="31"/>
  <c r="C77" i="31"/>
  <c r="C55" i="32"/>
  <c r="C83" i="37"/>
  <c r="P83" i="37"/>
  <c r="R82" i="37"/>
  <c r="S82" i="37" s="1"/>
  <c r="P98" i="32"/>
  <c r="P49" i="33"/>
  <c r="C45" i="37"/>
  <c r="C76" i="37"/>
  <c r="Q35" i="33"/>
  <c r="E35" i="37"/>
  <c r="E69" i="34"/>
  <c r="E34" i="34"/>
  <c r="Q58" i="40"/>
  <c r="R58" i="40" s="1"/>
  <c r="Q96" i="35"/>
  <c r="R96" i="35" s="1"/>
  <c r="E96" i="33"/>
  <c r="E96" i="32"/>
  <c r="F96" i="32" s="1"/>
  <c r="E58" i="34"/>
  <c r="E68" i="18"/>
  <c r="F68" i="18" s="1"/>
  <c r="H68" i="18" s="1"/>
  <c r="Q35" i="40"/>
  <c r="R35" i="40" s="1"/>
  <c r="Q58" i="34"/>
  <c r="E76" i="36"/>
  <c r="F76" i="36" s="1"/>
  <c r="E72" i="18"/>
  <c r="E52" i="32"/>
  <c r="F52" i="32" s="1"/>
  <c r="E20" i="40"/>
  <c r="F20" i="40" s="1"/>
  <c r="Q35" i="18"/>
  <c r="Q35" i="35"/>
  <c r="E68" i="31"/>
  <c r="E35" i="35"/>
  <c r="Q96" i="36"/>
  <c r="R96" i="36" s="1"/>
  <c r="Q35" i="31"/>
  <c r="Q96" i="18"/>
  <c r="R96" i="18" s="1"/>
  <c r="S96" i="18" s="1"/>
  <c r="E96" i="40"/>
  <c r="F96" i="40" s="1"/>
  <c r="E35" i="36"/>
  <c r="F35" i="36" s="1"/>
  <c r="Q76" i="36"/>
  <c r="R76" i="36" s="1"/>
  <c r="E96" i="35"/>
  <c r="Q20" i="33"/>
  <c r="E96" i="37"/>
  <c r="E61" i="18"/>
  <c r="Q70" i="36"/>
  <c r="R70" i="36" s="1"/>
  <c r="Q92" i="32"/>
  <c r="Q32" i="33"/>
  <c r="Q32" i="37"/>
  <c r="Q32" i="31"/>
  <c r="Q80" i="31"/>
  <c r="R80" i="31" s="1"/>
  <c r="E32" i="40"/>
  <c r="F32" i="40" s="1"/>
  <c r="Q53" i="33"/>
  <c r="R53" i="33" s="1"/>
  <c r="S53" i="33" s="1"/>
  <c r="Q61" i="31"/>
  <c r="R61" i="31" s="1"/>
  <c r="E94" i="32"/>
  <c r="Q61" i="40"/>
  <c r="R61" i="40" s="1"/>
  <c r="Q36" i="33"/>
  <c r="E36" i="33"/>
  <c r="Q36" i="40"/>
  <c r="R36" i="40" s="1"/>
  <c r="Q64" i="31"/>
  <c r="Q61" i="32"/>
  <c r="E61" i="37"/>
  <c r="E94" i="40"/>
  <c r="F94" i="40" s="1"/>
  <c r="Q80" i="34"/>
  <c r="R80" i="34" s="1"/>
  <c r="Q32" i="36"/>
  <c r="R32" i="36" s="1"/>
  <c r="E61" i="32"/>
  <c r="F61" i="32" s="1"/>
  <c r="E32" i="34"/>
  <c r="E32" i="31"/>
  <c r="Q64" i="36"/>
  <c r="R64" i="36" s="1"/>
  <c r="E61" i="36"/>
  <c r="F61" i="36" s="1"/>
  <c r="Q69" i="32"/>
  <c r="Q61" i="33"/>
  <c r="R61" i="33" s="1"/>
  <c r="T61" i="33" s="1"/>
  <c r="Q61" i="36"/>
  <c r="R61" i="36" s="1"/>
  <c r="E32" i="32"/>
  <c r="E26" i="32"/>
  <c r="E61" i="33"/>
  <c r="F61" i="33" s="1"/>
  <c r="H61" i="33" s="1"/>
  <c r="Q32" i="35"/>
  <c r="E32" i="35"/>
  <c r="E61" i="31"/>
  <c r="Q61" i="18"/>
  <c r="Q61" i="34"/>
  <c r="Q61" i="37"/>
  <c r="E52" i="40"/>
  <c r="F52" i="40" s="1"/>
  <c r="Q32" i="32"/>
  <c r="E61" i="35"/>
  <c r="E32" i="18"/>
  <c r="E61" i="34"/>
  <c r="Q32" i="18"/>
  <c r="E68" i="40"/>
  <c r="E32" i="37"/>
  <c r="Q32" i="40"/>
  <c r="R32" i="40" s="1"/>
  <c r="Q76" i="40"/>
  <c r="R76" i="40" s="1"/>
  <c r="E76" i="40"/>
  <c r="F76" i="40" s="1"/>
  <c r="Q36" i="36"/>
  <c r="R36" i="36" s="1"/>
  <c r="Q36" i="31"/>
  <c r="E36" i="31"/>
  <c r="E22" i="35"/>
  <c r="E68" i="32"/>
  <c r="F68" i="32" s="1"/>
  <c r="Q52" i="35"/>
  <c r="R52" i="35" s="1"/>
  <c r="E20" i="34"/>
  <c r="E32" i="33"/>
  <c r="E22" i="40"/>
  <c r="E19" i="31"/>
  <c r="Q52" i="18"/>
  <c r="R52" i="18" s="1"/>
  <c r="Q52" i="40"/>
  <c r="R52" i="40" s="1"/>
  <c r="Q68" i="33"/>
  <c r="E68" i="35"/>
  <c r="F68" i="35" s="1"/>
  <c r="G68" i="35" s="1"/>
  <c r="Q68" i="36"/>
  <c r="R68" i="36" s="1"/>
  <c r="Q68" i="18"/>
  <c r="R68" i="18" s="1"/>
  <c r="E53" i="37"/>
  <c r="Q94" i="31"/>
  <c r="R94" i="31" s="1"/>
  <c r="T94" i="31" s="1"/>
  <c r="Q52" i="34"/>
  <c r="R52" i="34" s="1"/>
  <c r="Q68" i="32"/>
  <c r="Q68" i="31"/>
  <c r="Q68" i="34"/>
  <c r="R68" i="34" s="1"/>
  <c r="E76" i="37"/>
  <c r="F76" i="37" s="1"/>
  <c r="H76" i="37" s="1"/>
  <c r="Q76" i="31"/>
  <c r="R76" i="31" s="1"/>
  <c r="E76" i="34"/>
  <c r="Q22" i="35"/>
  <c r="E20" i="36"/>
  <c r="E52" i="36"/>
  <c r="Q20" i="34"/>
  <c r="E20" i="35"/>
  <c r="Q76" i="34"/>
  <c r="R76" i="34" s="1"/>
  <c r="E76" i="33"/>
  <c r="Q76" i="37"/>
  <c r="R76" i="37" s="1"/>
  <c r="S76" i="37" s="1"/>
  <c r="E22" i="31"/>
  <c r="Q52" i="31"/>
  <c r="R52" i="31" s="1"/>
  <c r="T52" i="31" s="1"/>
  <c r="Q20" i="18"/>
  <c r="Q20" i="35"/>
  <c r="F83" i="32"/>
  <c r="E72" i="34"/>
  <c r="F72" i="34" s="1"/>
  <c r="G72" i="34" s="1"/>
  <c r="E22" i="36"/>
  <c r="E22" i="37"/>
  <c r="Q22" i="40"/>
  <c r="R22" i="40" s="1"/>
  <c r="Q68" i="40"/>
  <c r="R68" i="40" s="1"/>
  <c r="Q38" i="40"/>
  <c r="R38" i="40" s="1"/>
  <c r="E19" i="34"/>
  <c r="E94" i="36"/>
  <c r="E52" i="18"/>
  <c r="F52" i="18" s="1"/>
  <c r="Q68" i="37"/>
  <c r="R68" i="37" s="1"/>
  <c r="T68" i="37" s="1"/>
  <c r="E68" i="33"/>
  <c r="Q76" i="32"/>
  <c r="E76" i="32"/>
  <c r="Q76" i="35"/>
  <c r="R76" i="35" s="1"/>
  <c r="T76" i="35" s="1"/>
  <c r="E76" i="35"/>
  <c r="E22" i="34"/>
  <c r="Q22" i="31"/>
  <c r="Q20" i="36"/>
  <c r="R20" i="36" s="1"/>
  <c r="E20" i="32"/>
  <c r="E20" i="18"/>
  <c r="E40" i="33"/>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E53" i="35"/>
  <c r="F53" i="35" s="1"/>
  <c r="Q53" i="32"/>
  <c r="Q53" i="36"/>
  <c r="R53" i="36" s="1"/>
  <c r="E53" i="34"/>
  <c r="F53" i="34" s="1"/>
  <c r="H53" i="34" s="1"/>
  <c r="E53" i="36"/>
  <c r="Q53" i="35"/>
  <c r="R53" i="35" s="1"/>
  <c r="T53" i="35" s="1"/>
  <c r="Q53" i="31"/>
  <c r="R53" i="31" s="1"/>
  <c r="Q53" i="34"/>
  <c r="R53" i="34" s="1"/>
  <c r="Q27" i="32"/>
  <c r="E74" i="36"/>
  <c r="Q84" i="33"/>
  <c r="R84" i="33" s="1"/>
  <c r="E53" i="18"/>
  <c r="E53" i="32"/>
  <c r="F53" i="32" s="1"/>
  <c r="E24" i="34"/>
  <c r="E24" i="36"/>
  <c r="Q24" i="18"/>
  <c r="E24" i="35"/>
  <c r="E72" i="31"/>
  <c r="Q72" i="40"/>
  <c r="R72" i="40" s="1"/>
  <c r="E72" i="36"/>
  <c r="E72" i="33"/>
  <c r="F72" i="33" s="1"/>
  <c r="Q72" i="34"/>
  <c r="R72" i="34" s="1"/>
  <c r="E72" i="40"/>
  <c r="F72" i="40" s="1"/>
  <c r="Q64" i="40"/>
  <c r="R64" i="40" s="1"/>
  <c r="Q64" i="34"/>
  <c r="R64" i="34" s="1"/>
  <c r="E64" i="37"/>
  <c r="E64" i="35"/>
  <c r="Q64" i="18"/>
  <c r="E64" i="32"/>
  <c r="E69" i="31"/>
  <c r="E69" i="18"/>
  <c r="E69" i="40"/>
  <c r="F69" i="40" s="1"/>
  <c r="E69" i="37"/>
  <c r="E99" i="34"/>
  <c r="E99" i="18"/>
  <c r="Q99" i="33"/>
  <c r="Q99" i="32"/>
  <c r="E83" i="35"/>
  <c r="Q83" i="37"/>
  <c r="Q83" i="36"/>
  <c r="R83" i="36" s="1"/>
  <c r="E83" i="36"/>
  <c r="Q83" i="32"/>
  <c r="E83" i="34"/>
  <c r="Q83" i="40"/>
  <c r="R83" i="40" s="1"/>
  <c r="Q83" i="35"/>
  <c r="R83" i="35" s="1"/>
  <c r="T83" i="35" s="1"/>
  <c r="Q83" i="31"/>
  <c r="R83" i="31" s="1"/>
  <c r="E58" i="36"/>
  <c r="F58" i="36" s="1"/>
  <c r="E58" i="40"/>
  <c r="F58" i="40" s="1"/>
  <c r="E58" i="18"/>
  <c r="E58" i="32"/>
  <c r="E58" i="37"/>
  <c r="Q58" i="18"/>
  <c r="E34" i="32"/>
  <c r="Q34" i="31"/>
  <c r="E34" i="18"/>
  <c r="Q34" i="33"/>
  <c r="E34" i="36"/>
  <c r="Q34" i="32"/>
  <c r="Q69" i="33"/>
  <c r="Q53" i="37"/>
  <c r="R53" i="37" s="1"/>
  <c r="S53" i="37" s="1"/>
  <c r="Q83" i="18"/>
  <c r="R83" i="18" s="1"/>
  <c r="E83" i="18"/>
  <c r="Q69" i="40"/>
  <c r="R69" i="40" s="1"/>
  <c r="Q34" i="36"/>
  <c r="R34" i="36" s="1"/>
  <c r="Q58" i="31"/>
  <c r="R58" i="31" s="1"/>
  <c r="E58" i="35"/>
  <c r="E83" i="33"/>
  <c r="E53" i="33"/>
  <c r="Q58" i="32"/>
  <c r="Q72" i="18"/>
  <c r="E64" i="31"/>
  <c r="Q92" i="36"/>
  <c r="R92" i="36" s="1"/>
  <c r="E92" i="36"/>
  <c r="E92" i="31"/>
  <c r="E92" i="40"/>
  <c r="E92" i="32"/>
  <c r="E34" i="31"/>
  <c r="E80" i="18"/>
  <c r="E26" i="35"/>
  <c r="C93" i="37"/>
  <c r="P93" i="37"/>
  <c r="C87" i="34"/>
  <c r="C87" i="32"/>
  <c r="P81" i="32"/>
  <c r="P61" i="32"/>
  <c r="P91" i="32"/>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P93" i="33"/>
  <c r="C93" i="33"/>
  <c r="C61" i="18"/>
  <c r="P61" i="18"/>
  <c r="Q50" i="18"/>
  <c r="Q50" i="36"/>
  <c r="R50" i="36" s="1"/>
  <c r="Q50" i="32"/>
  <c r="Q50" i="31"/>
  <c r="Q50" i="40"/>
  <c r="R50" i="40" s="1"/>
  <c r="E50" i="36"/>
  <c r="Q50" i="34"/>
  <c r="R50" i="34" s="1"/>
  <c r="E50" i="40"/>
  <c r="Q50" i="37"/>
  <c r="R50" i="37" s="1"/>
  <c r="S50" i="37" s="1"/>
  <c r="E50" i="37"/>
  <c r="E50" i="18"/>
  <c r="F50" i="18" s="1"/>
  <c r="E50" i="31"/>
  <c r="Q50" i="33"/>
  <c r="R50" i="33" s="1"/>
  <c r="S50" i="33" s="1"/>
  <c r="Q50" i="35"/>
  <c r="R50" i="35" s="1"/>
  <c r="T50" i="35" s="1"/>
  <c r="E88" i="32"/>
  <c r="F88" i="32" s="1"/>
  <c r="Q26" i="36"/>
  <c r="R26" i="36" s="1"/>
  <c r="E50" i="32"/>
  <c r="E62" i="40"/>
  <c r="E62" i="18"/>
  <c r="E62" i="33"/>
  <c r="E40" i="37"/>
  <c r="Q40" i="36"/>
  <c r="R40" i="36" s="1"/>
  <c r="Q40" i="18"/>
  <c r="R40" i="18" s="1"/>
  <c r="Q40" i="33"/>
  <c r="R40" i="33" s="1"/>
  <c r="S40" i="33" s="1"/>
  <c r="Q40" i="34"/>
  <c r="R40" i="34" s="1"/>
  <c r="E40" i="34"/>
  <c r="Q40" i="40"/>
  <c r="R40" i="40" s="1"/>
  <c r="E40" i="32"/>
  <c r="F40" i="32" s="1"/>
  <c r="E26" i="34"/>
  <c r="E26" i="36"/>
  <c r="Q26" i="37"/>
  <c r="Q26" i="35"/>
  <c r="Q26" i="33"/>
  <c r="E26" i="37"/>
  <c r="E26" i="40"/>
  <c r="F26" i="40" s="1"/>
  <c r="Q26" i="34"/>
  <c r="Q26" i="40"/>
  <c r="R26" i="40" s="1"/>
  <c r="E26" i="31"/>
  <c r="Q26" i="18"/>
  <c r="Q26" i="32"/>
  <c r="Q26" i="31"/>
  <c r="E26" i="18"/>
  <c r="Q80" i="35"/>
  <c r="R80" i="35" s="1"/>
  <c r="S80" i="35" s="1"/>
  <c r="Q80" i="18"/>
  <c r="R80" i="18" s="1"/>
  <c r="T80" i="18" s="1"/>
  <c r="E80" i="40"/>
  <c r="E80" i="33"/>
  <c r="Q80" i="32"/>
  <c r="E80" i="31"/>
  <c r="Q80" i="37"/>
  <c r="E80" i="36"/>
  <c r="E80" i="37"/>
  <c r="Q80" i="36"/>
  <c r="R80" i="36" s="1"/>
  <c r="E80" i="35"/>
  <c r="Q80" i="40"/>
  <c r="R80" i="40" s="1"/>
  <c r="E80" i="32"/>
  <c r="F80" i="32" s="1"/>
  <c r="E80" i="34"/>
  <c r="E50" i="35"/>
  <c r="E50" i="34"/>
  <c r="E50" i="33"/>
  <c r="E66" i="40"/>
  <c r="F66" i="40" s="1"/>
  <c r="E66" i="18"/>
  <c r="Q66" i="31"/>
  <c r="E66" i="31"/>
  <c r="E66" i="32"/>
  <c r="E66" i="35"/>
  <c r="E84" i="32"/>
  <c r="Q84" i="34"/>
  <c r="R84" i="34" s="1"/>
  <c r="E84" i="34"/>
  <c r="E84" i="33"/>
  <c r="Q84" i="35"/>
  <c r="R84" i="35" s="1"/>
  <c r="Q84" i="31"/>
  <c r="R84" i="31" s="1"/>
  <c r="Q84" i="18"/>
  <c r="E98" i="35"/>
  <c r="Q98" i="33"/>
  <c r="E98" i="32"/>
  <c r="F98" i="32" s="1"/>
  <c r="E98" i="37"/>
  <c r="E98" i="36"/>
  <c r="E98" i="40"/>
  <c r="Q98" i="37"/>
  <c r="E98" i="33"/>
  <c r="Q27" i="37"/>
  <c r="Q27" i="34"/>
  <c r="E27" i="37"/>
  <c r="E27" i="31"/>
  <c r="Q27" i="33"/>
  <c r="Q27" i="36"/>
  <c r="R27" i="36" s="1"/>
  <c r="Q27" i="18"/>
  <c r="E27" i="36"/>
  <c r="F82" i="35"/>
  <c r="H82" i="35" s="1"/>
  <c r="Q69" i="31"/>
  <c r="Q69" i="35"/>
  <c r="R69" i="35" s="1"/>
  <c r="S69" i="35" s="1"/>
  <c r="Q69" i="37"/>
  <c r="Q99" i="31"/>
  <c r="Q99" i="35"/>
  <c r="R99" i="35" s="1"/>
  <c r="S99" i="35" s="1"/>
  <c r="E99" i="35"/>
  <c r="E69" i="35"/>
  <c r="Q72" i="35"/>
  <c r="R72" i="35" s="1"/>
  <c r="Q72" i="36"/>
  <c r="R72" i="36" s="1"/>
  <c r="Q72" i="37"/>
  <c r="E72" i="37"/>
  <c r="E72" i="35"/>
  <c r="Q22" i="18"/>
  <c r="Q22" i="37"/>
  <c r="E22" i="18"/>
  <c r="E22" i="33"/>
  <c r="Q22" i="36"/>
  <c r="R22" i="36" s="1"/>
  <c r="Q64" i="37"/>
  <c r="E64" i="40"/>
  <c r="E64" i="33"/>
  <c r="E64" i="34"/>
  <c r="E99" i="33"/>
  <c r="Q58" i="33"/>
  <c r="R58" i="33" s="1"/>
  <c r="T58" i="33" s="1"/>
  <c r="E58" i="33"/>
  <c r="Q34" i="34"/>
  <c r="E34" i="35"/>
  <c r="Q34" i="18"/>
  <c r="E34" i="33"/>
  <c r="Q34" i="37"/>
  <c r="Q34" i="35"/>
  <c r="Q69" i="18"/>
  <c r="R69" i="18" s="1"/>
  <c r="Q69" i="34"/>
  <c r="R69" i="34" s="1"/>
  <c r="Q69" i="36"/>
  <c r="R69" i="36" s="1"/>
  <c r="T69" i="36" s="1"/>
  <c r="Q99" i="18"/>
  <c r="Q99" i="34"/>
  <c r="R99" i="34" s="1"/>
  <c r="Q72" i="31"/>
  <c r="Q72" i="32"/>
  <c r="E72" i="32"/>
  <c r="Q22" i="32"/>
  <c r="Q22" i="33"/>
  <c r="Q22" i="34"/>
  <c r="Q64" i="32"/>
  <c r="Q64" i="33"/>
  <c r="R64" i="33" s="1"/>
  <c r="T64" i="33" s="1"/>
  <c r="Q64" i="35"/>
  <c r="R64" i="35" s="1"/>
  <c r="S64" i="35" s="1"/>
  <c r="E64" i="18"/>
  <c r="F38" i="40"/>
  <c r="Q19" i="34"/>
  <c r="E40" i="36"/>
  <c r="Q24" i="32"/>
  <c r="Q24" i="40"/>
  <c r="R24" i="40" s="1"/>
  <c r="E84" i="37"/>
  <c r="E66" i="33"/>
  <c r="Q66" i="18"/>
  <c r="Q40" i="37"/>
  <c r="E66" i="34"/>
  <c r="E66" i="36"/>
  <c r="E98" i="18"/>
  <c r="Q84" i="32"/>
  <c r="E84" i="36"/>
  <c r="E84" i="35"/>
  <c r="Q68" i="35"/>
  <c r="R68" i="35" s="1"/>
  <c r="E68" i="37"/>
  <c r="Q52" i="36"/>
  <c r="R52" i="36" s="1"/>
  <c r="E52" i="31"/>
  <c r="Q52" i="32"/>
  <c r="E52" i="35"/>
  <c r="E20" i="33"/>
  <c r="E20" i="37"/>
  <c r="Q20" i="37"/>
  <c r="E19" i="40"/>
  <c r="E19" i="33"/>
  <c r="Q19" i="18"/>
  <c r="E19" i="18"/>
  <c r="E19" i="32"/>
  <c r="Q19" i="31"/>
  <c r="Q19" i="37"/>
  <c r="Q19" i="35"/>
  <c r="E19" i="36"/>
  <c r="Q19" i="33"/>
  <c r="E38" i="35"/>
  <c r="E38" i="18"/>
  <c r="Q38" i="34"/>
  <c r="E38" i="31"/>
  <c r="E38" i="34"/>
  <c r="Q38" i="37"/>
  <c r="Q38" i="33"/>
  <c r="Q38" i="31"/>
  <c r="E38" i="37"/>
  <c r="E38" i="33"/>
  <c r="E38" i="36"/>
  <c r="Q38" i="32"/>
  <c r="E38" i="32"/>
  <c r="Q38" i="35"/>
  <c r="Q38" i="18"/>
  <c r="Q38" i="36"/>
  <c r="R38" i="36" s="1"/>
  <c r="Q19" i="36"/>
  <c r="R19" i="36" s="1"/>
  <c r="Q66" i="35"/>
  <c r="R66" i="35" s="1"/>
  <c r="E66" i="37"/>
  <c r="E98" i="34"/>
  <c r="Q98" i="18"/>
  <c r="E27" i="33"/>
  <c r="Q27" i="40"/>
  <c r="R27" i="40" s="1"/>
  <c r="E27" i="32"/>
  <c r="E27" i="40"/>
  <c r="F27" i="40" s="1"/>
  <c r="Q27" i="31"/>
  <c r="Q27" i="35"/>
  <c r="Q98" i="36"/>
  <c r="R98" i="36" s="1"/>
  <c r="Q70" i="32"/>
  <c r="E19" i="37"/>
  <c r="E92" i="37"/>
  <c r="Q19" i="32"/>
  <c r="Q19" i="40"/>
  <c r="R19" i="40" s="1"/>
  <c r="Q74" i="32"/>
  <c r="E84" i="40"/>
  <c r="Q84" i="36"/>
  <c r="R84" i="36" s="1"/>
  <c r="Q24" i="35"/>
  <c r="Q84" i="37"/>
  <c r="R84" i="37" s="1"/>
  <c r="Q40" i="35"/>
  <c r="R40" i="35" s="1"/>
  <c r="Q66" i="40"/>
  <c r="R66" i="40" s="1"/>
  <c r="E40" i="31"/>
  <c r="Q66" i="37"/>
  <c r="Q66" i="36"/>
  <c r="R66" i="36" s="1"/>
  <c r="E27" i="18"/>
  <c r="E27" i="35"/>
  <c r="Q98" i="34"/>
  <c r="R98" i="34" s="1"/>
  <c r="Q98" i="40"/>
  <c r="R98" i="40" s="1"/>
  <c r="Q98" i="31"/>
  <c r="E98" i="31"/>
  <c r="E84" i="18"/>
  <c r="E69" i="32"/>
  <c r="E69" i="33"/>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Q62" i="34"/>
  <c r="R62" i="34" s="1"/>
  <c r="Q62" i="32"/>
  <c r="E88" i="18"/>
  <c r="Q30" i="18"/>
  <c r="Q88" i="32"/>
  <c r="Q30" i="33"/>
  <c r="E94" i="37"/>
  <c r="E94" i="31"/>
  <c r="F94" i="31" s="1"/>
  <c r="G94" i="31" s="1"/>
  <c r="Q94" i="33"/>
  <c r="E94" i="35"/>
  <c r="Q94" i="37"/>
  <c r="R94" i="37" s="1"/>
  <c r="Q94" i="32"/>
  <c r="E94" i="33"/>
  <c r="Q94" i="40"/>
  <c r="R94" i="40" s="1"/>
  <c r="Q94" i="34"/>
  <c r="R94" i="34" s="1"/>
  <c r="Q94" i="18"/>
  <c r="Q94" i="36"/>
  <c r="R94" i="36" s="1"/>
  <c r="E94" i="18"/>
  <c r="E94" i="34"/>
  <c r="E62" i="31"/>
  <c r="F62" i="31" s="1"/>
  <c r="H62" i="31" s="1"/>
  <c r="Q62" i="31"/>
  <c r="R62" i="31" s="1"/>
  <c r="E62" i="36"/>
  <c r="Q62" i="37"/>
  <c r="Q62" i="18"/>
  <c r="R62" i="18" s="1"/>
  <c r="Q62" i="40"/>
  <c r="R62" i="40" s="1"/>
  <c r="E62" i="34"/>
  <c r="F62" i="34" s="1"/>
  <c r="H62" i="34" s="1"/>
  <c r="Q62" i="33"/>
  <c r="R62" i="33" s="1"/>
  <c r="T62" i="33" s="1"/>
  <c r="Q62" i="35"/>
  <c r="R62" i="35" s="1"/>
  <c r="S62" i="35" s="1"/>
  <c r="E62" i="35"/>
  <c r="F62" i="35" s="1"/>
  <c r="G62" i="35" s="1"/>
  <c r="E62" i="37"/>
  <c r="Q30" i="37"/>
  <c r="E88" i="36"/>
  <c r="E56" i="34"/>
  <c r="E56" i="18"/>
  <c r="Q56" i="34"/>
  <c r="R56" i="34" s="1"/>
  <c r="Q56" i="18"/>
  <c r="E56" i="40"/>
  <c r="E56" i="37"/>
  <c r="E56" i="33"/>
  <c r="Q56" i="37"/>
  <c r="Q56" i="33"/>
  <c r="E56" i="31"/>
  <c r="F56" i="31" s="1"/>
  <c r="Q56" i="31"/>
  <c r="E56" i="35"/>
  <c r="E56" i="36"/>
  <c r="Q56" i="36"/>
  <c r="R56" i="36" s="1"/>
  <c r="Q56" i="35"/>
  <c r="R56" i="35" s="1"/>
  <c r="S56" i="35" s="1"/>
  <c r="Q56" i="40"/>
  <c r="R56" i="40" s="1"/>
  <c r="E56" i="32"/>
  <c r="Q56" i="32"/>
  <c r="R82" i="18"/>
  <c r="Q62" i="36"/>
  <c r="R62" i="36" s="1"/>
  <c r="Q88" i="31"/>
  <c r="R88" i="31" s="1"/>
  <c r="Q30" i="31"/>
  <c r="Q88" i="34"/>
  <c r="R88" i="34" s="1"/>
  <c r="Q88" i="36"/>
  <c r="R88" i="36" s="1"/>
  <c r="E30" i="32"/>
  <c r="E92" i="34"/>
  <c r="F92" i="34" s="1"/>
  <c r="G92" i="34" s="1"/>
  <c r="Q92" i="35"/>
  <c r="R92" i="35" s="1"/>
  <c r="E92" i="33"/>
  <c r="Q92" i="33"/>
  <c r="R92" i="33" s="1"/>
  <c r="E92" i="35"/>
  <c r="Q92" i="18"/>
  <c r="Q92" i="37"/>
  <c r="E92" i="18"/>
  <c r="Q92" i="31"/>
  <c r="E40" i="18"/>
  <c r="Q40" i="32"/>
  <c r="E40" i="35"/>
  <c r="E78" i="34"/>
  <c r="E78" i="18"/>
  <c r="Q78" i="32"/>
  <c r="Q78" i="36"/>
  <c r="R78" i="36" s="1"/>
  <c r="Q78" i="40"/>
  <c r="R78" i="40" s="1"/>
  <c r="E78" i="33"/>
  <c r="Q78" i="35"/>
  <c r="R78" i="35" s="1"/>
  <c r="S78" i="35" s="1"/>
  <c r="Q78" i="31"/>
  <c r="R78" i="31" s="1"/>
  <c r="E78" i="37"/>
  <c r="E78" i="31"/>
  <c r="Q78" i="37"/>
  <c r="R78" i="37" s="1"/>
  <c r="S78" i="37" s="1"/>
  <c r="Q78" i="33"/>
  <c r="R78" i="33" s="1"/>
  <c r="T78" i="33" s="1"/>
  <c r="E78" i="40"/>
  <c r="Q78" i="34"/>
  <c r="R78" i="34" s="1"/>
  <c r="E78" i="36"/>
  <c r="E78" i="35"/>
  <c r="E78" i="32"/>
  <c r="Q78" i="18"/>
  <c r="R78" i="18" s="1"/>
  <c r="S78" i="18" s="1"/>
  <c r="E60" i="40"/>
  <c r="F60" i="40" s="1"/>
  <c r="E60" i="34"/>
  <c r="E60" i="18"/>
  <c r="Q60" i="34"/>
  <c r="R60" i="34" s="1"/>
  <c r="Q60" i="18"/>
  <c r="E60" i="37"/>
  <c r="E60" i="33"/>
  <c r="Q60" i="37"/>
  <c r="Q60" i="33"/>
  <c r="E60" i="31"/>
  <c r="Q60" i="31"/>
  <c r="E60" i="35"/>
  <c r="E60" i="36"/>
  <c r="Q60" i="36"/>
  <c r="R60" i="36" s="1"/>
  <c r="Q60" i="35"/>
  <c r="R60" i="35" s="1"/>
  <c r="E60" i="32"/>
  <c r="Q60" i="32"/>
  <c r="E74" i="40"/>
  <c r="E74" i="35"/>
  <c r="E74" i="18"/>
  <c r="E74" i="34"/>
  <c r="E74" i="31"/>
  <c r="Q74" i="33"/>
  <c r="Q74" i="35"/>
  <c r="R74" i="35" s="1"/>
  <c r="Q74" i="37"/>
  <c r="Q74" i="31"/>
  <c r="R74" i="31" s="1"/>
  <c r="E74" i="37"/>
  <c r="Q74" i="18"/>
  <c r="E74" i="33"/>
  <c r="Q74" i="34"/>
  <c r="R74" i="34" s="1"/>
  <c r="E70" i="35"/>
  <c r="Q70" i="37"/>
  <c r="R70" i="37" s="1"/>
  <c r="Q70" i="31"/>
  <c r="R70" i="31" s="1"/>
  <c r="Q70" i="40"/>
  <c r="R70" i="40" s="1"/>
  <c r="E70" i="34"/>
  <c r="F70" i="34" s="1"/>
  <c r="G70" i="34" s="1"/>
  <c r="Q70" i="35"/>
  <c r="R70" i="35" s="1"/>
  <c r="T70" i="35" s="1"/>
  <c r="Q70" i="18"/>
  <c r="E70" i="36"/>
  <c r="Q70" i="33"/>
  <c r="E70" i="31"/>
  <c r="E70" i="32"/>
  <c r="F70" i="32" s="1"/>
  <c r="E70" i="18"/>
  <c r="Q70" i="34"/>
  <c r="R70" i="34" s="1"/>
  <c r="T70" i="34" s="1"/>
  <c r="E24" i="32"/>
  <c r="E24" i="31"/>
  <c r="E24" i="40"/>
  <c r="F24" i="40" s="1"/>
  <c r="E24" i="37"/>
  <c r="Q24" i="37"/>
  <c r="Q24" i="31"/>
  <c r="E24" i="33"/>
  <c r="Q24" i="34"/>
  <c r="Q24" i="33"/>
  <c r="Q24" i="36"/>
  <c r="R24" i="36" s="1"/>
  <c r="E90" i="36"/>
  <c r="E90" i="32"/>
  <c r="F90" i="32" s="1"/>
  <c r="Q90" i="35"/>
  <c r="R90" i="35" s="1"/>
  <c r="Q90" i="31"/>
  <c r="E90" i="18"/>
  <c r="E90" i="33"/>
  <c r="Q90" i="34"/>
  <c r="R90" i="34" s="1"/>
  <c r="E90" i="37"/>
  <c r="E90" i="31"/>
  <c r="Q90" i="33"/>
  <c r="R90" i="33" s="1"/>
  <c r="T90" i="33" s="1"/>
  <c r="E90" i="35"/>
  <c r="Q90" i="37"/>
  <c r="R90" i="37" s="1"/>
  <c r="Q90" i="32"/>
  <c r="E90" i="40"/>
  <c r="Q90" i="40"/>
  <c r="R90" i="40" s="1"/>
  <c r="E90" i="34"/>
  <c r="F90" i="34" s="1"/>
  <c r="H90" i="34" s="1"/>
  <c r="Q90" i="36"/>
  <c r="R90" i="36" s="1"/>
  <c r="Q90" i="18"/>
  <c r="R90" i="18" s="1"/>
  <c r="Q86" i="40"/>
  <c r="R86" i="40" s="1"/>
  <c r="E86" i="40"/>
  <c r="F86" i="40" s="1"/>
  <c r="E86" i="36"/>
  <c r="E86" i="32"/>
  <c r="F86" i="32" s="1"/>
  <c r="Q86" i="35"/>
  <c r="R86" i="35" s="1"/>
  <c r="Q86" i="31"/>
  <c r="R86" i="31" s="1"/>
  <c r="E86" i="18"/>
  <c r="E86" i="33"/>
  <c r="Q86" i="34"/>
  <c r="R86" i="34" s="1"/>
  <c r="E86" i="37"/>
  <c r="E86" i="31"/>
  <c r="Q86" i="33"/>
  <c r="R86" i="33" s="1"/>
  <c r="T86" i="33" s="1"/>
  <c r="E86" i="35"/>
  <c r="Q86" i="37"/>
  <c r="R86" i="37" s="1"/>
  <c r="Q86" i="32"/>
  <c r="E86" i="34"/>
  <c r="F86" i="34" s="1"/>
  <c r="Q86" i="36"/>
  <c r="R86" i="36" s="1"/>
  <c r="Q86" i="18"/>
  <c r="R86" i="18" s="1"/>
  <c r="E54" i="36"/>
  <c r="E54" i="32"/>
  <c r="Q54" i="36"/>
  <c r="R54" i="36" s="1"/>
  <c r="Q54" i="32"/>
  <c r="Q54" i="40"/>
  <c r="R54" i="40" s="1"/>
  <c r="E54" i="37"/>
  <c r="E54" i="31"/>
  <c r="Q54" i="34"/>
  <c r="R54" i="34" s="1"/>
  <c r="E54" i="33"/>
  <c r="Q54" i="33"/>
  <c r="R54" i="33" s="1"/>
  <c r="E54" i="40"/>
  <c r="E54" i="18"/>
  <c r="Q54" i="31"/>
  <c r="R54" i="31" s="1"/>
  <c r="E54" i="35"/>
  <c r="Q54" i="37"/>
  <c r="R54" i="37" s="1"/>
  <c r="T54" i="37" s="1"/>
  <c r="Q54" i="18"/>
  <c r="R54" i="18" s="1"/>
  <c r="E54" i="34"/>
  <c r="Q54" i="35"/>
  <c r="R54" i="35" s="1"/>
  <c r="S54" i="35" s="1"/>
  <c r="Q28" i="40"/>
  <c r="R28" i="40" s="1"/>
  <c r="E28" i="37"/>
  <c r="E28" i="33"/>
  <c r="Q28" i="37"/>
  <c r="Q28" i="33"/>
  <c r="E28" i="34"/>
  <c r="E28" i="36"/>
  <c r="Q28" i="31"/>
  <c r="E28" i="40"/>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C89" i="37"/>
  <c r="P89" i="37"/>
  <c r="P91" i="33"/>
  <c r="C91" i="33"/>
  <c r="C91" i="18"/>
  <c r="P91" i="18"/>
  <c r="P95" i="31"/>
  <c r="C95" i="31"/>
  <c r="C95" i="35"/>
  <c r="C81" i="35"/>
  <c r="P60" i="37"/>
  <c r="C49" i="31"/>
  <c r="P49" i="31"/>
  <c r="C49" i="35"/>
  <c r="C42" i="37"/>
  <c r="P42" i="37"/>
  <c r="P95" i="37"/>
  <c r="C95" i="37"/>
  <c r="P47" i="37"/>
  <c r="C47" i="37"/>
  <c r="C72" i="37"/>
  <c r="P72" i="37"/>
  <c r="C72" i="35"/>
  <c r="P72" i="31"/>
  <c r="C72" i="31"/>
  <c r="C64" i="37"/>
  <c r="F64" i="37" s="1"/>
  <c r="H64" i="37" s="1"/>
  <c r="P64" i="37"/>
  <c r="C46" i="18"/>
  <c r="P46" i="18"/>
  <c r="C46" i="37"/>
  <c r="P46" i="37"/>
  <c r="C89" i="31"/>
  <c r="C89" i="35"/>
  <c r="P95" i="33"/>
  <c r="C95" i="33"/>
  <c r="C81" i="37"/>
  <c r="P81" i="37"/>
  <c r="C96" i="33"/>
  <c r="P96" i="33"/>
  <c r="P81" i="31"/>
  <c r="P47" i="32"/>
  <c r="C56" i="35"/>
  <c r="P72" i="33"/>
  <c r="R72" i="33" s="1"/>
  <c r="S72" i="33" s="1"/>
  <c r="C92" i="32"/>
  <c r="C51" i="35"/>
  <c r="C91" i="34"/>
  <c r="C78" i="34"/>
  <c r="C78" i="32"/>
  <c r="P78" i="32"/>
  <c r="C56" i="18"/>
  <c r="P56" i="18"/>
  <c r="P66" i="37"/>
  <c r="C66" i="37"/>
  <c r="C43" i="37"/>
  <c r="P43" i="37"/>
  <c r="P99" i="32"/>
  <c r="C99" i="34"/>
  <c r="C99" i="32"/>
  <c r="C49" i="37"/>
  <c r="P49" i="37"/>
  <c r="C66" i="18"/>
  <c r="P66" i="18"/>
  <c r="P66" i="33"/>
  <c r="C98" i="33"/>
  <c r="P98" i="33"/>
  <c r="P60" i="32"/>
  <c r="C60" i="32"/>
  <c r="C60" i="34"/>
  <c r="P60" i="31"/>
  <c r="C60" i="35"/>
  <c r="C74" i="33"/>
  <c r="P74" i="33"/>
  <c r="P58" i="37"/>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C96" i="37"/>
  <c r="P43" i="18"/>
  <c r="C43" i="18"/>
  <c r="C71" i="37"/>
  <c r="P71" i="37"/>
  <c r="C71" i="31"/>
  <c r="P71" i="31"/>
  <c r="C66" i="31"/>
  <c r="C66" i="35"/>
  <c r="P66" i="31"/>
  <c r="C98" i="35"/>
  <c r="P98" i="31"/>
  <c r="C56" i="33"/>
  <c r="P56" i="33"/>
  <c r="C65" i="37"/>
  <c r="P65" i="37"/>
  <c r="C75" i="18"/>
  <c r="P75" i="18"/>
  <c r="C69" i="37"/>
  <c r="P69" i="37"/>
  <c r="P69" i="31"/>
  <c r="C69" i="31"/>
  <c r="C69" i="35"/>
  <c r="C92" i="18"/>
  <c r="P92" i="18"/>
  <c r="C64" i="18"/>
  <c r="P64" i="18"/>
  <c r="C64" i="34"/>
  <c r="C64" i="32"/>
  <c r="P64" i="32"/>
  <c r="C89" i="34"/>
  <c r="C89" i="32"/>
  <c r="P89" i="32"/>
  <c r="P91" i="31"/>
  <c r="C91" i="35"/>
  <c r="P92" i="37"/>
  <c r="C92" i="37"/>
  <c r="F76" i="18"/>
  <c r="F52" i="37"/>
  <c r="H52" i="37" s="1"/>
  <c r="E93" i="18"/>
  <c r="Q93" i="37"/>
  <c r="Q93" i="36"/>
  <c r="R93" i="36" s="1"/>
  <c r="E93" i="37"/>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E77" i="32"/>
  <c r="Q77" i="18"/>
  <c r="R77" i="18" s="1"/>
  <c r="E77" i="35"/>
  <c r="E77" i="33"/>
  <c r="E77" i="31"/>
  <c r="E77" i="40"/>
  <c r="Q77" i="40"/>
  <c r="R77" i="40" s="1"/>
  <c r="E89" i="18"/>
  <c r="Q89" i="37"/>
  <c r="Q89" i="36"/>
  <c r="R89" i="36" s="1"/>
  <c r="E89" i="37"/>
  <c r="Q89" i="35"/>
  <c r="R89" i="35" s="1"/>
  <c r="Q89" i="34"/>
  <c r="R89" i="34" s="1"/>
  <c r="Q89" i="33"/>
  <c r="R89" i="33" s="1"/>
  <c r="S89" i="33" s="1"/>
  <c r="Q89" i="32"/>
  <c r="Q89" i="31"/>
  <c r="Q89" i="18"/>
  <c r="R89" i="18" s="1"/>
  <c r="E89" i="35"/>
  <c r="E89" i="33"/>
  <c r="E89" i="31"/>
  <c r="E89" i="36"/>
  <c r="E89" i="34"/>
  <c r="E89" i="32"/>
  <c r="Q89" i="40"/>
  <c r="R89" i="40" s="1"/>
  <c r="E89" i="40"/>
  <c r="F89" i="40" s="1"/>
  <c r="E71" i="18"/>
  <c r="E71" i="37"/>
  <c r="E71" i="36"/>
  <c r="Q71" i="35"/>
  <c r="R71" i="35" s="1"/>
  <c r="S71" i="35" s="1"/>
  <c r="Q71" i="34"/>
  <c r="R71" i="34" s="1"/>
  <c r="Q71" i="33"/>
  <c r="Q71" i="32"/>
  <c r="Q71" i="31"/>
  <c r="Q71" i="37"/>
  <c r="E71" i="34"/>
  <c r="E71" i="32"/>
  <c r="Q71" i="36"/>
  <c r="R71" i="36" s="1"/>
  <c r="E71" i="35"/>
  <c r="E71" i="33"/>
  <c r="E71" i="31"/>
  <c r="Q71" i="18"/>
  <c r="Q71" i="40"/>
  <c r="R71" i="40" s="1"/>
  <c r="E71" i="40"/>
  <c r="E55" i="18"/>
  <c r="E55" i="37"/>
  <c r="E55" i="36"/>
  <c r="Q55" i="35"/>
  <c r="R55" i="35" s="1"/>
  <c r="Q55" i="34"/>
  <c r="R55" i="34" s="1"/>
  <c r="Q55" i="33"/>
  <c r="R55" i="33" s="1"/>
  <c r="S55" i="33" s="1"/>
  <c r="Q55" i="32"/>
  <c r="Q55" i="31"/>
  <c r="Q55" i="18"/>
  <c r="Q55" i="37"/>
  <c r="E55" i="34"/>
  <c r="E55" i="32"/>
  <c r="Q55" i="36"/>
  <c r="R55" i="36" s="1"/>
  <c r="E55" i="35"/>
  <c r="F55" i="35" s="1"/>
  <c r="E55" i="33"/>
  <c r="E55" i="31"/>
  <c r="E55" i="40"/>
  <c r="F55" i="40" s="1"/>
  <c r="Q55" i="40"/>
  <c r="R55" i="40" s="1"/>
  <c r="E37" i="18"/>
  <c r="Q37" i="37"/>
  <c r="Q37" i="36"/>
  <c r="R37" i="36" s="1"/>
  <c r="Q37" i="35"/>
  <c r="Q37" i="34"/>
  <c r="Q37" i="33"/>
  <c r="Q37" i="32"/>
  <c r="E37" i="31"/>
  <c r="E37" i="36"/>
  <c r="E37" i="35"/>
  <c r="E37" i="33"/>
  <c r="E37" i="37"/>
  <c r="E37" i="34"/>
  <c r="E37" i="32"/>
  <c r="Q37" i="18"/>
  <c r="Q37" i="31"/>
  <c r="Q37" i="40"/>
  <c r="R37" i="40" s="1"/>
  <c r="E37" i="40"/>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E95" i="34"/>
  <c r="E95" i="32"/>
  <c r="F95" i="32" s="1"/>
  <c r="E95" i="18"/>
  <c r="E95" i="35"/>
  <c r="E95" i="33"/>
  <c r="E95" i="31"/>
  <c r="Q95" i="40"/>
  <c r="R95" i="40" s="1"/>
  <c r="E95" i="40"/>
  <c r="Q31" i="35"/>
  <c r="Q31" i="34"/>
  <c r="Q31" i="33"/>
  <c r="Q31" i="32"/>
  <c r="Q31" i="31"/>
  <c r="Q31" i="18"/>
  <c r="E31" i="37"/>
  <c r="E31" i="36"/>
  <c r="E31" i="34"/>
  <c r="E31" i="32"/>
  <c r="E31" i="18"/>
  <c r="Q31" i="37"/>
  <c r="E31" i="35"/>
  <c r="E31" i="33"/>
  <c r="E31" i="31"/>
  <c r="Q31" i="36"/>
  <c r="R31" i="36" s="1"/>
  <c r="Q31" i="40"/>
  <c r="R31" i="40" s="1"/>
  <c r="E31" i="40"/>
  <c r="F31" i="40" s="1"/>
  <c r="E41" i="18"/>
  <c r="E41" i="37"/>
  <c r="Q41" i="36"/>
  <c r="R41" i="36" s="1"/>
  <c r="Q41" i="35"/>
  <c r="R41" i="35" s="1"/>
  <c r="T41" i="35" s="1"/>
  <c r="Q41" i="34"/>
  <c r="R41" i="34" s="1"/>
  <c r="Q41" i="33"/>
  <c r="Q41" i="32"/>
  <c r="Q41" i="31"/>
  <c r="R41" i="31" s="1"/>
  <c r="E41" i="36"/>
  <c r="E41" i="35"/>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E43" i="36"/>
  <c r="Q43" i="37"/>
  <c r="E43" i="35"/>
  <c r="E43" i="33"/>
  <c r="E43" i="31"/>
  <c r="E43" i="40"/>
  <c r="E43" i="34"/>
  <c r="E43" i="32"/>
  <c r="E43" i="18"/>
  <c r="Q43" i="40"/>
  <c r="R43" i="40" s="1"/>
  <c r="E45" i="18"/>
  <c r="E45" i="37"/>
  <c r="Q45" i="36"/>
  <c r="R45" i="36" s="1"/>
  <c r="Q45" i="35"/>
  <c r="R45" i="35" s="1"/>
  <c r="S45" i="35" s="1"/>
  <c r="Q45" i="34"/>
  <c r="R45" i="34" s="1"/>
  <c r="Q45" i="33"/>
  <c r="R45" i="33" s="1"/>
  <c r="S45" i="33" s="1"/>
  <c r="Q45" i="32"/>
  <c r="Q45" i="31"/>
  <c r="Q45" i="18"/>
  <c r="Q45" i="37"/>
  <c r="R45" i="37" s="1"/>
  <c r="T45" i="37" s="1"/>
  <c r="E45" i="34"/>
  <c r="F45" i="34" s="1"/>
  <c r="E45" i="32"/>
  <c r="F45" i="32" s="1"/>
  <c r="E45" i="36"/>
  <c r="E45" i="35"/>
  <c r="E45" i="33"/>
  <c r="E45" i="31"/>
  <c r="E45" i="40"/>
  <c r="Q45" i="40"/>
  <c r="R45" i="40" s="1"/>
  <c r="Q47" i="35"/>
  <c r="R47" i="35" s="1"/>
  <c r="T47" i="35" s="1"/>
  <c r="Q47" i="34"/>
  <c r="R47" i="34" s="1"/>
  <c r="Q47" i="33"/>
  <c r="Q47" i="32"/>
  <c r="Q47" i="31"/>
  <c r="Q47" i="18"/>
  <c r="Q47" i="37"/>
  <c r="Q47" i="36"/>
  <c r="R47" i="36" s="1"/>
  <c r="E47" i="34"/>
  <c r="E47" i="32"/>
  <c r="F47" i="32" s="1"/>
  <c r="E47" i="18"/>
  <c r="E47" i="36"/>
  <c r="E47" i="35"/>
  <c r="E47" i="33"/>
  <c r="E47" i="31"/>
  <c r="E47" i="37"/>
  <c r="E47" i="40"/>
  <c r="Q47" i="40"/>
  <c r="R47" i="40" s="1"/>
  <c r="Q49" i="37"/>
  <c r="Q49" i="36"/>
  <c r="R49" i="36" s="1"/>
  <c r="E49" i="35"/>
  <c r="E49" i="34"/>
  <c r="E49" i="33"/>
  <c r="E49" i="32"/>
  <c r="F49" i="32" s="1"/>
  <c r="E49" i="31"/>
  <c r="E49" i="18"/>
  <c r="E49" i="36"/>
  <c r="E49" i="37"/>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E65" i="32"/>
  <c r="E65" i="18"/>
  <c r="E65" i="36"/>
  <c r="E65" i="35"/>
  <c r="E65" i="33"/>
  <c r="E65" i="31"/>
  <c r="E65" i="37"/>
  <c r="Q65" i="40"/>
  <c r="R65" i="40" s="1"/>
  <c r="E65" i="40"/>
  <c r="Q91" i="35"/>
  <c r="R91" i="35" s="1"/>
  <c r="T91" i="35" s="1"/>
  <c r="Q91" i="34"/>
  <c r="R91" i="34" s="1"/>
  <c r="Q91" i="33"/>
  <c r="Q91" i="32"/>
  <c r="Q91" i="31"/>
  <c r="Q91" i="18"/>
  <c r="Q91" i="37"/>
  <c r="Q91" i="36"/>
  <c r="R91" i="36" s="1"/>
  <c r="E91" i="34"/>
  <c r="E91" i="32"/>
  <c r="F91" i="32" s="1"/>
  <c r="E91" i="18"/>
  <c r="E91" i="36"/>
  <c r="E91" i="35"/>
  <c r="E91" i="33"/>
  <c r="E91" i="31"/>
  <c r="F91" i="31" s="1"/>
  <c r="G91" i="31" s="1"/>
  <c r="E91" i="37"/>
  <c r="Q91" i="40"/>
  <c r="R91" i="40" s="1"/>
  <c r="E91" i="40"/>
  <c r="E87" i="37"/>
  <c r="E87" i="36"/>
  <c r="F87" i="36" s="1"/>
  <c r="Q87" i="35"/>
  <c r="R87" i="35" s="1"/>
  <c r="T87" i="35" s="1"/>
  <c r="Q87" i="34"/>
  <c r="R87" i="34" s="1"/>
  <c r="Q87" i="33"/>
  <c r="Q87" i="32"/>
  <c r="Q87" i="31"/>
  <c r="Q87" i="37"/>
  <c r="E87" i="34"/>
  <c r="E87" i="32"/>
  <c r="E87" i="18"/>
  <c r="Q87" i="36"/>
  <c r="R87" i="36" s="1"/>
  <c r="E87" i="35"/>
  <c r="E87" i="33"/>
  <c r="E87" i="31"/>
  <c r="Q87" i="18"/>
  <c r="E87" i="40"/>
  <c r="Q87" i="40"/>
  <c r="R87" i="40" s="1"/>
  <c r="C63" i="35"/>
  <c r="P63" i="31"/>
  <c r="C63" i="31"/>
  <c r="P85" i="33"/>
  <c r="C85" i="33"/>
  <c r="C87" i="35"/>
  <c r="P87" i="31"/>
  <c r="C87" i="31"/>
  <c r="P87" i="18"/>
  <c r="C87" i="18"/>
  <c r="C99" i="37"/>
  <c r="P99" i="37"/>
  <c r="C99" i="31"/>
  <c r="P99" i="31"/>
  <c r="C99" i="35"/>
  <c r="E51" i="37"/>
  <c r="Q51" i="36"/>
  <c r="R51" i="36" s="1"/>
  <c r="Q51" i="35"/>
  <c r="R51" i="35" s="1"/>
  <c r="Q51" i="34"/>
  <c r="R51" i="34" s="1"/>
  <c r="Q51" i="33"/>
  <c r="Q51" i="32"/>
  <c r="Q51" i="31"/>
  <c r="E51" i="18"/>
  <c r="Q51" i="37"/>
  <c r="R51" i="37" s="1"/>
  <c r="T51" i="37" s="1"/>
  <c r="E51" i="36"/>
  <c r="E51" i="35"/>
  <c r="E51" i="33"/>
  <c r="E51" i="31"/>
  <c r="F51" i="31" s="1"/>
  <c r="G51" i="31" s="1"/>
  <c r="Q51" i="18"/>
  <c r="R51" i="18" s="1"/>
  <c r="E51" i="34"/>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P57" i="18"/>
  <c r="C57" i="18"/>
  <c r="P62" i="37"/>
  <c r="C62" i="37"/>
  <c r="P54" i="32"/>
  <c r="C54" i="34"/>
  <c r="C54" i="32"/>
  <c r="C81" i="18"/>
  <c r="C67" i="33"/>
  <c r="P67" i="33"/>
  <c r="C59" i="34"/>
  <c r="P59" i="32"/>
  <c r="C59" i="32"/>
  <c r="C75" i="33"/>
  <c r="P75" i="33"/>
  <c r="P75" i="31"/>
  <c r="C75" i="35"/>
  <c r="C75" i="31"/>
  <c r="C80" i="35"/>
  <c r="C80" i="31"/>
  <c r="P80" i="37"/>
  <c r="C80" i="37"/>
  <c r="P58" i="32"/>
  <c r="C58" i="34"/>
  <c r="C58" i="32"/>
  <c r="P70" i="33"/>
  <c r="C70" i="33"/>
  <c r="F70" i="33" s="1"/>
  <c r="H70" i="33" s="1"/>
  <c r="C84" i="33"/>
  <c r="P97" i="33"/>
  <c r="C97" i="33"/>
  <c r="Q85" i="37"/>
  <c r="Q85" i="36"/>
  <c r="R85" i="36" s="1"/>
  <c r="E85" i="35"/>
  <c r="E85" i="34"/>
  <c r="F85" i="34" s="1"/>
  <c r="E85" i="33"/>
  <c r="E85" i="32"/>
  <c r="F85" i="32" s="1"/>
  <c r="E85" i="31"/>
  <c r="E85" i="18"/>
  <c r="E85" i="36"/>
  <c r="E85" i="37"/>
  <c r="Q85" i="35"/>
  <c r="R85" i="35" s="1"/>
  <c r="Q85" i="33"/>
  <c r="Q85" i="31"/>
  <c r="Q85" i="32"/>
  <c r="E85" i="40"/>
  <c r="Q85" i="34"/>
  <c r="R85" i="34" s="1"/>
  <c r="Q85" i="18"/>
  <c r="Q85" i="40"/>
  <c r="R85" i="40" s="1"/>
  <c r="Q73" i="37"/>
  <c r="R73" i="37" s="1"/>
  <c r="T73" i="37" s="1"/>
  <c r="Q73" i="36"/>
  <c r="R73" i="36" s="1"/>
  <c r="E73" i="37"/>
  <c r="Q73" i="35"/>
  <c r="R73" i="35" s="1"/>
  <c r="S73" i="35" s="1"/>
  <c r="Q73" i="34"/>
  <c r="R73" i="34" s="1"/>
  <c r="Q73" i="33"/>
  <c r="R73" i="33" s="1"/>
  <c r="S73" i="33" s="1"/>
  <c r="Q73" i="32"/>
  <c r="Q73" i="31"/>
  <c r="Q73" i="18"/>
  <c r="R73" i="18" s="1"/>
  <c r="E73" i="18"/>
  <c r="E73" i="35"/>
  <c r="E73" i="33"/>
  <c r="E73" i="31"/>
  <c r="E73" i="36"/>
  <c r="E73" i="34"/>
  <c r="E73" i="32"/>
  <c r="E73" i="40"/>
  <c r="Q73" i="40"/>
  <c r="R73" i="40" s="1"/>
  <c r="E63" i="35"/>
  <c r="E63" i="34"/>
  <c r="F63" i="34" s="1"/>
  <c r="E63" i="33"/>
  <c r="E63" i="32"/>
  <c r="F63" i="32" s="1"/>
  <c r="E63" i="31"/>
  <c r="E63" i="18"/>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E29" i="34"/>
  <c r="E29" i="32"/>
  <c r="Q29" i="18"/>
  <c r="E29" i="35"/>
  <c r="E29" i="33"/>
  <c r="Q29" i="31"/>
  <c r="Q29" i="40"/>
  <c r="R29" i="40" s="1"/>
  <c r="E29" i="40"/>
  <c r="Q21" i="35"/>
  <c r="Q21" i="34"/>
  <c r="Q21" i="33"/>
  <c r="Q21" i="32"/>
  <c r="Q21" i="31"/>
  <c r="Q21" i="18"/>
  <c r="E21" i="37"/>
  <c r="E21" i="36"/>
  <c r="E21" i="34"/>
  <c r="E21" i="32"/>
  <c r="E21" i="18"/>
  <c r="Q21" i="37"/>
  <c r="E21" i="35"/>
  <c r="E21" i="33"/>
  <c r="E21" i="31"/>
  <c r="Q21" i="36"/>
  <c r="R21" i="36" s="1"/>
  <c r="E21" i="40"/>
  <c r="Q21" i="40"/>
  <c r="R21" i="40" s="1"/>
  <c r="E97" i="37"/>
  <c r="E97" i="36"/>
  <c r="Q97" i="35"/>
  <c r="R97" i="35" s="1"/>
  <c r="Q97" i="34"/>
  <c r="R97" i="34" s="1"/>
  <c r="Q97" i="33"/>
  <c r="Q97" i="32"/>
  <c r="Q97" i="31"/>
  <c r="R97" i="31" s="1"/>
  <c r="S97" i="31" s="1"/>
  <c r="Q97" i="18"/>
  <c r="R97" i="18" s="1"/>
  <c r="Q97" i="37"/>
  <c r="R97" i="37" s="1"/>
  <c r="S97" i="37" s="1"/>
  <c r="E97" i="34"/>
  <c r="E97" i="32"/>
  <c r="F97" i="32" s="1"/>
  <c r="E97" i="18"/>
  <c r="Q97" i="36"/>
  <c r="R97" i="36" s="1"/>
  <c r="E97" i="35"/>
  <c r="E97" i="33"/>
  <c r="E97" i="31"/>
  <c r="Q97" i="40"/>
  <c r="R97" i="40" s="1"/>
  <c r="E97" i="40"/>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E23" i="34"/>
  <c r="E23" i="32"/>
  <c r="Q23" i="37"/>
  <c r="E23" i="35"/>
  <c r="E23" i="33"/>
  <c r="Q23" i="18"/>
  <c r="Q23" i="31"/>
  <c r="E23" i="40"/>
  <c r="Q23" i="40"/>
  <c r="R23" i="40" s="1"/>
  <c r="E39" i="18"/>
  <c r="E39" i="37"/>
  <c r="Q39" i="36"/>
  <c r="R39" i="36" s="1"/>
  <c r="Q39" i="35"/>
  <c r="R39" i="35" s="1"/>
  <c r="Q39" i="34"/>
  <c r="R39" i="34" s="1"/>
  <c r="Q39" i="33"/>
  <c r="Q39" i="32"/>
  <c r="Q39" i="18"/>
  <c r="E39" i="31"/>
  <c r="E39" i="34"/>
  <c r="F39" i="34" s="1"/>
  <c r="E39" i="32"/>
  <c r="Q39" i="31"/>
  <c r="R39" i="31" s="1"/>
  <c r="Q39" i="37"/>
  <c r="R39" i="37" s="1"/>
  <c r="S39" i="37" s="1"/>
  <c r="E39" i="36"/>
  <c r="E39" i="35"/>
  <c r="E39" i="33"/>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E46" i="34"/>
  <c r="E46" i="33"/>
  <c r="E46" i="32"/>
  <c r="E46" i="31"/>
  <c r="E46" i="18"/>
  <c r="Q46" i="36"/>
  <c r="R46" i="36" s="1"/>
  <c r="Q46" i="35"/>
  <c r="R46" i="35" s="1"/>
  <c r="T46" i="35" s="1"/>
  <c r="Q46" i="33"/>
  <c r="Q46" i="31"/>
  <c r="Q46" i="37"/>
  <c r="Q46" i="40"/>
  <c r="R46" i="40" s="1"/>
  <c r="Q46" i="34"/>
  <c r="R46" i="34" s="1"/>
  <c r="Q46" i="32"/>
  <c r="Q46" i="18"/>
  <c r="E46" i="36"/>
  <c r="E46" i="40"/>
  <c r="Q48" i="35"/>
  <c r="R48" i="35" s="1"/>
  <c r="S48" i="35" s="1"/>
  <c r="Q48" i="34"/>
  <c r="R48" i="34" s="1"/>
  <c r="Q48" i="33"/>
  <c r="R48" i="33" s="1"/>
  <c r="Q48" i="32"/>
  <c r="Q48" i="31"/>
  <c r="R48" i="31" s="1"/>
  <c r="Q48" i="18"/>
  <c r="Q48" i="37"/>
  <c r="R48" i="37" s="1"/>
  <c r="Q48" i="36"/>
  <c r="R48" i="36" s="1"/>
  <c r="E48" i="34"/>
  <c r="E48" i="32"/>
  <c r="E48" i="18"/>
  <c r="E48" i="36"/>
  <c r="E48" i="35"/>
  <c r="E48" i="33"/>
  <c r="E48" i="31"/>
  <c r="E48" i="37"/>
  <c r="Q48" i="40"/>
  <c r="R48" i="40" s="1"/>
  <c r="E48" i="40"/>
  <c r="Q57" i="37"/>
  <c r="R57" i="37" s="1"/>
  <c r="E57" i="37"/>
  <c r="E57" i="36"/>
  <c r="Q57" i="35"/>
  <c r="R57" i="35" s="1"/>
  <c r="Q57" i="34"/>
  <c r="R57" i="34" s="1"/>
  <c r="Q57" i="33"/>
  <c r="Q57" i="32"/>
  <c r="Q57" i="31"/>
  <c r="E57" i="35"/>
  <c r="E57" i="33"/>
  <c r="E57" i="31"/>
  <c r="E57" i="18"/>
  <c r="Q57" i="36"/>
  <c r="R57" i="36" s="1"/>
  <c r="E57" i="34"/>
  <c r="F57" i="34" s="1"/>
  <c r="E57" i="32"/>
  <c r="Q57" i="18"/>
  <c r="Q57" i="40"/>
  <c r="R57" i="40" s="1"/>
  <c r="E57" i="40"/>
  <c r="Q75" i="35"/>
  <c r="R75" i="35" s="1"/>
  <c r="S75" i="35" s="1"/>
  <c r="Q75" i="34"/>
  <c r="R75" i="34" s="1"/>
  <c r="Q75" i="33"/>
  <c r="Q75" i="32"/>
  <c r="Q75" i="31"/>
  <c r="Q75" i="18"/>
  <c r="Q75" i="37"/>
  <c r="Q75" i="36"/>
  <c r="R75" i="36" s="1"/>
  <c r="E75" i="34"/>
  <c r="E75" i="32"/>
  <c r="E75" i="18"/>
  <c r="E75" i="36"/>
  <c r="E75" i="35"/>
  <c r="E75" i="33"/>
  <c r="E75" i="31"/>
  <c r="F75" i="31" s="1"/>
  <c r="G75" i="31" s="1"/>
  <c r="E75" i="37"/>
  <c r="E75" i="40"/>
  <c r="Q75" i="40"/>
  <c r="R75" i="40" s="1"/>
  <c r="E79" i="35"/>
  <c r="E79" i="34"/>
  <c r="F79" i="34" s="1"/>
  <c r="E79" i="33"/>
  <c r="E79" i="32"/>
  <c r="F79" i="32" s="1"/>
  <c r="E79" i="31"/>
  <c r="E79" i="18"/>
  <c r="E79" i="37"/>
  <c r="E79" i="36"/>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E67" i="37"/>
  <c r="E67" i="36"/>
  <c r="Q67" i="35"/>
  <c r="R67" i="35" s="1"/>
  <c r="S67" i="35" s="1"/>
  <c r="Q67" i="34"/>
  <c r="R67" i="34" s="1"/>
  <c r="Q67" i="33"/>
  <c r="Q67" i="32"/>
  <c r="Q67" i="31"/>
  <c r="E67" i="18"/>
  <c r="Q67" i="37"/>
  <c r="R67" i="37" s="1"/>
  <c r="S67" i="37" s="1"/>
  <c r="E67" i="35"/>
  <c r="E67" i="33"/>
  <c r="E67" i="31"/>
  <c r="Q67" i="18"/>
  <c r="R67" i="18" s="1"/>
  <c r="Q67" i="36"/>
  <c r="R67" i="36" s="1"/>
  <c r="E67" i="34"/>
  <c r="F67" i="34" s="1"/>
  <c r="E67" i="32"/>
  <c r="F67" i="32" s="1"/>
  <c r="Q67" i="40"/>
  <c r="R67" i="40" s="1"/>
  <c r="E67" i="40"/>
  <c r="C94" i="18"/>
  <c r="P94" i="18"/>
  <c r="C67" i="35"/>
  <c r="P67" i="31"/>
  <c r="C67" i="31"/>
  <c r="C73" i="31"/>
  <c r="C73" i="35"/>
  <c r="P73" i="31"/>
  <c r="P83" i="33"/>
  <c r="C83" i="33"/>
  <c r="Q81" i="35"/>
  <c r="R81" i="35" s="1"/>
  <c r="Q81" i="34"/>
  <c r="R81" i="34" s="1"/>
  <c r="Q81" i="33"/>
  <c r="R81" i="33" s="1"/>
  <c r="S81" i="33" s="1"/>
  <c r="Q81" i="32"/>
  <c r="Q81" i="31"/>
  <c r="Q81" i="18"/>
  <c r="R81" i="18" s="1"/>
  <c r="S81" i="18" s="1"/>
  <c r="Q81" i="37"/>
  <c r="Q81" i="36"/>
  <c r="R81" i="36" s="1"/>
  <c r="E81" i="34"/>
  <c r="E81" i="32"/>
  <c r="E81" i="18"/>
  <c r="E81" i="36"/>
  <c r="E81" i="35"/>
  <c r="E81" i="33"/>
  <c r="E81" i="31"/>
  <c r="E81" i="37"/>
  <c r="E81" i="40"/>
  <c r="F81" i="40" s="1"/>
  <c r="Q81" i="40"/>
  <c r="R81" i="40" s="1"/>
  <c r="Q59" i="37"/>
  <c r="R59" i="37" s="1"/>
  <c r="Q59" i="36"/>
  <c r="R59" i="36" s="1"/>
  <c r="E59" i="35"/>
  <c r="E59" i="34"/>
  <c r="E59" i="33"/>
  <c r="E59" i="32"/>
  <c r="E59" i="31"/>
  <c r="E59" i="18"/>
  <c r="E59" i="36"/>
  <c r="E59" i="37"/>
  <c r="Q59" i="35"/>
  <c r="R59" i="35" s="1"/>
  <c r="T59" i="35" s="1"/>
  <c r="Q59" i="33"/>
  <c r="R59" i="33" s="1"/>
  <c r="S59" i="33" s="1"/>
  <c r="Q59" i="31"/>
  <c r="Q59" i="40"/>
  <c r="R59" i="40" s="1"/>
  <c r="Q59" i="34"/>
  <c r="R59" i="34" s="1"/>
  <c r="Q59" i="32"/>
  <c r="Q59" i="18"/>
  <c r="R59" i="18" s="1"/>
  <c r="E59" i="40"/>
  <c r="E25" i="37"/>
  <c r="Q25" i="36"/>
  <c r="R25" i="36" s="1"/>
  <c r="Q25" i="35"/>
  <c r="Q25" i="34"/>
  <c r="Q25" i="33"/>
  <c r="Q25" i="32"/>
  <c r="Q25" i="18"/>
  <c r="E25" i="31"/>
  <c r="E25" i="18"/>
  <c r="E25" i="34"/>
  <c r="E25" i="32"/>
  <c r="Q25" i="31"/>
  <c r="Q25" i="37"/>
  <c r="E25" i="36"/>
  <c r="E25" i="35"/>
  <c r="E25" i="33"/>
  <c r="Q25" i="40"/>
  <c r="R25" i="40" s="1"/>
  <c r="E25" i="40"/>
  <c r="F25" i="40" s="1"/>
  <c r="C96" i="18"/>
  <c r="F96" i="18" s="1"/>
  <c r="C75" i="34"/>
  <c r="C75" i="32"/>
  <c r="P75" i="32"/>
  <c r="C75" i="37"/>
  <c r="P75" i="37"/>
  <c r="P58" i="18"/>
  <c r="C58" i="18"/>
  <c r="C70" i="18"/>
  <c r="P70" i="18"/>
  <c r="C84" i="32"/>
  <c r="P84" i="32"/>
  <c r="C84" i="34"/>
  <c r="C68" i="33"/>
  <c r="P68" i="33"/>
  <c r="K9" i="36"/>
  <c r="K12" i="36"/>
  <c r="K10" i="36"/>
  <c r="K8" i="40"/>
  <c r="W8" i="40"/>
  <c r="F82" i="18"/>
  <c r="W8" i="32"/>
  <c r="K8" i="32"/>
  <c r="K10" i="18"/>
  <c r="K12" i="18"/>
  <c r="R60" i="40"/>
  <c r="R84" i="40"/>
  <c r="R92" i="40"/>
  <c r="F36" i="36"/>
  <c r="R94" i="35"/>
  <c r="F69" i="36"/>
  <c r="F64" i="36"/>
  <c r="F30" i="36"/>
  <c r="F82" i="36"/>
  <c r="W10" i="18"/>
  <c r="W9" i="18"/>
  <c r="W12" i="18"/>
  <c r="T82" i="37"/>
  <c r="F83" i="31"/>
  <c r="G83" i="31" s="1"/>
  <c r="F11" i="39"/>
  <c r="W6" i="32"/>
  <c r="W12" i="36"/>
  <c r="W9" i="36"/>
  <c r="W10" i="36"/>
  <c r="W12" i="31"/>
  <c r="W9" i="31"/>
  <c r="W10" i="31"/>
  <c r="F99" i="37"/>
  <c r="H99" i="37" s="1"/>
  <c r="F84" i="31"/>
  <c r="G84" i="31" s="1"/>
  <c r="R58" i="34"/>
  <c r="R61" i="34"/>
  <c r="R83" i="34"/>
  <c r="F58" i="34" l="1"/>
  <c r="F82" i="32"/>
  <c r="R96" i="37"/>
  <c r="S96" i="37" s="1"/>
  <c r="F72" i="31"/>
  <c r="H72" i="31" s="1"/>
  <c r="R52" i="37"/>
  <c r="S52" i="37" s="1"/>
  <c r="R96" i="33"/>
  <c r="T96" i="33" s="1"/>
  <c r="F52" i="34"/>
  <c r="S69" i="36"/>
  <c r="F99" i="18"/>
  <c r="R69" i="31"/>
  <c r="T69" i="31" s="1"/>
  <c r="S68" i="37"/>
  <c r="H82" i="33"/>
  <c r="R83" i="33"/>
  <c r="T83" i="33" s="1"/>
  <c r="F64" i="34"/>
  <c r="G64" i="34" s="1"/>
  <c r="F87" i="35"/>
  <c r="H87" i="35" s="1"/>
  <c r="R64" i="31"/>
  <c r="S64" i="31" s="1"/>
  <c r="R87" i="18"/>
  <c r="S87" i="18" s="1"/>
  <c r="F72" i="18"/>
  <c r="G72" i="18" s="1"/>
  <c r="F87" i="31"/>
  <c r="G87" i="31" s="1"/>
  <c r="F96" i="37"/>
  <c r="H96" i="37" s="1"/>
  <c r="F54" i="31"/>
  <c r="H54" i="31" s="1"/>
  <c r="T62" i="18"/>
  <c r="R58" i="37"/>
  <c r="S58" i="37" s="1"/>
  <c r="F50" i="33"/>
  <c r="G50" i="33" s="1"/>
  <c r="F66" i="18"/>
  <c r="G66" i="18" s="1"/>
  <c r="F68" i="31"/>
  <c r="G68" i="31" s="1"/>
  <c r="F32" i="36"/>
  <c r="H32" i="36" s="1"/>
  <c r="G82" i="34"/>
  <c r="F61" i="35"/>
  <c r="G61" i="35" s="1"/>
  <c r="F48" i="35"/>
  <c r="H48" i="35" s="1"/>
  <c r="R55" i="31"/>
  <c r="S55" i="31" s="1"/>
  <c r="F56" i="34"/>
  <c r="H56" i="34" s="1"/>
  <c r="R94" i="33"/>
  <c r="S94" i="33" s="1"/>
  <c r="R51" i="33"/>
  <c r="S51" i="33" s="1"/>
  <c r="F55" i="32"/>
  <c r="R59" i="31"/>
  <c r="S59" i="31" s="1"/>
  <c r="R57" i="31"/>
  <c r="T57" i="31" s="1"/>
  <c r="F50" i="32"/>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G89" i="34" s="1"/>
  <c r="R84" i="18"/>
  <c r="T84" i="18" s="1"/>
  <c r="F61" i="34"/>
  <c r="G61" i="34" s="1"/>
  <c r="F44" i="32"/>
  <c r="R42" i="33"/>
  <c r="T42" i="33" s="1"/>
  <c r="R44" i="31"/>
  <c r="T44" i="31" s="1"/>
  <c r="R44" i="37"/>
  <c r="T44" i="37" s="1"/>
  <c r="F43" i="32"/>
  <c r="F68" i="37"/>
  <c r="H68" i="37" s="1"/>
  <c r="G68" i="34"/>
  <c r="H68" i="34"/>
  <c r="E75" i="38"/>
  <c r="F53" i="31"/>
  <c r="H53" i="31" s="1"/>
  <c r="F86" i="36"/>
  <c r="G86" i="36" s="1"/>
  <c r="F90" i="36"/>
  <c r="G90" i="36" s="1"/>
  <c r="F48" i="34"/>
  <c r="G48" i="34" s="1"/>
  <c r="F80" i="31"/>
  <c r="H80" i="31" s="1"/>
  <c r="R47" i="37"/>
  <c r="S47" i="37" s="1"/>
  <c r="R71" i="37"/>
  <c r="T71" i="37" s="1"/>
  <c r="T77" i="18"/>
  <c r="H76" i="18"/>
  <c r="T86" i="31"/>
  <c r="R90" i="31"/>
  <c r="T90" i="31" s="1"/>
  <c r="T94" i="36"/>
  <c r="S88" i="18"/>
  <c r="S69" i="18"/>
  <c r="T40" i="18"/>
  <c r="S83" i="18"/>
  <c r="S46" i="36"/>
  <c r="S87" i="36"/>
  <c r="S54" i="36"/>
  <c r="S84" i="36"/>
  <c r="T99" i="35"/>
  <c r="G88" i="31"/>
  <c r="T64" i="35"/>
  <c r="F84" i="34"/>
  <c r="H84" i="34" s="1"/>
  <c r="R57" i="33"/>
  <c r="T57" i="33" s="1"/>
  <c r="S44" i="18"/>
  <c r="T97" i="36"/>
  <c r="R93" i="37"/>
  <c r="S93" i="37" s="1"/>
  <c r="G76" i="36"/>
  <c r="T54" i="31"/>
  <c r="T74" i="31"/>
  <c r="S78" i="31"/>
  <c r="S88" i="31"/>
  <c r="S62" i="18"/>
  <c r="T96" i="31"/>
  <c r="R61" i="37"/>
  <c r="S80" i="36"/>
  <c r="D51" i="38"/>
  <c r="S41" i="36"/>
  <c r="H36" i="36"/>
  <c r="D75" i="38"/>
  <c r="R81" i="37"/>
  <c r="T81" i="37" s="1"/>
  <c r="F57" i="35"/>
  <c r="H57" i="35" s="1"/>
  <c r="S39" i="36"/>
  <c r="T97" i="18"/>
  <c r="T85" i="36"/>
  <c r="T45" i="36"/>
  <c r="T41" i="36"/>
  <c r="R55" i="18"/>
  <c r="T55" i="18" s="1"/>
  <c r="F96" i="33"/>
  <c r="H96" i="33" s="1"/>
  <c r="T90" i="18"/>
  <c r="T82" i="18"/>
  <c r="R88" i="37"/>
  <c r="S88" i="37" s="1"/>
  <c r="T80" i="31"/>
  <c r="F98" i="34"/>
  <c r="H98" i="34" s="1"/>
  <c r="H68" i="36"/>
  <c r="R76" i="32"/>
  <c r="S52" i="31"/>
  <c r="S68" i="18"/>
  <c r="F49" i="34"/>
  <c r="H49" i="34" s="1"/>
  <c r="S76" i="33"/>
  <c r="F48" i="31"/>
  <c r="H48" i="31" s="1"/>
  <c r="F73" i="32"/>
  <c r="R91" i="37"/>
  <c r="S91" i="37" s="1"/>
  <c r="F71" i="32"/>
  <c r="R83" i="37"/>
  <c r="R68" i="31"/>
  <c r="S68" i="31" s="1"/>
  <c r="R61" i="18"/>
  <c r="S61" i="18" s="1"/>
  <c r="R81" i="31"/>
  <c r="T81" i="31" s="1"/>
  <c r="R79" i="31"/>
  <c r="S79" i="31" s="1"/>
  <c r="F57" i="32"/>
  <c r="R46" i="31"/>
  <c r="S46" i="31" s="1"/>
  <c r="R65" i="37"/>
  <c r="T65" i="37" s="1"/>
  <c r="F58" i="18"/>
  <c r="G58" i="18" s="1"/>
  <c r="R81" i="32"/>
  <c r="R55" i="37"/>
  <c r="T55" i="37" s="1"/>
  <c r="F56" i="32"/>
  <c r="G83" i="37"/>
  <c r="F22" i="36"/>
  <c r="H22" i="36" s="1"/>
  <c r="T76" i="37"/>
  <c r="F69" i="34"/>
  <c r="H69" i="34" s="1"/>
  <c r="G68" i="18"/>
  <c r="F69" i="18"/>
  <c r="G69" i="18" s="1"/>
  <c r="D46" i="38"/>
  <c r="F66" i="35"/>
  <c r="H66" i="35" s="1"/>
  <c r="F64" i="35"/>
  <c r="H64" i="35" s="1"/>
  <c r="T88" i="33"/>
  <c r="D33" i="38"/>
  <c r="D65" i="38"/>
  <c r="F61" i="18"/>
  <c r="H61" i="18" s="1"/>
  <c r="T84" i="33"/>
  <c r="S84" i="33"/>
  <c r="T40" i="33"/>
  <c r="F92" i="32"/>
  <c r="F83" i="34"/>
  <c r="G83" i="34" s="1"/>
  <c r="S80" i="31"/>
  <c r="G76" i="37"/>
  <c r="E62" i="38"/>
  <c r="F43" i="34"/>
  <c r="H43" i="34" s="1"/>
  <c r="R99" i="18"/>
  <c r="S99" i="18" s="1"/>
  <c r="T54" i="36"/>
  <c r="F24" i="36"/>
  <c r="G24" i="36" s="1"/>
  <c r="F67" i="31"/>
  <c r="G67" i="31" s="1"/>
  <c r="D69" i="38"/>
  <c r="R58" i="18"/>
  <c r="T58" i="18" s="1"/>
  <c r="F50" i="31"/>
  <c r="G50" i="31" s="1"/>
  <c r="F94" i="32"/>
  <c r="F58" i="37"/>
  <c r="H58" i="37" s="1"/>
  <c r="T77" i="33"/>
  <c r="T53" i="33"/>
  <c r="E54" i="38"/>
  <c r="E87" i="38"/>
  <c r="T78" i="37"/>
  <c r="F61" i="31"/>
  <c r="G61" i="31" s="1"/>
  <c r="F78" i="36"/>
  <c r="H78" i="36" s="1"/>
  <c r="F72" i="36"/>
  <c r="G72" i="36" s="1"/>
  <c r="F41" i="35"/>
  <c r="H41" i="35" s="1"/>
  <c r="F74" i="33"/>
  <c r="H74" i="33" s="1"/>
  <c r="F56" i="35"/>
  <c r="H56" i="35" s="1"/>
  <c r="D61" i="38"/>
  <c r="F68" i="40"/>
  <c r="F61" i="37"/>
  <c r="T84" i="36"/>
  <c r="G68" i="36"/>
  <c r="E35" i="38"/>
  <c r="E51" i="38"/>
  <c r="S88" i="35"/>
  <c r="F88" i="36"/>
  <c r="G88" i="36" s="1"/>
  <c r="F20" i="36"/>
  <c r="G20" i="36" s="1"/>
  <c r="F53" i="18"/>
  <c r="H53" i="18" s="1"/>
  <c r="R74" i="37"/>
  <c r="T74" i="37" s="1"/>
  <c r="F80" i="35"/>
  <c r="G80" i="35" s="1"/>
  <c r="F98" i="18"/>
  <c r="H98" i="18" s="1"/>
  <c r="R60" i="33"/>
  <c r="T60" i="33" s="1"/>
  <c r="F74" i="34"/>
  <c r="F80" i="34"/>
  <c r="H80" i="34" s="1"/>
  <c r="T84" i="37"/>
  <c r="S84" i="37"/>
  <c r="F92" i="40"/>
  <c r="D85" i="38"/>
  <c r="F83" i="35"/>
  <c r="S96" i="31"/>
  <c r="E92" i="38"/>
  <c r="T95" i="35"/>
  <c r="S53" i="31"/>
  <c r="H68" i="35"/>
  <c r="F59" i="36"/>
  <c r="H59" i="36" s="1"/>
  <c r="F83" i="33"/>
  <c r="G83" i="33" s="1"/>
  <c r="F87" i="33"/>
  <c r="G87" i="33" s="1"/>
  <c r="F58" i="32"/>
  <c r="F78" i="37"/>
  <c r="G78" i="37" s="1"/>
  <c r="F56" i="37"/>
  <c r="H56" i="37" s="1"/>
  <c r="F62" i="37"/>
  <c r="G62" i="37" s="1"/>
  <c r="F80" i="18"/>
  <c r="G80" i="18" s="1"/>
  <c r="F76" i="33"/>
  <c r="F52" i="36"/>
  <c r="G52" i="36" s="1"/>
  <c r="F53" i="37"/>
  <c r="G53" i="37" s="1"/>
  <c r="F22" i="40"/>
  <c r="S82" i="33"/>
  <c r="H92" i="34"/>
  <c r="F40" i="33"/>
  <c r="H40" i="33" s="1"/>
  <c r="S92" i="33"/>
  <c r="T92" i="33"/>
  <c r="F52" i="35"/>
  <c r="H52" i="35" s="1"/>
  <c r="F66" i="31"/>
  <c r="G66" i="31" s="1"/>
  <c r="S52" i="33"/>
  <c r="S74" i="31"/>
  <c r="T72" i="33"/>
  <c r="F97" i="31"/>
  <c r="H97" i="31" s="1"/>
  <c r="F19" i="36"/>
  <c r="G19" i="36" s="1"/>
  <c r="I19" i="36" s="1"/>
  <c r="F84" i="18"/>
  <c r="G84" i="18" s="1"/>
  <c r="F74" i="36"/>
  <c r="H74" i="36" s="1"/>
  <c r="S54" i="37"/>
  <c r="T93" i="33"/>
  <c r="S93" i="33"/>
  <c r="F64" i="40"/>
  <c r="D57" i="38"/>
  <c r="R68" i="33"/>
  <c r="S68" i="33" s="1"/>
  <c r="F76" i="34"/>
  <c r="H76" i="34" s="1"/>
  <c r="R66" i="33"/>
  <c r="F99" i="34"/>
  <c r="G99" i="34" s="1"/>
  <c r="R98" i="37"/>
  <c r="T98" i="37" s="1"/>
  <c r="H91" i="31"/>
  <c r="R70" i="18"/>
  <c r="T70" i="18" s="1"/>
  <c r="R50" i="18"/>
  <c r="T50" i="18" s="1"/>
  <c r="R60" i="18"/>
  <c r="S60" i="18" s="1"/>
  <c r="F76" i="32"/>
  <c r="T50" i="33"/>
  <c r="F60" i="36"/>
  <c r="G60" i="36" s="1"/>
  <c r="F64" i="18"/>
  <c r="H64" i="18" s="1"/>
  <c r="F69" i="31"/>
  <c r="G69" i="31" s="1"/>
  <c r="R66" i="18"/>
  <c r="T66" i="18" s="1"/>
  <c r="R72" i="37"/>
  <c r="T72" i="37" s="1"/>
  <c r="F64" i="31"/>
  <c r="G53" i="34"/>
  <c r="F44" i="36"/>
  <c r="G44" i="36" s="1"/>
  <c r="F44" i="18"/>
  <c r="H44" i="18" s="1"/>
  <c r="F39" i="40"/>
  <c r="D32" i="38"/>
  <c r="F39" i="36"/>
  <c r="H39" i="36" s="1"/>
  <c r="F39" i="37"/>
  <c r="H39" i="37" s="1"/>
  <c r="F90" i="40"/>
  <c r="D83" i="38"/>
  <c r="F98" i="31"/>
  <c r="H98" i="31" s="1"/>
  <c r="F98" i="40"/>
  <c r="F80" i="33"/>
  <c r="H80" i="33" s="1"/>
  <c r="E33" i="38"/>
  <c r="F40" i="34"/>
  <c r="G40" i="34" s="1"/>
  <c r="F62" i="40"/>
  <c r="D55" i="38"/>
  <c r="F50" i="37"/>
  <c r="H50" i="37" s="1"/>
  <c r="H53" i="35"/>
  <c r="G53" i="35"/>
  <c r="S90" i="33"/>
  <c r="E57" i="38"/>
  <c r="R66" i="31"/>
  <c r="T66" i="31" s="1"/>
  <c r="G61" i="33"/>
  <c r="F94" i="36"/>
  <c r="G94" i="36" s="1"/>
  <c r="F79" i="36"/>
  <c r="H79" i="36" s="1"/>
  <c r="F93" i="31"/>
  <c r="G93" i="31" s="1"/>
  <c r="F48" i="40"/>
  <c r="F44" i="40"/>
  <c r="D37" i="38"/>
  <c r="F26" i="36"/>
  <c r="G26" i="36" s="1"/>
  <c r="T62" i="31"/>
  <c r="S62" i="31"/>
  <c r="T83" i="18"/>
  <c r="S58" i="33"/>
  <c r="S90" i="18"/>
  <c r="F50" i="36"/>
  <c r="H50" i="36" s="1"/>
  <c r="F80" i="36"/>
  <c r="G80" i="36" s="1"/>
  <c r="F70" i="37"/>
  <c r="G70" i="37" s="1"/>
  <c r="F78" i="31"/>
  <c r="H78" i="31" s="1"/>
  <c r="H88" i="35"/>
  <c r="G88" i="35"/>
  <c r="R64" i="37"/>
  <c r="S64" i="37" s="1"/>
  <c r="R72" i="31"/>
  <c r="T72" i="31" s="1"/>
  <c r="F72" i="37"/>
  <c r="H72" i="37" s="1"/>
  <c r="R56" i="37"/>
  <c r="R72" i="32"/>
  <c r="F76" i="35"/>
  <c r="G76" i="35" s="1"/>
  <c r="F84" i="32"/>
  <c r="F75" i="32"/>
  <c r="R98" i="33"/>
  <c r="F89" i="37"/>
  <c r="G89" i="37" s="1"/>
  <c r="D62" i="38"/>
  <c r="T39" i="37"/>
  <c r="F68" i="33"/>
  <c r="G68" i="33" s="1"/>
  <c r="R75" i="37"/>
  <c r="T75" i="37" s="1"/>
  <c r="R73" i="31"/>
  <c r="T73" i="31" s="1"/>
  <c r="F99" i="35"/>
  <c r="G99" i="35" s="1"/>
  <c r="R56" i="18"/>
  <c r="T56" i="18" s="1"/>
  <c r="F99" i="33"/>
  <c r="F93" i="37"/>
  <c r="H93" i="37" s="1"/>
  <c r="G72" i="33"/>
  <c r="H72" i="33"/>
  <c r="F40" i="18"/>
  <c r="H40" i="18" s="1"/>
  <c r="T78" i="18"/>
  <c r="S85" i="36"/>
  <c r="F45" i="37"/>
  <c r="G45" i="37" s="1"/>
  <c r="F53" i="36"/>
  <c r="H53" i="36" s="1"/>
  <c r="D42" i="38"/>
  <c r="T53" i="37"/>
  <c r="F90" i="31"/>
  <c r="H90" i="31" s="1"/>
  <c r="R99" i="37"/>
  <c r="T99" i="37" s="1"/>
  <c r="F92" i="37"/>
  <c r="G92" i="37" s="1"/>
  <c r="F64" i="32"/>
  <c r="R69" i="33"/>
  <c r="F69" i="32"/>
  <c r="F58" i="35"/>
  <c r="G58" i="35" s="1"/>
  <c r="T80" i="35"/>
  <c r="S61" i="33"/>
  <c r="H76" i="36"/>
  <c r="T48" i="35"/>
  <c r="E59" i="38"/>
  <c r="F94" i="37"/>
  <c r="G94" i="37" s="1"/>
  <c r="F77" i="31"/>
  <c r="H77" i="31" s="1"/>
  <c r="F31" i="36"/>
  <c r="H31" i="36" s="1"/>
  <c r="F51" i="36"/>
  <c r="G51" i="36" s="1"/>
  <c r="F62" i="18"/>
  <c r="H62" i="18" s="1"/>
  <c r="D41" i="38"/>
  <c r="F83" i="18"/>
  <c r="H83" i="18" s="1"/>
  <c r="F60" i="18"/>
  <c r="H60" i="18" s="1"/>
  <c r="R40" i="31"/>
  <c r="T40" i="31" s="1"/>
  <c r="F80" i="37"/>
  <c r="H80" i="37" s="1"/>
  <c r="R72" i="18"/>
  <c r="T72" i="18" s="1"/>
  <c r="F90" i="18"/>
  <c r="H90" i="18" s="1"/>
  <c r="R92" i="37"/>
  <c r="S92" i="37" s="1"/>
  <c r="R69" i="37"/>
  <c r="S69" i="37" s="1"/>
  <c r="F92" i="31"/>
  <c r="H92" i="31" s="1"/>
  <c r="F47" i="37"/>
  <c r="G47" i="37" s="1"/>
  <c r="R99" i="33"/>
  <c r="S99" i="33" s="1"/>
  <c r="T63" i="33"/>
  <c r="F83" i="36"/>
  <c r="H83" i="36" s="1"/>
  <c r="F34" i="36"/>
  <c r="H34" i="36" s="1"/>
  <c r="F27" i="36"/>
  <c r="G27" i="36" s="1"/>
  <c r="F62" i="36"/>
  <c r="H62" i="36" s="1"/>
  <c r="F63" i="18"/>
  <c r="H63" i="18" s="1"/>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R46" i="37"/>
  <c r="S46" i="37" s="1"/>
  <c r="R39" i="33"/>
  <c r="T39" i="33" s="1"/>
  <c r="F85" i="18"/>
  <c r="H85" i="18" s="1"/>
  <c r="F87" i="32"/>
  <c r="R43" i="37"/>
  <c r="R43" i="31"/>
  <c r="T43" i="31" s="1"/>
  <c r="R89" i="31"/>
  <c r="S89" i="31" s="1"/>
  <c r="R93" i="18"/>
  <c r="S93" i="18" s="1"/>
  <c r="T80" i="33"/>
  <c r="T96" i="37"/>
  <c r="R67" i="31"/>
  <c r="T67" i="31" s="1"/>
  <c r="F91" i="35"/>
  <c r="H91" i="35" s="1"/>
  <c r="F65" i="31"/>
  <c r="G65" i="31" s="1"/>
  <c r="S40" i="18"/>
  <c r="T89" i="33"/>
  <c r="G82" i="35"/>
  <c r="T97" i="31"/>
  <c r="S62" i="33"/>
  <c r="S94" i="31"/>
  <c r="S45" i="37"/>
  <c r="S51" i="37"/>
  <c r="F81" i="32"/>
  <c r="F71" i="34"/>
  <c r="H71" i="34" s="1"/>
  <c r="H82" i="31"/>
  <c r="G52" i="37"/>
  <c r="H50" i="18"/>
  <c r="G50" i="18"/>
  <c r="T88" i="31"/>
  <c r="S86" i="33"/>
  <c r="T69" i="18"/>
  <c r="S54" i="31"/>
  <c r="E83" i="38"/>
  <c r="S53" i="35"/>
  <c r="H51" i="31"/>
  <c r="F45" i="18"/>
  <c r="G45" i="18" s="1"/>
  <c r="F98" i="36"/>
  <c r="H98" i="36" s="1"/>
  <c r="F84" i="36"/>
  <c r="H84" i="36" s="1"/>
  <c r="D82" i="38"/>
  <c r="F65" i="18"/>
  <c r="G65" i="18" s="1"/>
  <c r="F97" i="37"/>
  <c r="G97" i="37" s="1"/>
  <c r="F60" i="37"/>
  <c r="H60" i="37" s="1"/>
  <c r="F54" i="33"/>
  <c r="H54" i="33" s="1"/>
  <c r="F50" i="40"/>
  <c r="D43" i="38"/>
  <c r="F80" i="40"/>
  <c r="D73" i="38"/>
  <c r="F64" i="33"/>
  <c r="S78" i="33"/>
  <c r="E73" i="38"/>
  <c r="H62" i="35"/>
  <c r="F48" i="36"/>
  <c r="H48" i="36" s="1"/>
  <c r="F45" i="36"/>
  <c r="G45" i="36" s="1"/>
  <c r="F94" i="18"/>
  <c r="G94" i="18" s="1"/>
  <c r="F50" i="35"/>
  <c r="G50" i="35" s="1"/>
  <c r="F92" i="18"/>
  <c r="H92" i="18" s="1"/>
  <c r="R98" i="31"/>
  <c r="T98" i="31" s="1"/>
  <c r="F72" i="35"/>
  <c r="H72" i="35" s="1"/>
  <c r="F62" i="33"/>
  <c r="E49" i="38"/>
  <c r="T71" i="35"/>
  <c r="E44" i="38"/>
  <c r="S97" i="36"/>
  <c r="F56" i="36"/>
  <c r="H56" i="36" s="1"/>
  <c r="F84" i="37"/>
  <c r="H84" i="37" s="1"/>
  <c r="F51" i="37"/>
  <c r="H51" i="37" s="1"/>
  <c r="F63" i="37"/>
  <c r="G63" i="37" s="1"/>
  <c r="F67" i="18"/>
  <c r="G67" i="18" s="1"/>
  <c r="F84" i="33"/>
  <c r="G84" i="33" s="1"/>
  <c r="R80" i="37"/>
  <c r="T80" i="37" s="1"/>
  <c r="R99" i="31"/>
  <c r="T99" i="31" s="1"/>
  <c r="F40" i="37"/>
  <c r="H40" i="37" s="1"/>
  <c r="F98" i="35"/>
  <c r="H98" i="35" s="1"/>
  <c r="F90" i="33"/>
  <c r="F58" i="33"/>
  <c r="S70" i="37"/>
  <c r="T70" i="37"/>
  <c r="F99" i="31"/>
  <c r="H99" i="31" s="1"/>
  <c r="F59" i="31"/>
  <c r="F81" i="34"/>
  <c r="G81" i="34" s="1"/>
  <c r="F63" i="33"/>
  <c r="G63" i="33" s="1"/>
  <c r="F73" i="40"/>
  <c r="F85" i="31"/>
  <c r="G85" i="31" s="1"/>
  <c r="D78" i="38"/>
  <c r="F94" i="35"/>
  <c r="F52" i="31"/>
  <c r="G52" i="31" s="1"/>
  <c r="F84" i="35"/>
  <c r="F66" i="36"/>
  <c r="F40" i="36"/>
  <c r="H40" i="36" s="1"/>
  <c r="T50" i="37"/>
  <c r="F55" i="18"/>
  <c r="H55" i="18" s="1"/>
  <c r="F77" i="18"/>
  <c r="G77" i="18" s="1"/>
  <c r="F93" i="18"/>
  <c r="G93" i="18" s="1"/>
  <c r="G87" i="35"/>
  <c r="F87" i="34"/>
  <c r="G87" i="34" s="1"/>
  <c r="E80" i="38"/>
  <c r="F47" i="40"/>
  <c r="F47" i="34"/>
  <c r="G47" i="34" s="1"/>
  <c r="F41" i="34"/>
  <c r="G41" i="34" s="1"/>
  <c r="F95" i="34"/>
  <c r="G95" i="34" s="1"/>
  <c r="E88" i="38"/>
  <c r="F95" i="36"/>
  <c r="G95" i="36" s="1"/>
  <c r="F70" i="31"/>
  <c r="G70" i="31" s="1"/>
  <c r="S92" i="35"/>
  <c r="T92" i="35"/>
  <c r="F66" i="33"/>
  <c r="G96" i="34"/>
  <c r="H96" i="34"/>
  <c r="F66" i="37"/>
  <c r="H66" i="37" s="1"/>
  <c r="T69" i="35"/>
  <c r="F40" i="31"/>
  <c r="H40" i="31" s="1"/>
  <c r="F74" i="18"/>
  <c r="G74" i="18" s="1"/>
  <c r="F60" i="32"/>
  <c r="F19" i="40"/>
  <c r="H83" i="31"/>
  <c r="F44" i="37"/>
  <c r="H44" i="37" s="1"/>
  <c r="F39" i="31"/>
  <c r="H39" i="31" s="1"/>
  <c r="F25" i="36"/>
  <c r="G25" i="36" s="1"/>
  <c r="F46" i="36"/>
  <c r="H46" i="36" s="1"/>
  <c r="F38" i="36"/>
  <c r="H38" i="36" s="1"/>
  <c r="F54" i="36"/>
  <c r="F67" i="37"/>
  <c r="F45" i="31"/>
  <c r="G45" i="31" s="1"/>
  <c r="F74" i="37"/>
  <c r="G74" i="37" s="1"/>
  <c r="F65" i="34"/>
  <c r="H65" i="34" s="1"/>
  <c r="R70" i="33"/>
  <c r="S70" i="33" s="1"/>
  <c r="R62" i="37"/>
  <c r="T62" i="37" s="1"/>
  <c r="R74" i="18"/>
  <c r="T74" i="18" s="1"/>
  <c r="H70" i="34"/>
  <c r="F60" i="35"/>
  <c r="H60" i="35" s="1"/>
  <c r="F99" i="32"/>
  <c r="F78" i="32"/>
  <c r="F84" i="40"/>
  <c r="D77" i="38"/>
  <c r="D76" i="38"/>
  <c r="D56" i="38"/>
  <c r="F73" i="31"/>
  <c r="H73" i="31" s="1"/>
  <c r="R87" i="33"/>
  <c r="F41" i="37"/>
  <c r="H41" i="37" s="1"/>
  <c r="R92" i="18"/>
  <c r="T92" i="18" s="1"/>
  <c r="F56" i="33"/>
  <c r="F74" i="35"/>
  <c r="R56" i="31"/>
  <c r="F69" i="33"/>
  <c r="R60" i="31"/>
  <c r="S60" i="31" s="1"/>
  <c r="F78" i="34"/>
  <c r="G78" i="34" s="1"/>
  <c r="R60" i="37"/>
  <c r="F66" i="34"/>
  <c r="G66" i="34" s="1"/>
  <c r="T68" i="35"/>
  <c r="S68" i="35"/>
  <c r="S90" i="37"/>
  <c r="T90" i="37"/>
  <c r="H94" i="31"/>
  <c r="F85" i="36"/>
  <c r="H85" i="36" s="1"/>
  <c r="T86" i="37"/>
  <c r="S86" i="37"/>
  <c r="F86" i="37"/>
  <c r="G86" i="37" s="1"/>
  <c r="S94" i="37"/>
  <c r="T94" i="37"/>
  <c r="D81" i="38"/>
  <c r="F88" i="40"/>
  <c r="G88" i="34"/>
  <c r="H88" i="34"/>
  <c r="G99" i="37"/>
  <c r="S63" i="35"/>
  <c r="F79" i="37"/>
  <c r="H79" i="37" s="1"/>
  <c r="F75" i="40"/>
  <c r="F57" i="36"/>
  <c r="H57" i="36" s="1"/>
  <c r="F73" i="18"/>
  <c r="H73" i="18" s="1"/>
  <c r="F54" i="18"/>
  <c r="G54" i="18" s="1"/>
  <c r="F86" i="35"/>
  <c r="F57" i="31"/>
  <c r="F90" i="37"/>
  <c r="F39" i="18"/>
  <c r="G39" i="18" s="1"/>
  <c r="F59" i="35"/>
  <c r="G59" i="35" s="1"/>
  <c r="F79" i="18"/>
  <c r="G79" i="18" s="1"/>
  <c r="F87" i="40"/>
  <c r="D80" i="38"/>
  <c r="F91" i="18"/>
  <c r="G91" i="18" s="1"/>
  <c r="F43" i="36"/>
  <c r="H43" i="36" s="1"/>
  <c r="F71" i="36"/>
  <c r="G71" i="36" s="1"/>
  <c r="F28" i="40"/>
  <c r="F54" i="40"/>
  <c r="D47" i="38"/>
  <c r="F60" i="33"/>
  <c r="F78" i="40"/>
  <c r="H52" i="33"/>
  <c r="G52" i="33"/>
  <c r="F88" i="37"/>
  <c r="H88" i="37" s="1"/>
  <c r="R75" i="31"/>
  <c r="T75" i="31" s="1"/>
  <c r="F91" i="40"/>
  <c r="F65" i="36"/>
  <c r="G65" i="36" s="1"/>
  <c r="F47" i="36"/>
  <c r="G47" i="36" s="1"/>
  <c r="F45" i="35"/>
  <c r="H45" i="35" s="1"/>
  <c r="F43" i="33"/>
  <c r="F95" i="40"/>
  <c r="D88" i="38"/>
  <c r="F37" i="40"/>
  <c r="F55" i="31"/>
  <c r="G55" i="31" s="1"/>
  <c r="F71" i="40"/>
  <c r="D64" i="38"/>
  <c r="F77" i="35"/>
  <c r="G77" i="35" s="1"/>
  <c r="F77" i="36"/>
  <c r="G77" i="36" s="1"/>
  <c r="F88" i="18"/>
  <c r="F94" i="34"/>
  <c r="F70" i="36"/>
  <c r="H70" i="36" s="1"/>
  <c r="F74" i="40"/>
  <c r="D67" i="38"/>
  <c r="F60" i="31"/>
  <c r="H60" i="31" s="1"/>
  <c r="F78" i="35"/>
  <c r="F56" i="40"/>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F88" i="33"/>
  <c r="R94" i="18"/>
  <c r="S94" i="18" s="1"/>
  <c r="F87" i="37"/>
  <c r="G87" i="37" s="1"/>
  <c r="F77" i="34"/>
  <c r="G77" i="34" s="1"/>
  <c r="R56" i="33"/>
  <c r="R93" i="31"/>
  <c r="S93" i="31" s="1"/>
  <c r="R92" i="31"/>
  <c r="T92" i="31" s="1"/>
  <c r="F49" i="37"/>
  <c r="H49" i="37" s="1"/>
  <c r="F56" i="18"/>
  <c r="G56" i="18" s="1"/>
  <c r="R47" i="32"/>
  <c r="F46" i="18"/>
  <c r="G46" i="18" s="1"/>
  <c r="F78" i="33"/>
  <c r="F92" i="33"/>
  <c r="F94" i="33"/>
  <c r="T90" i="34"/>
  <c r="S90" i="34"/>
  <c r="S54" i="33"/>
  <c r="T54" i="33"/>
  <c r="F59" i="37"/>
  <c r="F67" i="40"/>
  <c r="D60" i="38"/>
  <c r="T79" i="33"/>
  <c r="S79" i="33"/>
  <c r="F75" i="36"/>
  <c r="G75" i="36" s="1"/>
  <c r="F57" i="40"/>
  <c r="F42" i="36"/>
  <c r="G42" i="36" s="1"/>
  <c r="H42" i="35"/>
  <c r="G42" i="35"/>
  <c r="F21" i="40"/>
  <c r="F87" i="18"/>
  <c r="G87" i="18" s="1"/>
  <c r="F47" i="18"/>
  <c r="H47" i="18" s="1"/>
  <c r="F45" i="40"/>
  <c r="E38" i="38"/>
  <c r="F43" i="35"/>
  <c r="F41" i="40"/>
  <c r="F41" i="36"/>
  <c r="H41" i="36" s="1"/>
  <c r="F55" i="33"/>
  <c r="F55" i="34"/>
  <c r="H55" i="34" s="1"/>
  <c r="F55" i="36"/>
  <c r="G55" i="36" s="1"/>
  <c r="F71" i="35"/>
  <c r="H71" i="35" s="1"/>
  <c r="F77" i="40"/>
  <c r="E70" i="38"/>
  <c r="T44" i="18"/>
  <c r="T65" i="33"/>
  <c r="T75" i="35"/>
  <c r="E39" i="38"/>
  <c r="S70" i="35"/>
  <c r="T77" i="37"/>
  <c r="S29" i="36"/>
  <c r="F37" i="36"/>
  <c r="G37" i="36" s="1"/>
  <c r="F49" i="36"/>
  <c r="H49" i="36" s="1"/>
  <c r="S59" i="37"/>
  <c r="T59" i="37"/>
  <c r="F81" i="31"/>
  <c r="F73" i="35"/>
  <c r="F67" i="35"/>
  <c r="G67" i="35" s="1"/>
  <c r="F79" i="40"/>
  <c r="D72" i="38"/>
  <c r="T57" i="37"/>
  <c r="S57" i="37"/>
  <c r="F48" i="18"/>
  <c r="G48" i="18" s="1"/>
  <c r="F44" i="34"/>
  <c r="H44" i="34" s="1"/>
  <c r="F42" i="18"/>
  <c r="H42" i="18" s="1"/>
  <c r="F39" i="35"/>
  <c r="H39" i="35" s="1"/>
  <c r="F23" i="40"/>
  <c r="F95" i="18"/>
  <c r="H95" i="18" s="1"/>
  <c r="F97" i="40"/>
  <c r="D90" i="38"/>
  <c r="F97" i="35"/>
  <c r="G97" i="35" s="1"/>
  <c r="F97" i="36"/>
  <c r="G97" i="36" s="1"/>
  <c r="F29" i="40"/>
  <c r="F63" i="36"/>
  <c r="G63" i="36" s="1"/>
  <c r="F73" i="36"/>
  <c r="H73" i="36" s="1"/>
  <c r="F33" i="36"/>
  <c r="H33" i="36" s="1"/>
  <c r="R87" i="31"/>
  <c r="S87" i="31" s="1"/>
  <c r="F63" i="31"/>
  <c r="H63" i="31" s="1"/>
  <c r="F91" i="37"/>
  <c r="H91" i="37" s="1"/>
  <c r="F91" i="36"/>
  <c r="G91" i="36" s="1"/>
  <c r="F65" i="40"/>
  <c r="D58" i="38"/>
  <c r="E58" i="38"/>
  <c r="F43" i="40"/>
  <c r="D36" i="38"/>
  <c r="F79" i="31"/>
  <c r="H79" i="31" s="1"/>
  <c r="F55" i="37"/>
  <c r="H55" i="37" s="1"/>
  <c r="F89" i="36"/>
  <c r="G89" i="36" s="1"/>
  <c r="F77" i="37"/>
  <c r="F93" i="40"/>
  <c r="F93" i="35"/>
  <c r="H93" i="35" s="1"/>
  <c r="F93" i="36"/>
  <c r="H93" i="36" s="1"/>
  <c r="R91" i="31"/>
  <c r="T91" i="31" s="1"/>
  <c r="R49" i="31"/>
  <c r="S49" i="31" s="1"/>
  <c r="R95" i="31"/>
  <c r="T95" i="31" s="1"/>
  <c r="F54" i="37"/>
  <c r="H86" i="34"/>
  <c r="G86" i="34"/>
  <c r="F86" i="33"/>
  <c r="T55" i="33"/>
  <c r="T45" i="35"/>
  <c r="G90" i="34"/>
  <c r="T39" i="36"/>
  <c r="S46" i="35"/>
  <c r="E36" i="38"/>
  <c r="F23" i="36"/>
  <c r="G23" i="36" s="1"/>
  <c r="F29" i="36"/>
  <c r="G29" i="36" s="1"/>
  <c r="F91" i="34"/>
  <c r="G91" i="34" s="1"/>
  <c r="F54" i="32"/>
  <c r="R51" i="31"/>
  <c r="T51" i="31" s="1"/>
  <c r="F47" i="31"/>
  <c r="F71" i="18"/>
  <c r="G71" i="18" s="1"/>
  <c r="F46" i="31"/>
  <c r="G46" i="31" s="1"/>
  <c r="F54" i="35"/>
  <c r="S66" i="35"/>
  <c r="T66" i="35"/>
  <c r="F28" i="36"/>
  <c r="F86" i="31"/>
  <c r="F81" i="37"/>
  <c r="G81" i="37" s="1"/>
  <c r="F81" i="36"/>
  <c r="G81" i="36" s="1"/>
  <c r="F67" i="36"/>
  <c r="G67" i="36" s="1"/>
  <c r="F57" i="37"/>
  <c r="F73" i="37"/>
  <c r="D89" i="38"/>
  <c r="D38" i="38"/>
  <c r="D50" i="38"/>
  <c r="F21" i="36"/>
  <c r="G21" i="36" s="1"/>
  <c r="F85" i="37"/>
  <c r="T81" i="35"/>
  <c r="S81" i="35"/>
  <c r="F46" i="37"/>
  <c r="H46" i="37" s="1"/>
  <c r="H72" i="34"/>
  <c r="F85" i="40"/>
  <c r="E78" i="38"/>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F43" i="31"/>
  <c r="G43" i="31" s="1"/>
  <c r="F51" i="32"/>
  <c r="F46" i="32"/>
  <c r="F97" i="34"/>
  <c r="G97" i="34" s="1"/>
  <c r="F51" i="34"/>
  <c r="H51" i="34" s="1"/>
  <c r="T54" i="35"/>
  <c r="S93" i="35"/>
  <c r="S83" i="35"/>
  <c r="T58" i="35"/>
  <c r="S87" i="35"/>
  <c r="S44" i="35"/>
  <c r="S47" i="35"/>
  <c r="T62" i="35"/>
  <c r="T59" i="33"/>
  <c r="G70" i="33"/>
  <c r="R95" i="33"/>
  <c r="S95" i="33" s="1"/>
  <c r="R71" i="33"/>
  <c r="G44" i="31"/>
  <c r="G41" i="31"/>
  <c r="F49" i="35"/>
  <c r="F47" i="35"/>
  <c r="G47" i="35" s="1"/>
  <c r="G62" i="31"/>
  <c r="H84" i="31"/>
  <c r="F49" i="31"/>
  <c r="F89" i="31"/>
  <c r="F95" i="35"/>
  <c r="G95" i="35" s="1"/>
  <c r="G76" i="18"/>
  <c r="T48" i="33"/>
  <c r="S48" i="33"/>
  <c r="T45" i="33"/>
  <c r="T73" i="33"/>
  <c r="T79" i="37"/>
  <c r="S79" i="37"/>
  <c r="R46" i="18"/>
  <c r="T46" i="18" s="1"/>
  <c r="T81" i="33"/>
  <c r="S70" i="34"/>
  <c r="T67" i="35"/>
  <c r="T97" i="37"/>
  <c r="S41" i="37"/>
  <c r="G56" i="31"/>
  <c r="H56" i="31"/>
  <c r="T43" i="33"/>
  <c r="T67" i="37"/>
  <c r="R75" i="18"/>
  <c r="S75" i="18" s="1"/>
  <c r="S41" i="35"/>
  <c r="T78" i="35"/>
  <c r="G96" i="31"/>
  <c r="S73" i="37"/>
  <c r="R91" i="33"/>
  <c r="F71" i="31"/>
  <c r="G96" i="35"/>
  <c r="H96" i="35"/>
  <c r="F81" i="35"/>
  <c r="H81" i="35" s="1"/>
  <c r="F46" i="34"/>
  <c r="H46" i="34" s="1"/>
  <c r="R49" i="37"/>
  <c r="R43" i="18"/>
  <c r="S43" i="18" s="1"/>
  <c r="R95" i="37"/>
  <c r="F89" i="35"/>
  <c r="S61" i="35"/>
  <c r="S77" i="35"/>
  <c r="F46" i="35"/>
  <c r="R42" i="37"/>
  <c r="R39" i="18"/>
  <c r="F51" i="35"/>
  <c r="H51" i="35" s="1"/>
  <c r="R47" i="18"/>
  <c r="R71" i="18"/>
  <c r="S71" i="18" s="1"/>
  <c r="R71" i="31"/>
  <c r="R89" i="37"/>
  <c r="S72" i="37"/>
  <c r="G58" i="31"/>
  <c r="G36" i="36"/>
  <c r="G93" i="34"/>
  <c r="H93" i="34"/>
  <c r="S81" i="31"/>
  <c r="H44" i="35"/>
  <c r="H85" i="34"/>
  <c r="G85" i="34"/>
  <c r="S41" i="31"/>
  <c r="T41" i="31"/>
  <c r="S86" i="31"/>
  <c r="T78" i="31"/>
  <c r="R63" i="32"/>
  <c r="R93" i="32"/>
  <c r="R74" i="32"/>
  <c r="T56" i="36"/>
  <c r="S78" i="36"/>
  <c r="S64" i="36"/>
  <c r="S34" i="36"/>
  <c r="T46" i="36"/>
  <c r="R96" i="32"/>
  <c r="R90" i="32"/>
  <c r="R68" i="32"/>
  <c r="R85" i="32"/>
  <c r="R49" i="32"/>
  <c r="T32" i="36"/>
  <c r="T50" i="36"/>
  <c r="S89" i="36"/>
  <c r="F59" i="40"/>
  <c r="F59" i="18"/>
  <c r="F81" i="33"/>
  <c r="H67" i="34"/>
  <c r="G67" i="34"/>
  <c r="F79" i="33"/>
  <c r="F75" i="18"/>
  <c r="S48" i="37"/>
  <c r="T48" i="37"/>
  <c r="H42" i="34"/>
  <c r="G42" i="34"/>
  <c r="F42" i="37"/>
  <c r="F42" i="33"/>
  <c r="R46" i="33"/>
  <c r="F97" i="18"/>
  <c r="R97" i="33"/>
  <c r="G58" i="34"/>
  <c r="H58" i="34"/>
  <c r="F75" i="35"/>
  <c r="R75" i="33"/>
  <c r="R67" i="33"/>
  <c r="R57" i="18"/>
  <c r="F51" i="33"/>
  <c r="F51" i="18"/>
  <c r="H51" i="18" s="1"/>
  <c r="R85" i="33"/>
  <c r="F49" i="33"/>
  <c r="F45" i="33"/>
  <c r="H45" i="34"/>
  <c r="G45" i="34"/>
  <c r="F43" i="18"/>
  <c r="G43" i="18" s="1"/>
  <c r="F41" i="33"/>
  <c r="F41" i="18"/>
  <c r="G41" i="18" s="1"/>
  <c r="F95" i="33"/>
  <c r="F77" i="33"/>
  <c r="F93" i="33"/>
  <c r="D66" i="38"/>
  <c r="D54" i="38"/>
  <c r="T38" i="36"/>
  <c r="S82" i="36"/>
  <c r="T29" i="36"/>
  <c r="F59" i="33"/>
  <c r="H79" i="34"/>
  <c r="G79" i="34"/>
  <c r="G57" i="34"/>
  <c r="H57" i="34"/>
  <c r="F57" i="33"/>
  <c r="F48" i="37"/>
  <c r="F48" i="33"/>
  <c r="D39" i="38"/>
  <c r="F46" i="40"/>
  <c r="F44" i="33"/>
  <c r="F42" i="40"/>
  <c r="D35" i="38"/>
  <c r="H39" i="34"/>
  <c r="G39" i="34"/>
  <c r="F39" i="33"/>
  <c r="F46" i="33"/>
  <c r="G63" i="34"/>
  <c r="H63" i="34"/>
  <c r="F73" i="33"/>
  <c r="F97" i="33"/>
  <c r="F75" i="33"/>
  <c r="F59" i="32"/>
  <c r="F59" i="34"/>
  <c r="F67" i="33"/>
  <c r="F81" i="18"/>
  <c r="F85" i="33"/>
  <c r="F63" i="35"/>
  <c r="F91" i="33"/>
  <c r="F65" i="37"/>
  <c r="F65" i="33"/>
  <c r="F49" i="18"/>
  <c r="F47" i="33"/>
  <c r="F79" i="35"/>
  <c r="F65" i="35"/>
  <c r="H55" i="35"/>
  <c r="G55" i="35"/>
  <c r="F71" i="33"/>
  <c r="F71" i="37"/>
  <c r="F89" i="33"/>
  <c r="S98" i="35"/>
  <c r="T98" i="35"/>
  <c r="T83" i="31"/>
  <c r="S83" i="31"/>
  <c r="S61" i="31"/>
  <c r="T61" i="31"/>
  <c r="T63" i="31"/>
  <c r="S63" i="31"/>
  <c r="H87" i="36"/>
  <c r="G87" i="36"/>
  <c r="G35" i="36"/>
  <c r="H35" i="36"/>
  <c r="G58" i="36"/>
  <c r="H58" i="36"/>
  <c r="G61" i="36"/>
  <c r="H61" i="36"/>
  <c r="T96" i="35"/>
  <c r="S96" i="35"/>
  <c r="T42" i="35"/>
  <c r="S42" i="35"/>
  <c r="S90" i="35"/>
  <c r="T90" i="35"/>
  <c r="K10" i="32"/>
  <c r="K9" i="32"/>
  <c r="K12" i="32"/>
  <c r="T76" i="31"/>
  <c r="S76" i="31"/>
  <c r="S59" i="18"/>
  <c r="T89" i="18"/>
  <c r="T59" i="18"/>
  <c r="S86" i="18"/>
  <c r="S98" i="18"/>
  <c r="T86" i="18"/>
  <c r="S97" i="18"/>
  <c r="S43" i="35"/>
  <c r="T43" i="35"/>
  <c r="T97" i="35"/>
  <c r="S97" i="35"/>
  <c r="T40" i="35"/>
  <c r="S40" i="35"/>
  <c r="G52" i="18"/>
  <c r="H52"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H69" i="36"/>
  <c r="G69" i="36"/>
  <c r="T84" i="35"/>
  <c r="S84" i="35"/>
  <c r="T72" i="35"/>
  <c r="S72" i="35"/>
  <c r="S57" i="35"/>
  <c r="T57" i="35"/>
  <c r="T85" i="35"/>
  <c r="S85" i="35"/>
  <c r="G82" i="18"/>
  <c r="H82" i="18"/>
  <c r="S91" i="35"/>
  <c r="S76" i="35"/>
  <c r="T73" i="35"/>
  <c r="S59" i="35"/>
  <c r="D40" i="38"/>
  <c r="S79" i="18"/>
  <c r="T67" i="18"/>
  <c r="T73" i="18"/>
  <c r="S76" i="18"/>
  <c r="T96" i="18"/>
  <c r="T81" i="18"/>
  <c r="S82" i="18"/>
  <c r="G64" i="37"/>
  <c r="S54" i="18"/>
  <c r="T52" i="18"/>
  <c r="T56" i="35"/>
  <c r="T88" i="18"/>
  <c r="T68" i="18"/>
  <c r="G76" i="31"/>
  <c r="E90" i="38"/>
  <c r="E45" i="38"/>
  <c r="T49" i="35"/>
  <c r="S50" i="35"/>
  <c r="S51" i="18"/>
  <c r="S56" i="36"/>
  <c r="T78" i="36"/>
  <c r="T64" i="36"/>
  <c r="T34" i="36"/>
  <c r="T74" i="36"/>
  <c r="T33" i="36"/>
  <c r="D70" i="38"/>
  <c r="S38" i="36"/>
  <c r="S50" i="36"/>
  <c r="T89" i="36"/>
  <c r="T74" i="35"/>
  <c r="S74" i="35"/>
  <c r="S69" i="31"/>
  <c r="G96" i="36"/>
  <c r="H96" i="36"/>
  <c r="G99" i="36"/>
  <c r="H99" i="36"/>
  <c r="T82" i="35"/>
  <c r="S82" i="35"/>
  <c r="S65" i="35"/>
  <c r="T65" i="35"/>
  <c r="T39" i="35"/>
  <c r="S39" i="35"/>
  <c r="W10" i="40"/>
  <c r="W12" i="40"/>
  <c r="T24" i="40" s="1"/>
  <c r="W9" i="40"/>
  <c r="T58" i="31"/>
  <c r="S58" i="31"/>
  <c r="C84" i="38"/>
  <c r="C72" i="38"/>
  <c r="C62" i="38"/>
  <c r="C52" i="38"/>
  <c r="C40" i="38"/>
  <c r="C37" i="38"/>
  <c r="C86" i="38"/>
  <c r="C76" i="38"/>
  <c r="C64" i="38"/>
  <c r="C54" i="38"/>
  <c r="C44" i="38"/>
  <c r="C32" i="38"/>
  <c r="C41" i="38"/>
  <c r="C51" i="38"/>
  <c r="C69" i="38"/>
  <c r="C80" i="38"/>
  <c r="C60" i="38"/>
  <c r="C38" i="38"/>
  <c r="C43" i="38"/>
  <c r="C63" i="38"/>
  <c r="C87" i="38"/>
  <c r="C65" i="38"/>
  <c r="C85" i="38"/>
  <c r="C88" i="38"/>
  <c r="C68" i="38"/>
  <c r="C46" i="38"/>
  <c r="C89" i="38"/>
  <c r="C59" i="38"/>
  <c r="C83" i="38"/>
  <c r="C61" i="38"/>
  <c r="C56" i="38"/>
  <c r="C73" i="38"/>
  <c r="C91" i="38"/>
  <c r="C53" i="38"/>
  <c r="C70" i="38"/>
  <c r="C79" i="38"/>
  <c r="C49" i="38"/>
  <c r="C36" i="38"/>
  <c r="C81" i="38"/>
  <c r="C78" i="38"/>
  <c r="C47" i="38"/>
  <c r="C48" i="38"/>
  <c r="C92" i="38"/>
  <c r="C77" i="38"/>
  <c r="C35" i="38"/>
  <c r="C67" i="38"/>
  <c r="C34" i="38"/>
  <c r="C75" i="38"/>
  <c r="C90" i="38"/>
  <c r="C33" i="38"/>
  <c r="C66" i="38"/>
  <c r="G30" i="36"/>
  <c r="H30" i="36"/>
  <c r="S55" i="35"/>
  <c r="T55" i="35"/>
  <c r="S98" i="40"/>
  <c r="S93" i="40"/>
  <c r="T95" i="40"/>
  <c r="T99" i="40"/>
  <c r="T86" i="35"/>
  <c r="S86" i="35"/>
  <c r="S70" i="31"/>
  <c r="T70" i="31"/>
  <c r="S48" i="31"/>
  <c r="T48"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64" i="36"/>
  <c r="H64"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9" i="18"/>
  <c r="G99" i="18"/>
  <c r="K9" i="40"/>
  <c r="K12" i="40"/>
  <c r="K10" i="40"/>
  <c r="S89" i="18"/>
  <c r="T79" i="18"/>
  <c r="S67" i="18"/>
  <c r="S73" i="18"/>
  <c r="T76" i="18"/>
  <c r="S53" i="18"/>
  <c r="T54" i="18"/>
  <c r="S52" i="18"/>
  <c r="S77" i="18"/>
  <c r="S80" i="18"/>
  <c r="H75" i="31"/>
  <c r="E71" i="38"/>
  <c r="T51" i="18"/>
  <c r="T80" i="36"/>
  <c r="T87" i="36"/>
  <c r="S94" i="36"/>
  <c r="S45" i="36"/>
  <c r="S74" i="36"/>
  <c r="T53" i="31"/>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G84" i="34" l="1"/>
  <c r="H51" i="36"/>
  <c r="T52" i="37"/>
  <c r="G72" i="31"/>
  <c r="G73" i="34"/>
  <c r="G48" i="35"/>
  <c r="H86" i="36"/>
  <c r="H64" i="34"/>
  <c r="S81" i="37"/>
  <c r="S96" i="33"/>
  <c r="H50" i="33"/>
  <c r="S83" i="33"/>
  <c r="S57" i="31"/>
  <c r="G66" i="35"/>
  <c r="H61" i="35"/>
  <c r="G32" i="36"/>
  <c r="T61" i="18"/>
  <c r="T87" i="18"/>
  <c r="H94" i="37"/>
  <c r="H92" i="37"/>
  <c r="G60" i="18"/>
  <c r="G96" i="37"/>
  <c r="T55" i="31"/>
  <c r="G98" i="18"/>
  <c r="T58" i="37"/>
  <c r="H87" i="31"/>
  <c r="G84" i="36"/>
  <c r="S55" i="37"/>
  <c r="T88" i="37"/>
  <c r="H68" i="31"/>
  <c r="T64" i="31"/>
  <c r="H62" i="37"/>
  <c r="G84" i="37"/>
  <c r="G63" i="18"/>
  <c r="H72" i="18"/>
  <c r="T85" i="37"/>
  <c r="G86" i="18"/>
  <c r="T94" i="33"/>
  <c r="H90" i="36"/>
  <c r="H66" i="18"/>
  <c r="H89" i="34"/>
  <c r="H53" i="37"/>
  <c r="T93" i="37"/>
  <c r="T68" i="31"/>
  <c r="H65" i="18"/>
  <c r="G80" i="31"/>
  <c r="H48" i="34"/>
  <c r="S90" i="31"/>
  <c r="G53" i="36"/>
  <c r="S55" i="18"/>
  <c r="D87" i="38"/>
  <c r="G59" i="36"/>
  <c r="G83" i="36"/>
  <c r="G58" i="37"/>
  <c r="H24" i="36"/>
  <c r="G54" i="31"/>
  <c r="G78" i="36"/>
  <c r="T51" i="33"/>
  <c r="S72" i="18"/>
  <c r="H19" i="36"/>
  <c r="J19" i="36" s="1"/>
  <c r="K19" i="36" s="1"/>
  <c r="I17" i="17" s="1"/>
  <c r="H44" i="36"/>
  <c r="H69" i="31"/>
  <c r="D59" i="38"/>
  <c r="D48" i="38"/>
  <c r="E63" i="38"/>
  <c r="D53" i="38"/>
  <c r="H94" i="36"/>
  <c r="G53" i="31"/>
  <c r="G34" i="36"/>
  <c r="H37" i="36"/>
  <c r="G22" i="36"/>
  <c r="H81" i="36"/>
  <c r="G48" i="36"/>
  <c r="H69" i="18"/>
  <c r="G60" i="37"/>
  <c r="H82" i="37"/>
  <c r="G68" i="37"/>
  <c r="G61" i="18"/>
  <c r="S42" i="18"/>
  <c r="S40" i="37"/>
  <c r="G69" i="34"/>
  <c r="H83" i="34"/>
  <c r="T60" i="18"/>
  <c r="H67" i="31"/>
  <c r="G50" i="34"/>
  <c r="T59" i="31"/>
  <c r="H61" i="34"/>
  <c r="H99" i="34"/>
  <c r="H52" i="31"/>
  <c r="G70" i="18"/>
  <c r="H66" i="31"/>
  <c r="G56" i="34"/>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J20" i="36" s="1"/>
  <c r="K20" i="36" s="1"/>
  <c r="I18" i="17" s="1"/>
  <c r="D92" i="38"/>
  <c r="E91" i="38"/>
  <c r="G31" i="36"/>
  <c r="G57" i="18"/>
  <c r="S58" i="18"/>
  <c r="H54" i="18"/>
  <c r="S92" i="31"/>
  <c r="G39" i="36"/>
  <c r="H78" i="34"/>
  <c r="T50" i="31"/>
  <c r="E48" i="38"/>
  <c r="I20" i="36"/>
  <c r="I21" i="36" s="1"/>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H64" i="33"/>
  <c r="G64" i="33"/>
  <c r="H56" i="18"/>
  <c r="H21" i="36"/>
  <c r="G98" i="36"/>
  <c r="G40" i="31"/>
  <c r="G55" i="37"/>
  <c r="G98" i="35"/>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S85" i="18"/>
  <c r="H54" i="34"/>
  <c r="G46" i="37"/>
  <c r="G93" i="35"/>
  <c r="G39" i="31"/>
  <c r="S74" i="33"/>
  <c r="S60" i="37"/>
  <c r="T60" i="37"/>
  <c r="S56" i="31"/>
  <c r="T56" i="31"/>
  <c r="G56" i="33"/>
  <c r="H56" i="33"/>
  <c r="G66" i="36"/>
  <c r="H66" i="36"/>
  <c r="G59" i="31"/>
  <c r="H59" i="31"/>
  <c r="S47" i="31"/>
  <c r="T75" i="18"/>
  <c r="T95" i="18"/>
  <c r="S51" i="31"/>
  <c r="G51" i="34"/>
  <c r="G91" i="37"/>
  <c r="G41" i="37"/>
  <c r="G95" i="31"/>
  <c r="H43" i="31"/>
  <c r="H66" i="34"/>
  <c r="G99" i="31"/>
  <c r="G74" i="35"/>
  <c r="H74" i="35"/>
  <c r="T87" i="33"/>
  <c r="S87" i="33"/>
  <c r="H66" i="33"/>
  <c r="G66" i="33"/>
  <c r="D49" i="38"/>
  <c r="G67" i="37"/>
  <c r="H67" i="37"/>
  <c r="S49" i="32"/>
  <c r="H78" i="33"/>
  <c r="G78" i="33"/>
  <c r="H74" i="31"/>
  <c r="G74" i="31"/>
  <c r="G78" i="35"/>
  <c r="H78" i="35"/>
  <c r="G94" i="34"/>
  <c r="H94" i="34"/>
  <c r="G90" i="37"/>
  <c r="H90" i="37"/>
  <c r="H55" i="36"/>
  <c r="H71" i="36"/>
  <c r="H87" i="18"/>
  <c r="H87" i="37"/>
  <c r="S63" i="18"/>
  <c r="G57" i="36"/>
  <c r="H81" i="37"/>
  <c r="T56" i="33"/>
  <c r="S56" i="33"/>
  <c r="H70" i="35"/>
  <c r="G70" i="35"/>
  <c r="H88" i="18"/>
  <c r="G88" i="18"/>
  <c r="G60" i="33"/>
  <c r="H60" i="33"/>
  <c r="G57" i="31"/>
  <c r="H57" i="31"/>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H73" i="37"/>
  <c r="G73" i="37"/>
  <c r="G54" i="37"/>
  <c r="H54" i="37"/>
  <c r="G77" i="37"/>
  <c r="H77" i="37"/>
  <c r="H55" i="33"/>
  <c r="G55" i="33"/>
  <c r="H43" i="35"/>
  <c r="G43" i="35"/>
  <c r="S96" i="32"/>
  <c r="H97" i="34"/>
  <c r="G46" i="34"/>
  <c r="T95" i="33"/>
  <c r="T71" i="33"/>
  <c r="S71" i="33"/>
  <c r="H95" i="35"/>
  <c r="G49" i="35"/>
  <c r="H49" i="35"/>
  <c r="H49" i="31"/>
  <c r="G49" i="31"/>
  <c r="G51" i="35"/>
  <c r="G89" i="31"/>
  <c r="H89" i="31"/>
  <c r="T71" i="18"/>
  <c r="S42" i="37"/>
  <c r="T42" i="37"/>
  <c r="G51" i="18"/>
  <c r="S39" i="18"/>
  <c r="T39" i="18"/>
  <c r="T49" i="37"/>
  <c r="S49" i="37"/>
  <c r="G71" i="31"/>
  <c r="H71" i="31"/>
  <c r="T47" i="18"/>
  <c r="S47" i="18"/>
  <c r="G89" i="35"/>
  <c r="H89" i="35"/>
  <c r="S46" i="18"/>
  <c r="T89" i="37"/>
  <c r="S89" i="37"/>
  <c r="H46" i="35"/>
  <c r="G46" i="35"/>
  <c r="S95" i="37"/>
  <c r="T95" i="37"/>
  <c r="T71" i="31"/>
  <c r="S71" i="31"/>
  <c r="T91" i="33"/>
  <c r="S91" i="33"/>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C58" i="38"/>
  <c r="C50" i="38"/>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C45" i="38"/>
  <c r="C57" i="38"/>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S42" i="40"/>
  <c r="S38" i="40"/>
  <c r="T37" i="40"/>
  <c r="T82" i="40"/>
  <c r="T22" i="40"/>
  <c r="S79" i="40"/>
  <c r="S46" i="40"/>
  <c r="S88" i="40"/>
  <c r="S84" i="40"/>
  <c r="S25" i="40"/>
  <c r="S28" i="40"/>
  <c r="S31" i="40"/>
  <c r="T72" i="40"/>
  <c r="T59" i="40"/>
  <c r="T87" i="40"/>
  <c r="S57" i="40"/>
  <c r="T62" i="40"/>
  <c r="S54" i="40"/>
  <c r="T80" i="40"/>
  <c r="S20" i="40"/>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C71" i="38"/>
  <c r="C82" i="38"/>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S66" i="40"/>
  <c r="T60" i="40"/>
  <c r="S51" i="40"/>
  <c r="T76" i="40"/>
  <c r="U20" i="36"/>
  <c r="T23" i="40"/>
  <c r="S30" i="40"/>
  <c r="T65" i="40"/>
  <c r="S91" i="40"/>
  <c r="S83" i="40"/>
  <c r="S78" i="40"/>
  <c r="S74" i="40"/>
  <c r="S70" i="40"/>
  <c r="S33" i="40"/>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0" i="40" l="1"/>
  <c r="I21" i="40" s="1"/>
  <c r="J22" i="40" s="1"/>
  <c r="K22" i="40" s="1"/>
  <c r="K20" i="17" s="1"/>
  <c r="I22" i="36"/>
  <c r="J23" i="36" s="1"/>
  <c r="K23" i="36" s="1"/>
  <c r="I21" i="17" s="1"/>
  <c r="J21" i="36"/>
  <c r="K21" i="36" s="1"/>
  <c r="I19" i="17" s="1"/>
  <c r="B24" i="35"/>
  <c r="B24" i="32"/>
  <c r="O24" i="31"/>
  <c r="B24" i="36"/>
  <c r="B24" i="40"/>
  <c r="B24" i="18"/>
  <c r="O24" i="37"/>
  <c r="O24" i="35"/>
  <c r="O24" i="40"/>
  <c r="B24" i="31"/>
  <c r="O24" i="36"/>
  <c r="O24" i="34"/>
  <c r="B24" i="37"/>
  <c r="O24" i="18"/>
  <c r="B24" i="33"/>
  <c r="O24" i="32"/>
  <c r="B24" i="34"/>
  <c r="O24" i="33"/>
  <c r="B20" i="7"/>
  <c r="J22" i="36"/>
  <c r="K22" i="36" s="1"/>
  <c r="I20" i="17" s="1"/>
  <c r="J20" i="40"/>
  <c r="K20" i="40" s="1"/>
  <c r="K18" i="17" s="1"/>
  <c r="J21" i="40"/>
  <c r="K21" i="40" s="1"/>
  <c r="K19" i="17" s="1"/>
  <c r="U20" i="40"/>
  <c r="V21" i="40" s="1"/>
  <c r="W21" i="40" s="1"/>
  <c r="AB19" i="17" s="1"/>
  <c r="U21" i="36"/>
  <c r="V21" i="36"/>
  <c r="W21" i="36" s="1"/>
  <c r="Z19" i="17" s="1"/>
  <c r="V20" i="40"/>
  <c r="W20" i="40" s="1"/>
  <c r="AB18" i="17" s="1"/>
  <c r="I23" i="36" l="1"/>
  <c r="J24" i="36" s="1"/>
  <c r="K24" i="36" s="1"/>
  <c r="I22" i="17" s="1"/>
  <c r="B25" i="33"/>
  <c r="B25" i="40"/>
  <c r="O25" i="32"/>
  <c r="B21" i="7"/>
  <c r="B25" i="31"/>
  <c r="B25" i="32"/>
  <c r="B25" i="37"/>
  <c r="O25" i="37"/>
  <c r="O25" i="34"/>
  <c r="B25" i="34"/>
  <c r="B25" i="35"/>
  <c r="O25" i="33"/>
  <c r="O25" i="31"/>
  <c r="O25" i="35"/>
  <c r="B25" i="36"/>
  <c r="O25" i="40"/>
  <c r="O25" i="18"/>
  <c r="O25" i="36"/>
  <c r="B25" i="18"/>
  <c r="U21" i="40"/>
  <c r="V22" i="40" s="1"/>
  <c r="W22" i="40" s="1"/>
  <c r="AB20" i="17" s="1"/>
  <c r="V22" i="36"/>
  <c r="W22" i="36" s="1"/>
  <c r="Z20" i="17" s="1"/>
  <c r="U22" i="36"/>
  <c r="I22" i="40"/>
  <c r="I24" i="36" l="1"/>
  <c r="J25" i="36" s="1"/>
  <c r="K25" i="36" s="1"/>
  <c r="I23" i="17" s="1"/>
  <c r="O26" i="40"/>
  <c r="O26" i="33"/>
  <c r="B26" i="31"/>
  <c r="O26" i="18"/>
  <c r="B26" i="18"/>
  <c r="B26" i="34"/>
  <c r="B26" i="32"/>
  <c r="B22" i="7"/>
  <c r="B26" i="36"/>
  <c r="O26" i="37"/>
  <c r="O26" i="34"/>
  <c r="O26" i="35"/>
  <c r="O26" i="31"/>
  <c r="O26" i="36"/>
  <c r="B26" i="37"/>
  <c r="B26" i="33"/>
  <c r="O26" i="32"/>
  <c r="B26" i="40"/>
  <c r="B26" i="35"/>
  <c r="U22" i="40"/>
  <c r="U23" i="40" s="1"/>
  <c r="U23" i="36"/>
  <c r="V23" i="36"/>
  <c r="W23" i="36" s="1"/>
  <c r="Z21" i="17" s="1"/>
  <c r="I23" i="40"/>
  <c r="J23" i="40"/>
  <c r="K23" i="40" s="1"/>
  <c r="K21" i="17" s="1"/>
  <c r="I25" i="36" l="1"/>
  <c r="J26" i="36" s="1"/>
  <c r="K26" i="36" s="1"/>
  <c r="I24" i="17" s="1"/>
  <c r="O27" i="18"/>
  <c r="O27" i="37"/>
  <c r="B27" i="37"/>
  <c r="O27" i="32"/>
  <c r="B27" i="36"/>
  <c r="O27" i="35"/>
  <c r="B27" i="18"/>
  <c r="O27" i="31"/>
  <c r="B27" i="40"/>
  <c r="O27" i="34"/>
  <c r="B27" i="35"/>
  <c r="B27" i="34"/>
  <c r="B27" i="33"/>
  <c r="B27" i="32"/>
  <c r="O27" i="40"/>
  <c r="B23" i="7"/>
  <c r="O27" i="33"/>
  <c r="O27" i="36"/>
  <c r="B27" i="31"/>
  <c r="V23" i="40"/>
  <c r="W23" i="40" s="1"/>
  <c r="AB21" i="17" s="1"/>
  <c r="V24" i="40"/>
  <c r="W24" i="40" s="1"/>
  <c r="AB22" i="17" s="1"/>
  <c r="U24" i="40"/>
  <c r="I24" i="40"/>
  <c r="J24" i="40"/>
  <c r="K24" i="40" s="1"/>
  <c r="K22" i="17" s="1"/>
  <c r="V24" i="36"/>
  <c r="W24" i="36" s="1"/>
  <c r="Z22" i="17" s="1"/>
  <c r="U24" i="36"/>
  <c r="I26" i="36" l="1"/>
  <c r="J27" i="36" s="1"/>
  <c r="K27" i="36" s="1"/>
  <c r="I25" i="17" s="1"/>
  <c r="O28" i="37"/>
  <c r="B28" i="32"/>
  <c r="B28" i="35"/>
  <c r="B28" i="36"/>
  <c r="O28" i="18"/>
  <c r="B28" i="33"/>
  <c r="B28" i="18"/>
  <c r="B28" i="34"/>
  <c r="O28" i="31"/>
  <c r="B24" i="7"/>
  <c r="O28" i="40"/>
  <c r="O28" i="36"/>
  <c r="B28" i="40"/>
  <c r="O28" i="33"/>
  <c r="O28" i="34"/>
  <c r="B28" i="31"/>
  <c r="O28" i="32"/>
  <c r="B28" i="37"/>
  <c r="O28" i="35"/>
  <c r="V25" i="36"/>
  <c r="W25" i="36" s="1"/>
  <c r="Z23" i="17" s="1"/>
  <c r="U25" i="36"/>
  <c r="V25" i="40"/>
  <c r="W25" i="40" s="1"/>
  <c r="AB23" i="17" s="1"/>
  <c r="U25" i="40"/>
  <c r="I25" i="40"/>
  <c r="J25" i="40"/>
  <c r="K25" i="40" s="1"/>
  <c r="K23" i="17" s="1"/>
  <c r="I27" i="36" l="1"/>
  <c r="J28" i="36" s="1"/>
  <c r="K28" i="36" s="1"/>
  <c r="I26" i="17" s="1"/>
  <c r="B25" i="7"/>
  <c r="B29" i="37"/>
  <c r="O29" i="18"/>
  <c r="B29" i="40"/>
  <c r="O29" i="33"/>
  <c r="O29" i="40"/>
  <c r="B29" i="33"/>
  <c r="O29" i="31"/>
  <c r="B29" i="36"/>
  <c r="B29" i="32"/>
  <c r="O29" i="34"/>
  <c r="B29" i="35"/>
  <c r="B29" i="18"/>
  <c r="O29" i="32"/>
  <c r="B29" i="31"/>
  <c r="O29" i="35"/>
  <c r="O29" i="37"/>
  <c r="B29" i="34"/>
  <c r="O29" i="36"/>
  <c r="J26" i="40"/>
  <c r="K26" i="40" s="1"/>
  <c r="K24" i="17" s="1"/>
  <c r="I26" i="40"/>
  <c r="U26" i="40"/>
  <c r="V26" i="40"/>
  <c r="W26" i="40" s="1"/>
  <c r="AB24" i="17" s="1"/>
  <c r="U26" i="36"/>
  <c r="V26" i="36"/>
  <c r="W26" i="36" s="1"/>
  <c r="Z24" i="17" s="1"/>
  <c r="I28" i="36" l="1"/>
  <c r="I29" i="36" s="1"/>
  <c r="I30" i="36" s="1"/>
  <c r="B30" i="35"/>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J30" i="36" l="1"/>
  <c r="K30" i="36" s="1"/>
  <c r="I28" i="17" s="1"/>
  <c r="J29" i="36"/>
  <c r="K29" i="36" s="1"/>
  <c r="I27" i="17" s="1"/>
  <c r="O31" i="40"/>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P30" i="35"/>
  <c r="R30" i="35" s="1"/>
  <c r="C31" i="31"/>
  <c r="F31" i="31" s="1"/>
  <c r="P31" i="31"/>
  <c r="R31" i="31" s="1"/>
  <c r="C31" i="35"/>
  <c r="F31" i="35" s="1"/>
  <c r="D24" i="38"/>
  <c r="C33" i="18"/>
  <c r="F33" i="18" s="1"/>
  <c r="P33" i="18"/>
  <c r="R33" i="18" s="1"/>
  <c r="P35" i="37"/>
  <c r="R35" i="37" s="1"/>
  <c r="C35" i="37"/>
  <c r="F35" i="37" s="1"/>
  <c r="P32" i="35"/>
  <c r="R32" i="35" s="1"/>
  <c r="C30" i="18"/>
  <c r="F30" i="18" s="1"/>
  <c r="P30" i="18"/>
  <c r="R30" i="18" s="1"/>
  <c r="C33" i="33"/>
  <c r="F33" i="33" s="1"/>
  <c r="P33" i="33"/>
  <c r="R33" i="33" s="1"/>
  <c r="P33" i="34"/>
  <c r="R33" i="34" s="1"/>
  <c r="E26" i="38"/>
  <c r="P35" i="35"/>
  <c r="R35" i="35" s="1"/>
  <c r="C32" i="37"/>
  <c r="F32" i="37" s="1"/>
  <c r="P32" i="37"/>
  <c r="R32" i="37" s="1"/>
  <c r="P37" i="33"/>
  <c r="R37" i="33" s="1"/>
  <c r="C37" i="33"/>
  <c r="F37" i="33" s="1"/>
  <c r="P36" i="34"/>
  <c r="R36" i="34" s="1"/>
  <c r="E29" i="38"/>
  <c r="C31" i="32"/>
  <c r="F31" i="32" s="1"/>
  <c r="C31" i="34"/>
  <c r="F31" i="34" s="1"/>
  <c r="P31" i="32"/>
  <c r="R31" i="32" s="1"/>
  <c r="C24" i="38"/>
  <c r="L33" i="7"/>
  <c r="C33" i="7"/>
  <c r="F33" i="7"/>
  <c r="G33" i="7"/>
  <c r="I33" i="7"/>
  <c r="J33" i="7"/>
  <c r="D33" i="7"/>
  <c r="H33" i="7"/>
  <c r="E33" i="7"/>
  <c r="K33" i="7"/>
  <c r="O33" i="7"/>
  <c r="M33" i="7"/>
  <c r="C30" i="34"/>
  <c r="F30" i="34" s="1"/>
  <c r="P30" i="32"/>
  <c r="R30" i="32" s="1"/>
  <c r="C30" i="32"/>
  <c r="F30" i="32" s="1"/>
  <c r="C23" i="38"/>
  <c r="P31" i="33"/>
  <c r="R31" i="33" s="1"/>
  <c r="C31" i="33"/>
  <c r="F31" i="33" s="1"/>
  <c r="C32" i="32"/>
  <c r="F32" i="32" s="1"/>
  <c r="C32" i="34"/>
  <c r="F32" i="34" s="1"/>
  <c r="P32" i="32"/>
  <c r="R32" i="32" s="1"/>
  <c r="C25" i="38"/>
  <c r="P37" i="34"/>
  <c r="R37" i="34" s="1"/>
  <c r="E30" i="38"/>
  <c r="P36" i="35"/>
  <c r="R36" i="35" s="1"/>
  <c r="P31" i="34"/>
  <c r="R31" i="34" s="1"/>
  <c r="E24" i="38"/>
  <c r="P35" i="34"/>
  <c r="R35" i="34" s="1"/>
  <c r="E28" i="38"/>
  <c r="P32" i="18"/>
  <c r="R32" i="18" s="1"/>
  <c r="C32" i="18"/>
  <c r="F32" i="18" s="1"/>
  <c r="C30" i="37"/>
  <c r="F30" i="37" s="1"/>
  <c r="P30" i="37"/>
  <c r="R30" i="37" s="1"/>
  <c r="C33" i="35"/>
  <c r="F33" i="35" s="1"/>
  <c r="P33" i="31"/>
  <c r="R33" i="31" s="1"/>
  <c r="C33" i="31"/>
  <c r="F33" i="31" s="1"/>
  <c r="D26" i="38"/>
  <c r="P31" i="18"/>
  <c r="R31" i="18" s="1"/>
  <c r="C31" i="18"/>
  <c r="F31" i="18" s="1"/>
  <c r="P32" i="31"/>
  <c r="R32" i="31" s="1"/>
  <c r="C32" i="35"/>
  <c r="F32" i="35" s="1"/>
  <c r="C32" i="31"/>
  <c r="F32" i="31" s="1"/>
  <c r="D25" i="38"/>
  <c r="C37" i="37"/>
  <c r="F37" i="37" s="1"/>
  <c r="P37" i="37"/>
  <c r="R37" i="37" s="1"/>
  <c r="P36" i="31"/>
  <c r="R36" i="31" s="1"/>
  <c r="C36" i="35"/>
  <c r="F36" i="35" s="1"/>
  <c r="C36" i="31"/>
  <c r="F36" i="31" s="1"/>
  <c r="D29" i="38"/>
  <c r="C30" i="35"/>
  <c r="F30" i="35" s="1"/>
  <c r="C30" i="31"/>
  <c r="F30" i="31" s="1"/>
  <c r="P30" i="31"/>
  <c r="R30" i="31" s="1"/>
  <c r="D23" i="38"/>
  <c r="P30" i="34"/>
  <c r="R30" i="34" s="1"/>
  <c r="E23" i="38"/>
  <c r="P33" i="37"/>
  <c r="R33" i="37" s="1"/>
  <c r="C33" i="37"/>
  <c r="F33" i="37" s="1"/>
  <c r="P35" i="18"/>
  <c r="R35" i="18" s="1"/>
  <c r="C35" i="18"/>
  <c r="F35" i="18" s="1"/>
  <c r="F29" i="7"/>
  <c r="C29" i="7"/>
  <c r="I29" i="7"/>
  <c r="J29" i="7"/>
  <c r="K29" i="7"/>
  <c r="H29" i="7"/>
  <c r="L29" i="7"/>
  <c r="G29" i="7"/>
  <c r="E29" i="7"/>
  <c r="O29" i="7"/>
  <c r="D29" i="7"/>
  <c r="M29" i="7"/>
  <c r="P32" i="34"/>
  <c r="R32" i="34" s="1"/>
  <c r="E25" i="38"/>
  <c r="P36" i="32"/>
  <c r="R36" i="32" s="1"/>
  <c r="C36" i="34"/>
  <c r="F36" i="34" s="1"/>
  <c r="C36" i="32"/>
  <c r="F36" i="32" s="1"/>
  <c r="C29" i="38"/>
  <c r="P35" i="33"/>
  <c r="R35" i="33" s="1"/>
  <c r="C35" i="33"/>
  <c r="F35" i="33" s="1"/>
  <c r="C32" i="33"/>
  <c r="F32" i="33" s="1"/>
  <c r="P32" i="33"/>
  <c r="R32" i="33" s="1"/>
  <c r="P37" i="35"/>
  <c r="R37" i="35" s="1"/>
  <c r="P36" i="37"/>
  <c r="R36" i="37" s="1"/>
  <c r="C36" i="37"/>
  <c r="F36" i="37" s="1"/>
  <c r="P36" i="18"/>
  <c r="R36" i="18" s="1"/>
  <c r="C36" i="18"/>
  <c r="F36" i="18" s="1"/>
  <c r="P30" i="33"/>
  <c r="R30" i="33" s="1"/>
  <c r="C30" i="33"/>
  <c r="F30" i="33" s="1"/>
  <c r="P31" i="35"/>
  <c r="R31" i="35" s="1"/>
  <c r="P33" i="32"/>
  <c r="R33" i="32" s="1"/>
  <c r="C33" i="32"/>
  <c r="F33" i="32" s="1"/>
  <c r="C33" i="34"/>
  <c r="F33" i="34" s="1"/>
  <c r="C26" i="38"/>
  <c r="P35" i="32"/>
  <c r="R35" i="32" s="1"/>
  <c r="C35" i="32"/>
  <c r="F35" i="32" s="1"/>
  <c r="C35" i="34"/>
  <c r="F35" i="34" s="1"/>
  <c r="C28" i="38"/>
  <c r="P37" i="32"/>
  <c r="R37" i="32" s="1"/>
  <c r="C37" i="34"/>
  <c r="F37" i="34" s="1"/>
  <c r="C37" i="32"/>
  <c r="F37" i="32" s="1"/>
  <c r="C30" i="38"/>
  <c r="C37" i="35"/>
  <c r="F37" i="35" s="1"/>
  <c r="C37" i="31"/>
  <c r="F37" i="31" s="1"/>
  <c r="P37" i="31"/>
  <c r="R37" i="31" s="1"/>
  <c r="D30" i="38"/>
  <c r="C36" i="33"/>
  <c r="F36" i="33" s="1"/>
  <c r="P36" i="33"/>
  <c r="R36" i="33" s="1"/>
  <c r="C31" i="37"/>
  <c r="F31" i="37" s="1"/>
  <c r="P31" i="37"/>
  <c r="R31" i="37" s="1"/>
  <c r="P33" i="35"/>
  <c r="R33" i="35" s="1"/>
  <c r="P35" i="31"/>
  <c r="R35" i="31" s="1"/>
  <c r="C35" i="31"/>
  <c r="F35" i="31" s="1"/>
  <c r="C35" i="35"/>
  <c r="F35" i="35" s="1"/>
  <c r="D28" i="38"/>
  <c r="H36" i="33" l="1"/>
  <c r="G36" i="33"/>
  <c r="S36" i="18"/>
  <c r="T36" i="18"/>
  <c r="C34" i="33"/>
  <c r="F34" i="33" s="1"/>
  <c r="P34" i="33"/>
  <c r="R34" i="33" s="1"/>
  <c r="H30" i="31"/>
  <c r="G30" i="31"/>
  <c r="G32" i="18"/>
  <c r="H32" i="18"/>
  <c r="T31" i="33"/>
  <c r="S31" i="33"/>
  <c r="P38" i="35"/>
  <c r="R38" i="35" s="1"/>
  <c r="S33" i="34"/>
  <c r="T33" i="34"/>
  <c r="G31" i="35"/>
  <c r="H31" i="35"/>
  <c r="S32" i="34"/>
  <c r="T32" i="34"/>
  <c r="G30" i="35"/>
  <c r="H30" i="35"/>
  <c r="T32" i="18"/>
  <c r="S32" i="18"/>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D31" i="38"/>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D27" i="38"/>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S37" i="35"/>
  <c r="T37" i="35"/>
  <c r="P34" i="35"/>
  <c r="R34" i="35" s="1"/>
  <c r="S30" i="34"/>
  <c r="T30" i="34"/>
  <c r="S36" i="31"/>
  <c r="T36" i="31"/>
  <c r="T30" i="37"/>
  <c r="S30" i="37"/>
  <c r="H32" i="32"/>
  <c r="G32" i="32"/>
  <c r="P38" i="34"/>
  <c r="R38" i="34" s="1"/>
  <c r="E31" i="38"/>
  <c r="G35" i="35"/>
  <c r="H35" i="35"/>
  <c r="G37" i="32"/>
  <c r="H37" i="32"/>
  <c r="G33" i="34"/>
  <c r="H33" i="34"/>
  <c r="T32" i="33"/>
  <c r="S32" i="33"/>
  <c r="G36" i="34"/>
  <c r="H36" i="34"/>
  <c r="P34" i="34"/>
  <c r="R34" i="34" s="1"/>
  <c r="E27" i="38"/>
  <c r="G31" i="18"/>
  <c r="H31" i="18"/>
  <c r="H30" i="37"/>
  <c r="G30" i="37"/>
  <c r="P38" i="37"/>
  <c r="R38" i="37" s="1"/>
  <c r="C38" i="37"/>
  <c r="F38" i="37" s="1"/>
  <c r="C38" i="34"/>
  <c r="F38" i="34" s="1"/>
  <c r="P38" i="32"/>
  <c r="R38" i="32" s="1"/>
  <c r="C38" i="32"/>
  <c r="F38" i="32" s="1"/>
  <c r="C31" i="38"/>
  <c r="T36" i="34"/>
  <c r="S36" i="34"/>
  <c r="S35" i="35"/>
  <c r="T35" i="35"/>
  <c r="G30" i="18"/>
  <c r="H30" i="18"/>
  <c r="G33" i="18"/>
  <c r="H33" i="18"/>
  <c r="H37" i="18"/>
  <c r="G37" i="18"/>
  <c r="G37" i="35"/>
  <c r="H37" i="35"/>
  <c r="H30" i="33"/>
  <c r="G30" i="33"/>
  <c r="P34" i="37"/>
  <c r="R34" i="37" s="1"/>
  <c r="C34" i="37"/>
  <c r="F34" i="37" s="1"/>
  <c r="C34" i="18"/>
  <c r="F34" i="18" s="1"/>
  <c r="P34" i="18"/>
  <c r="R34" i="18" s="1"/>
  <c r="H36" i="35"/>
  <c r="G36" i="35"/>
  <c r="G30" i="34"/>
  <c r="H30" i="34"/>
  <c r="H31" i="32"/>
  <c r="G31" i="32"/>
  <c r="S30" i="35"/>
  <c r="T30" i="35"/>
  <c r="G31" i="37"/>
  <c r="H31" i="37"/>
  <c r="S30" i="33"/>
  <c r="T30" i="33"/>
  <c r="G36" i="32"/>
  <c r="H36" i="32"/>
  <c r="P34" i="32"/>
  <c r="R34" i="32" s="1"/>
  <c r="C34" i="34"/>
  <c r="F34" i="34" s="1"/>
  <c r="C34" i="32"/>
  <c r="F34" i="32" s="1"/>
  <c r="C27" i="38"/>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T36" i="35"/>
  <c r="S36" i="35"/>
  <c r="G31" i="33"/>
  <c r="H31" i="33"/>
  <c r="P38" i="18"/>
  <c r="R38" i="18" s="1"/>
  <c r="C38" i="18"/>
  <c r="F38" i="18" s="1"/>
  <c r="T37" i="18"/>
  <c r="S37" i="18"/>
  <c r="H34" i="32" l="1"/>
  <c r="G34" i="32"/>
  <c r="S34" i="18"/>
  <c r="T34" i="18"/>
  <c r="G38" i="37"/>
  <c r="H38" i="37"/>
  <c r="T34" i="34"/>
  <c r="S34" i="34"/>
  <c r="S34" i="35"/>
  <c r="T34" i="35"/>
  <c r="P19" i="37"/>
  <c r="R19" i="37" s="1"/>
  <c r="C19" i="37"/>
  <c r="F19" i="37" s="1"/>
  <c r="L18" i="7"/>
  <c r="O18" i="7"/>
  <c r="H18" i="7"/>
  <c r="J18" i="7"/>
  <c r="K18" i="7"/>
  <c r="I18" i="7"/>
  <c r="F18" i="7"/>
  <c r="G18" i="7"/>
  <c r="E18" i="7"/>
  <c r="C18" i="7"/>
  <c r="D18" i="7"/>
  <c r="M18" i="7"/>
  <c r="G34" i="18"/>
  <c r="H34" i="18"/>
  <c r="T38" i="37"/>
  <c r="S38" i="37"/>
  <c r="C19" i="34"/>
  <c r="F19" i="34" s="1"/>
  <c r="P19" i="32"/>
  <c r="R19" i="32" s="1"/>
  <c r="C19" i="32"/>
  <c r="F19" i="32" s="1"/>
  <c r="C12" i="38"/>
  <c r="F12" i="38" s="1"/>
  <c r="H38" i="18"/>
  <c r="G38" i="18"/>
  <c r="P19" i="31"/>
  <c r="R19" i="31" s="1"/>
  <c r="C19" i="35"/>
  <c r="F19" i="35" s="1"/>
  <c r="C19" i="31"/>
  <c r="F19" i="31" s="1"/>
  <c r="D12" i="38"/>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H38" i="31"/>
  <c r="G38" i="31"/>
  <c r="S38" i="33"/>
  <c r="T38" i="33"/>
  <c r="H34" i="34"/>
  <c r="G34" i="34"/>
  <c r="G38" i="34"/>
  <c r="H38" i="34"/>
  <c r="T38" i="34"/>
  <c r="S38" i="34"/>
  <c r="P19" i="34"/>
  <c r="R19" i="34" s="1"/>
  <c r="E12" i="38"/>
  <c r="H12" i="38" s="1"/>
  <c r="T38" i="31"/>
  <c r="S38" i="31"/>
  <c r="S34" i="32"/>
  <c r="T34" i="32"/>
  <c r="C19" i="33"/>
  <c r="F19" i="33" s="1"/>
  <c r="P19" i="33"/>
  <c r="R19" i="33" s="1"/>
  <c r="P19" i="35"/>
  <c r="R19" i="35" s="1"/>
  <c r="H38" i="35"/>
  <c r="G38" i="35"/>
  <c r="O18" i="39" l="1"/>
  <c r="H19" i="33"/>
  <c r="J19" i="33" s="1"/>
  <c r="K19" i="33" s="1"/>
  <c r="H17" i="17" s="1"/>
  <c r="G19" i="33"/>
  <c r="I19" i="33" s="1"/>
  <c r="P20" i="37"/>
  <c r="R20" i="37" s="1"/>
  <c r="C20" i="37"/>
  <c r="F20" i="37" s="1"/>
  <c r="P22" i="33"/>
  <c r="R22" i="33" s="1"/>
  <c r="C22" i="33"/>
  <c r="F22" i="33" s="1"/>
  <c r="C20" i="33"/>
  <c r="F20" i="33" s="1"/>
  <c r="P20" i="33"/>
  <c r="R20" i="33" s="1"/>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P22" i="35"/>
  <c r="R22" i="35" s="1"/>
  <c r="T19" i="31"/>
  <c r="V19" i="31" s="1"/>
  <c r="W19" i="31" s="1"/>
  <c r="U17" i="17" s="1"/>
  <c r="S19" i="31"/>
  <c r="U19" i="31" s="1"/>
  <c r="D19" i="7"/>
  <c r="C19" i="7"/>
  <c r="K19" i="7"/>
  <c r="E19" i="7"/>
  <c r="L19" i="7"/>
  <c r="I19" i="7"/>
  <c r="O19" i="7"/>
  <c r="H19" i="7"/>
  <c r="J19" i="7"/>
  <c r="F19" i="7"/>
  <c r="G19" i="7"/>
  <c r="M19" i="7"/>
  <c r="C22" i="37"/>
  <c r="F22" i="37" s="1"/>
  <c r="P22" i="37"/>
  <c r="R22" i="37" s="1"/>
  <c r="G19" i="31"/>
  <c r="I19" i="31" s="1"/>
  <c r="H19" i="31"/>
  <c r="J19" i="31" s="1"/>
  <c r="C23" i="32"/>
  <c r="F23" i="32" s="1"/>
  <c r="P23" i="32"/>
  <c r="R23" i="32" s="1"/>
  <c r="C23" i="34"/>
  <c r="F23" i="34" s="1"/>
  <c r="C16" i="38"/>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C13" i="38"/>
  <c r="F13" i="38" s="1"/>
  <c r="P22" i="32"/>
  <c r="R22" i="32" s="1"/>
  <c r="C22" i="32"/>
  <c r="F22" i="32" s="1"/>
  <c r="C22" i="34"/>
  <c r="F22" i="34" s="1"/>
  <c r="C15" i="38"/>
  <c r="G19" i="32"/>
  <c r="I19" i="32" s="1"/>
  <c r="H19" i="32"/>
  <c r="J19" i="32" s="1"/>
  <c r="T19" i="33"/>
  <c r="V19" i="33" s="1"/>
  <c r="W19" i="33" s="1"/>
  <c r="Y17" i="17" s="1"/>
  <c r="S19" i="33"/>
  <c r="U19" i="33" s="1"/>
  <c r="P20" i="31"/>
  <c r="R20" i="31" s="1"/>
  <c r="C20" i="31"/>
  <c r="F20" i="31" s="1"/>
  <c r="D13" i="38"/>
  <c r="G13" i="38" s="1"/>
  <c r="C20" i="35"/>
  <c r="F20" i="35" s="1"/>
  <c r="S19" i="32"/>
  <c r="U19" i="32" s="1"/>
  <c r="T19" i="32"/>
  <c r="V19" i="32" s="1"/>
  <c r="W19" i="32" s="1"/>
  <c r="W17" i="17" s="1"/>
  <c r="C23" i="31"/>
  <c r="F23" i="31" s="1"/>
  <c r="C23" i="35"/>
  <c r="F23" i="35" s="1"/>
  <c r="P23" i="31"/>
  <c r="R23" i="31" s="1"/>
  <c r="D16" i="38"/>
  <c r="P23" i="33"/>
  <c r="R23" i="33" s="1"/>
  <c r="C23" i="33"/>
  <c r="F23" i="33" s="1"/>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C22" i="18"/>
  <c r="F22" i="18" s="1"/>
  <c r="P22" i="18"/>
  <c r="R22" i="18" s="1"/>
  <c r="H19" i="34"/>
  <c r="J19" i="34" s="1"/>
  <c r="G19" i="34"/>
  <c r="I19" i="34" s="1"/>
  <c r="P23" i="18"/>
  <c r="R23" i="18" s="1"/>
  <c r="C23" i="18"/>
  <c r="F23" i="18" s="1"/>
  <c r="C23" i="37"/>
  <c r="F23" i="37" s="1"/>
  <c r="P23" i="37"/>
  <c r="R23" i="37" s="1"/>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D15" i="38"/>
  <c r="P23" i="35"/>
  <c r="R23" i="35" s="1"/>
  <c r="G22" i="7"/>
  <c r="K22" i="7"/>
  <c r="D22" i="7"/>
  <c r="L22" i="7"/>
  <c r="J22" i="7"/>
  <c r="C22" i="7"/>
  <c r="I22" i="7"/>
  <c r="F22" i="7"/>
  <c r="O22" i="7"/>
  <c r="H22" i="7"/>
  <c r="M22" i="7"/>
  <c r="E22" i="7"/>
  <c r="H19" i="18"/>
  <c r="J19" i="18" s="1"/>
  <c r="K19" i="18" s="1"/>
  <c r="C17" i="17" s="1"/>
  <c r="G19" i="18"/>
  <c r="I19" i="18" s="1"/>
  <c r="P20" i="34"/>
  <c r="R20" i="34" s="1"/>
  <c r="E13" i="38"/>
  <c r="H13" i="38" s="1"/>
  <c r="P22" i="34"/>
  <c r="R22" i="34" s="1"/>
  <c r="E15" i="38"/>
  <c r="P23" i="34"/>
  <c r="R23" i="34" s="1"/>
  <c r="E16" i="38"/>
  <c r="P28" i="35" l="1"/>
  <c r="R28" i="35" s="1"/>
  <c r="G22" i="18"/>
  <c r="H22" i="18"/>
  <c r="P29" i="33"/>
  <c r="R29" i="33" s="1"/>
  <c r="C29" i="33"/>
  <c r="F29" i="33" s="1"/>
  <c r="H23" i="34"/>
  <c r="G23" i="34"/>
  <c r="P24" i="37"/>
  <c r="R24" i="37" s="1"/>
  <c r="C24" i="37"/>
  <c r="F24" i="37" s="1"/>
  <c r="C25" i="18"/>
  <c r="F25" i="18" s="1"/>
  <c r="P25" i="18"/>
  <c r="R25" i="18" s="1"/>
  <c r="S20" i="34"/>
  <c r="U20" i="34" s="1"/>
  <c r="T20" i="34"/>
  <c r="V20" i="34" s="1"/>
  <c r="W20" i="34" s="1"/>
  <c r="X18" i="17" s="1"/>
  <c r="P27" i="34"/>
  <c r="R27" i="34" s="1"/>
  <c r="E20" i="38"/>
  <c r="P28" i="31"/>
  <c r="R28" i="31" s="1"/>
  <c r="C28" i="31"/>
  <c r="F28" i="31" s="1"/>
  <c r="C28" i="35"/>
  <c r="F28" i="35" s="1"/>
  <c r="D21" i="38"/>
  <c r="O19" i="39"/>
  <c r="G20" i="31"/>
  <c r="I20" i="31" s="1"/>
  <c r="H20" i="31"/>
  <c r="J20" i="31" s="1"/>
  <c r="K19" i="32"/>
  <c r="F17" i="17" s="1"/>
  <c r="J12" i="38"/>
  <c r="P26" i="35"/>
  <c r="R26" i="35" s="1"/>
  <c r="S23" i="32"/>
  <c r="T23" i="32"/>
  <c r="T22" i="33"/>
  <c r="S22" i="33"/>
  <c r="C27" i="34"/>
  <c r="F27" i="34" s="1"/>
  <c r="C27" i="32"/>
  <c r="F27" i="32" s="1"/>
  <c r="P27" i="32"/>
  <c r="R27" i="32" s="1"/>
  <c r="C20" i="38"/>
  <c r="P28" i="34"/>
  <c r="R28" i="34" s="1"/>
  <c r="E21" i="38"/>
  <c r="P28" i="37"/>
  <c r="R28" i="37" s="1"/>
  <c r="C28" i="37"/>
  <c r="F28" i="37" s="1"/>
  <c r="H23" i="18"/>
  <c r="G23" i="18"/>
  <c r="S20" i="18"/>
  <c r="U20" i="18" s="1"/>
  <c r="T20" i="18"/>
  <c r="V20" i="18" s="1"/>
  <c r="W20" i="18" s="1"/>
  <c r="T18" i="17" s="1"/>
  <c r="C21" i="37"/>
  <c r="F21" i="37" s="1"/>
  <c r="P21" i="37"/>
  <c r="R21" i="37" s="1"/>
  <c r="P21" i="34"/>
  <c r="R21" i="34" s="1"/>
  <c r="E14" i="38"/>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D22" i="38"/>
  <c r="G23" i="32"/>
  <c r="H23" i="32"/>
  <c r="C25" i="35"/>
  <c r="F25" i="35" s="1"/>
  <c r="C25" i="31"/>
  <c r="F25" i="31" s="1"/>
  <c r="P25" i="31"/>
  <c r="R25" i="31" s="1"/>
  <c r="D18" i="38"/>
  <c r="S20" i="33"/>
  <c r="U20" i="33" s="1"/>
  <c r="T20" i="33"/>
  <c r="V20" i="33" s="1"/>
  <c r="W20" i="33" s="1"/>
  <c r="Y18" i="17" s="1"/>
  <c r="K19" i="34"/>
  <c r="G17" i="17" s="1"/>
  <c r="L12" i="38"/>
  <c r="C27" i="33"/>
  <c r="F27" i="33" s="1"/>
  <c r="P27" i="33"/>
  <c r="R27" i="33" s="1"/>
  <c r="G22" i="31"/>
  <c r="H22" i="31"/>
  <c r="H23" i="37"/>
  <c r="G23" i="37"/>
  <c r="C21" i="32"/>
  <c r="F21" i="32" s="1"/>
  <c r="C21" i="34"/>
  <c r="F21" i="34" s="1"/>
  <c r="P21" i="32"/>
  <c r="R21" i="32" s="1"/>
  <c r="C14" i="38"/>
  <c r="F14" i="38" s="1"/>
  <c r="F15" i="38" s="1"/>
  <c r="F16" i="38" s="1"/>
  <c r="S23" i="33"/>
  <c r="T23" i="33"/>
  <c r="S22" i="32"/>
  <c r="T22" i="32"/>
  <c r="P29" i="32"/>
  <c r="R29" i="32" s="1"/>
  <c r="C29" i="32"/>
  <c r="F29" i="32" s="1"/>
  <c r="C29" i="34"/>
  <c r="F29" i="34" s="1"/>
  <c r="C22" i="38"/>
  <c r="H22" i="33"/>
  <c r="G22" i="33"/>
  <c r="P27" i="37"/>
  <c r="R27" i="37" s="1"/>
  <c r="C27" i="37"/>
  <c r="F27" i="37" s="1"/>
  <c r="C28" i="34"/>
  <c r="F28" i="34" s="1"/>
  <c r="P28" i="32"/>
  <c r="R28" i="32" s="1"/>
  <c r="C28" i="32"/>
  <c r="F28" i="32" s="1"/>
  <c r="C21" i="38"/>
  <c r="T23" i="34"/>
  <c r="S23" i="34"/>
  <c r="S23" i="35"/>
  <c r="T23" i="35"/>
  <c r="AC17" i="17"/>
  <c r="AF17" i="17" s="1"/>
  <c r="T23" i="18"/>
  <c r="S23" i="18"/>
  <c r="H20" i="18"/>
  <c r="J20" i="18" s="1"/>
  <c r="K20" i="18" s="1"/>
  <c r="C18" i="17" s="1"/>
  <c r="G20" i="18"/>
  <c r="I20" i="18" s="1"/>
  <c r="C21" i="18"/>
  <c r="F21" i="18" s="1"/>
  <c r="P21" i="18"/>
  <c r="R21" i="18" s="1"/>
  <c r="H23" i="35"/>
  <c r="G23" i="35"/>
  <c r="G20" i="32"/>
  <c r="I20" i="32" s="1"/>
  <c r="H20" i="32"/>
  <c r="J20" i="32" s="1"/>
  <c r="P29" i="37"/>
  <c r="R29" i="37" s="1"/>
  <c r="C29" i="37"/>
  <c r="F29" i="37" s="1"/>
  <c r="K12" i="38"/>
  <c r="K19" i="31"/>
  <c r="D17" i="17" s="1"/>
  <c r="P24" i="35"/>
  <c r="R24" i="35" s="1"/>
  <c r="C25" i="37"/>
  <c r="F25" i="37" s="1"/>
  <c r="P25" i="37"/>
  <c r="R25" i="37" s="1"/>
  <c r="G20" i="33"/>
  <c r="I20" i="33" s="1"/>
  <c r="H20" i="33"/>
  <c r="J20" i="33" s="1"/>
  <c r="K20" i="33" s="1"/>
  <c r="H18" i="17" s="1"/>
  <c r="H20" i="37"/>
  <c r="J20" i="37" s="1"/>
  <c r="K20" i="37" s="1"/>
  <c r="J18" i="17" s="1"/>
  <c r="G20" i="37"/>
  <c r="I20" i="37" s="1"/>
  <c r="P27" i="18"/>
  <c r="R27" i="18" s="1"/>
  <c r="C27" i="18"/>
  <c r="F27" i="18" s="1"/>
  <c r="C28" i="18"/>
  <c r="F28" i="18" s="1"/>
  <c r="P28" i="18"/>
  <c r="R28" i="18" s="1"/>
  <c r="P21" i="35"/>
  <c r="R21" i="35" s="1"/>
  <c r="G23" i="31"/>
  <c r="H23" i="31"/>
  <c r="H20" i="34"/>
  <c r="J20" i="34" s="1"/>
  <c r="G20" i="34"/>
  <c r="I20" i="34" s="1"/>
  <c r="P29" i="18"/>
  <c r="R29" i="18" s="1"/>
  <c r="C29" i="18"/>
  <c r="F29" i="18" s="1"/>
  <c r="C26" i="34"/>
  <c r="F26" i="34" s="1"/>
  <c r="P26" i="32"/>
  <c r="R26" i="32" s="1"/>
  <c r="C26" i="32"/>
  <c r="F26" i="32" s="1"/>
  <c r="C19" i="38"/>
  <c r="P24" i="34"/>
  <c r="R24" i="34" s="1"/>
  <c r="E17" i="38"/>
  <c r="S22" i="35"/>
  <c r="T22" i="35"/>
  <c r="P25" i="35"/>
  <c r="R25" i="35" s="1"/>
  <c r="T20" i="37"/>
  <c r="V20" i="37" s="1"/>
  <c r="W20" i="37" s="1"/>
  <c r="AA18" i="17" s="1"/>
  <c r="S20" i="37"/>
  <c r="U20" i="37" s="1"/>
  <c r="P29" i="34"/>
  <c r="R29" i="34" s="1"/>
  <c r="E22" i="38"/>
  <c r="C26" i="35"/>
  <c r="F26" i="35" s="1"/>
  <c r="P26" i="31"/>
  <c r="R26" i="31" s="1"/>
  <c r="C26" i="31"/>
  <c r="F26" i="31" s="1"/>
  <c r="D19" i="38"/>
  <c r="P26" i="34"/>
  <c r="R26" i="34" s="1"/>
  <c r="E19" i="38"/>
  <c r="P24" i="32"/>
  <c r="R24" i="32" s="1"/>
  <c r="C24" i="32"/>
  <c r="F24" i="32" s="1"/>
  <c r="C24" i="34"/>
  <c r="F24" i="34" s="1"/>
  <c r="C17" i="38"/>
  <c r="C24" i="18"/>
  <c r="F24" i="18" s="1"/>
  <c r="P24" i="18"/>
  <c r="R24" i="18" s="1"/>
  <c r="P25" i="34"/>
  <c r="R25" i="34" s="1"/>
  <c r="E18" i="38"/>
  <c r="P27" i="35"/>
  <c r="R27" i="35" s="1"/>
  <c r="H22" i="35"/>
  <c r="G22" i="35"/>
  <c r="C21" i="35"/>
  <c r="F21" i="35" s="1"/>
  <c r="C21" i="31"/>
  <c r="F21" i="31" s="1"/>
  <c r="P21" i="31"/>
  <c r="R21" i="31" s="1"/>
  <c r="D14" i="38"/>
  <c r="G14" i="38" s="1"/>
  <c r="G15" i="38" s="1"/>
  <c r="G16" i="38" s="1"/>
  <c r="G22" i="34"/>
  <c r="H22" i="34"/>
  <c r="P29" i="35"/>
  <c r="R29" i="35" s="1"/>
  <c r="P26" i="18"/>
  <c r="R26" i="18" s="1"/>
  <c r="C26" i="18"/>
  <c r="F26" i="18" s="1"/>
  <c r="C26" i="37"/>
  <c r="F26" i="37" s="1"/>
  <c r="P26" i="37"/>
  <c r="R26" i="37" s="1"/>
  <c r="S22" i="37"/>
  <c r="T22" i="37"/>
  <c r="C24" i="35"/>
  <c r="F24" i="35" s="1"/>
  <c r="P24" i="31"/>
  <c r="R24" i="31" s="1"/>
  <c r="C24" i="31"/>
  <c r="F24" i="31" s="1"/>
  <c r="D17" i="38"/>
  <c r="S20" i="35"/>
  <c r="U20" i="35" s="1"/>
  <c r="T20" i="35"/>
  <c r="V20" i="35" s="1"/>
  <c r="W20" i="35" s="1"/>
  <c r="V18" i="17" s="1"/>
  <c r="P25" i="33"/>
  <c r="R25" i="33" s="1"/>
  <c r="C25" i="33"/>
  <c r="F25" i="33" s="1"/>
  <c r="T22" i="34"/>
  <c r="S22" i="34"/>
  <c r="P27" i="31"/>
  <c r="R27" i="31" s="1"/>
  <c r="C27" i="35"/>
  <c r="F27" i="35" s="1"/>
  <c r="C27" i="31"/>
  <c r="F27" i="31" s="1"/>
  <c r="D20" i="38"/>
  <c r="T22" i="31"/>
  <c r="S22" i="31"/>
  <c r="P28" i="33"/>
  <c r="R28" i="33" s="1"/>
  <c r="C28" i="33"/>
  <c r="F28" i="33" s="1"/>
  <c r="S23" i="37"/>
  <c r="T23" i="37"/>
  <c r="S22" i="18"/>
  <c r="T22" i="18"/>
  <c r="P21" i="33"/>
  <c r="R21" i="33" s="1"/>
  <c r="C21" i="33"/>
  <c r="F21" i="33" s="1"/>
  <c r="H23" i="33"/>
  <c r="G23" i="33"/>
  <c r="G20" i="35"/>
  <c r="I20" i="35" s="1"/>
  <c r="H20" i="35"/>
  <c r="J20" i="35" s="1"/>
  <c r="K20" i="35" s="1"/>
  <c r="E18" i="17" s="1"/>
  <c r="G22" i="32"/>
  <c r="H22" i="32"/>
  <c r="C26" i="33"/>
  <c r="F26" i="33" s="1"/>
  <c r="P26" i="33"/>
  <c r="R26" i="33" s="1"/>
  <c r="G22" i="37"/>
  <c r="H22" i="37"/>
  <c r="P24" i="33"/>
  <c r="R24" i="33" s="1"/>
  <c r="C24" i="33"/>
  <c r="F24" i="33" s="1"/>
  <c r="C25" i="32"/>
  <c r="F25" i="32" s="1"/>
  <c r="P25" i="32"/>
  <c r="R25" i="32" s="1"/>
  <c r="C25" i="34"/>
  <c r="F25" i="34" s="1"/>
  <c r="C18" i="38"/>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S26" i="34"/>
  <c r="T26" i="34"/>
  <c r="K13" i="38"/>
  <c r="K20" i="31"/>
  <c r="D18" i="17" s="1"/>
  <c r="S29" i="18"/>
  <c r="T29" i="18"/>
  <c r="H28" i="32"/>
  <c r="G28" i="32"/>
  <c r="H29" i="31"/>
  <c r="G29" i="31"/>
  <c r="S24" i="37"/>
  <c r="T24" i="37"/>
  <c r="G27" i="35"/>
  <c r="H27" i="35"/>
  <c r="H26" i="31"/>
  <c r="G26" i="31"/>
  <c r="H27" i="33"/>
  <c r="G27" i="33"/>
  <c r="H25" i="34"/>
  <c r="G25" i="34"/>
  <c r="H25" i="32"/>
  <c r="G25" i="32"/>
  <c r="S28" i="33"/>
  <c r="T28" i="33"/>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O20" i="39"/>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K23" i="32" s="1"/>
  <c r="F21" i="17" s="1"/>
  <c r="U22" i="35"/>
  <c r="V23" i="35" s="1"/>
  <c r="W23" i="35" s="1"/>
  <c r="V21" i="17" s="1"/>
  <c r="U22" i="34"/>
  <c r="V23" i="34" s="1"/>
  <c r="W23" i="34" s="1"/>
  <c r="X21"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2" i="18"/>
  <c r="V22" i="18"/>
  <c r="W22" i="18" s="1"/>
  <c r="T20" i="17" s="1"/>
  <c r="I22" i="37"/>
  <c r="J22" i="37"/>
  <c r="K22" i="37" s="1"/>
  <c r="J20" i="17" s="1"/>
  <c r="K22" i="32"/>
  <c r="F20" i="17" s="1"/>
  <c r="J15" i="38"/>
  <c r="U22" i="33"/>
  <c r="L18" i="17"/>
  <c r="I22" i="35"/>
  <c r="K14" i="38"/>
  <c r="K21" i="31"/>
  <c r="D19" i="17" s="1"/>
  <c r="J16" i="38" l="1"/>
  <c r="U23" i="34"/>
  <c r="V24" i="34" s="1"/>
  <c r="W24" i="34" s="1"/>
  <c r="X22" i="17" s="1"/>
  <c r="I23" i="32"/>
  <c r="J24" i="32" s="1"/>
  <c r="J17" i="38" s="1"/>
  <c r="U23" i="32"/>
  <c r="V24" i="32" s="1"/>
  <c r="W24" i="32" s="1"/>
  <c r="W22" i="17" s="1"/>
  <c r="U23" i="35"/>
  <c r="U24" i="35" s="1"/>
  <c r="V25" i="35" s="1"/>
  <c r="W25" i="35" s="1"/>
  <c r="V23" i="17" s="1"/>
  <c r="L19" i="17"/>
  <c r="E14" i="28" s="1"/>
  <c r="M14" i="38" s="1"/>
  <c r="J23" i="18"/>
  <c r="K23" i="18" s="1"/>
  <c r="C21" i="17" s="1"/>
  <c r="I23" i="18"/>
  <c r="AC20" i="17"/>
  <c r="AF20" i="17" s="1"/>
  <c r="M12" i="38"/>
  <c r="N12" i="38"/>
  <c r="V23" i="37"/>
  <c r="W23" i="37" s="1"/>
  <c r="AA21" i="17" s="1"/>
  <c r="U23" i="37"/>
  <c r="I24" i="32"/>
  <c r="J23" i="33"/>
  <c r="K23" i="33" s="1"/>
  <c r="H21" i="17" s="1"/>
  <c r="I23" i="33"/>
  <c r="V23" i="18"/>
  <c r="W23" i="18" s="1"/>
  <c r="T21" i="17" s="1"/>
  <c r="U23" i="18"/>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K24" i="32" l="1"/>
  <c r="F22" i="17" s="1"/>
  <c r="U24" i="32"/>
  <c r="U24" i="34"/>
  <c r="V25" i="34" s="1"/>
  <c r="W25" i="34" s="1"/>
  <c r="X23" i="17" s="1"/>
  <c r="U25" i="35"/>
  <c r="V26" i="35" s="1"/>
  <c r="W26" i="35" s="1"/>
  <c r="V24" i="17" s="1"/>
  <c r="V24" i="35"/>
  <c r="W24" i="35" s="1"/>
  <c r="V22" i="17" s="1"/>
  <c r="O19" i="17"/>
  <c r="J24" i="18"/>
  <c r="K24" i="18" s="1"/>
  <c r="C22" i="17" s="1"/>
  <c r="I24" i="18"/>
  <c r="AC21" i="17"/>
  <c r="AF21" i="17" s="1"/>
  <c r="O14" i="38"/>
  <c r="V24" i="37"/>
  <c r="W24" i="37" s="1"/>
  <c r="AA22" i="17" s="1"/>
  <c r="U24" i="37"/>
  <c r="J25" i="32"/>
  <c r="I25" i="32"/>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U26" i="35" l="1"/>
  <c r="U25" i="34"/>
  <c r="J25" i="18"/>
  <c r="K25" i="18" s="1"/>
  <c r="C23" i="17" s="1"/>
  <c r="I25" i="18"/>
  <c r="J26" i="32"/>
  <c r="I26" i="32"/>
  <c r="K25" i="32"/>
  <c r="F23" i="17" s="1"/>
  <c r="J18" i="38"/>
  <c r="AC22" i="17"/>
  <c r="AF22" i="17" s="1"/>
  <c r="V25" i="37"/>
  <c r="W25" i="37" s="1"/>
  <c r="AA23" i="17" s="1"/>
  <c r="U25" i="37"/>
  <c r="L21" i="17"/>
  <c r="O21" i="17" s="1"/>
  <c r="J25" i="31"/>
  <c r="I25" i="31"/>
  <c r="J25" i="37"/>
  <c r="K25" i="37" s="1"/>
  <c r="J23" i="17" s="1"/>
  <c r="I25" i="37"/>
  <c r="K17" i="38"/>
  <c r="K24" i="31"/>
  <c r="D22" i="17" s="1"/>
  <c r="V27" i="35"/>
  <c r="W27" i="35" s="1"/>
  <c r="V25" i="17" s="1"/>
  <c r="U27" i="35"/>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U26" i="34" l="1"/>
  <c r="V26" i="34"/>
  <c r="W26" i="34" s="1"/>
  <c r="X24" i="17" s="1"/>
  <c r="L22" i="17"/>
  <c r="O22" i="17" s="1"/>
  <c r="E16" i="28"/>
  <c r="M16" i="38" s="1"/>
  <c r="J26" i="18"/>
  <c r="K26" i="18" s="1"/>
  <c r="C24" i="17" s="1"/>
  <c r="I26" i="18"/>
  <c r="U26" i="37"/>
  <c r="V26" i="37"/>
  <c r="W26" i="37" s="1"/>
  <c r="AA24" i="17" s="1"/>
  <c r="J27" i="32"/>
  <c r="I27" i="32"/>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V28" i="35"/>
  <c r="W28" i="35" s="1"/>
  <c r="V26" i="17" s="1"/>
  <c r="U28" i="35"/>
  <c r="K18" i="38"/>
  <c r="K25" i="31"/>
  <c r="D23" i="17" s="1"/>
  <c r="E17" i="28" l="1"/>
  <c r="M17" i="38" s="1"/>
  <c r="L23" i="17"/>
  <c r="E18" i="28" s="1"/>
  <c r="M18" i="38" s="1"/>
  <c r="V27" i="34"/>
  <c r="W27" i="34" s="1"/>
  <c r="X25" i="17" s="1"/>
  <c r="U27" i="34"/>
  <c r="N16" i="38"/>
  <c r="O16" i="38"/>
  <c r="I27" i="18"/>
  <c r="J27" i="18"/>
  <c r="K27" i="18" s="1"/>
  <c r="C25" i="17" s="1"/>
  <c r="J28" i="32"/>
  <c r="I28" i="32"/>
  <c r="J20" i="38"/>
  <c r="K27" i="32"/>
  <c r="F25" i="17" s="1"/>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7" i="33"/>
  <c r="W27" i="33" s="1"/>
  <c r="Y25" i="17" s="1"/>
  <c r="U27" i="33"/>
  <c r="V27" i="31"/>
  <c r="W27" i="31" s="1"/>
  <c r="U25" i="17" s="1"/>
  <c r="U27" i="31"/>
  <c r="V29" i="35"/>
  <c r="W29" i="35" s="1"/>
  <c r="V27" i="17" s="1"/>
  <c r="U29" i="35"/>
  <c r="O17" i="38" l="1"/>
  <c r="N17" i="38"/>
  <c r="O23" i="17"/>
  <c r="U28" i="34"/>
  <c r="V28" i="34"/>
  <c r="W28" i="34" s="1"/>
  <c r="X26" i="17" s="1"/>
  <c r="L24" i="17"/>
  <c r="O24" i="17" s="1"/>
  <c r="J28" i="18"/>
  <c r="K28" i="18" s="1"/>
  <c r="C26" i="17" s="1"/>
  <c r="I28" i="18"/>
  <c r="V28" i="37"/>
  <c r="W28" i="37" s="1"/>
  <c r="AA26" i="17" s="1"/>
  <c r="U28" i="37"/>
  <c r="J29" i="32"/>
  <c r="I29" i="32"/>
  <c r="J21" i="38"/>
  <c r="K28" i="32"/>
  <c r="F26" i="17" s="1"/>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V29" i="34" l="1"/>
  <c r="W29" i="34" s="1"/>
  <c r="X27" i="17" s="1"/>
  <c r="U29" i="34"/>
  <c r="E19" i="28"/>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L25" i="17"/>
  <c r="K28" i="31"/>
  <c r="D26" i="17" s="1"/>
  <c r="K21" i="38"/>
  <c r="N19" i="38" l="1"/>
  <c r="L26" i="17"/>
  <c r="O26" i="17" s="1"/>
  <c r="U30" i="34"/>
  <c r="V30" i="34"/>
  <c r="W30" i="34" s="1"/>
  <c r="X28" i="17" s="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J30" i="31"/>
  <c r="I30" i="31"/>
  <c r="K29" i="34"/>
  <c r="G27" i="17" s="1"/>
  <c r="L22" i="38"/>
  <c r="V31" i="32"/>
  <c r="W31" i="32" s="1"/>
  <c r="W29" i="17" s="1"/>
  <c r="U31" i="32"/>
  <c r="J30" i="37"/>
  <c r="K30" i="37" s="1"/>
  <c r="J28" i="17" s="1"/>
  <c r="I30" i="37"/>
  <c r="J30" i="33"/>
  <c r="K30" i="33" s="1"/>
  <c r="H28" i="17" s="1"/>
  <c r="I30" i="33"/>
  <c r="V30" i="33"/>
  <c r="W30" i="33" s="1"/>
  <c r="Y28" i="17" s="1"/>
  <c r="U30" i="33"/>
  <c r="V30" i="31"/>
  <c r="W30" i="31" s="1"/>
  <c r="U28" i="17" s="1"/>
  <c r="U30" i="31"/>
  <c r="O25" i="17"/>
  <c r="E20" i="28"/>
  <c r="V32" i="35"/>
  <c r="W32" i="35" s="1"/>
  <c r="V30" i="17" s="1"/>
  <c r="U32" i="35"/>
  <c r="V30" i="18"/>
  <c r="W30" i="18" s="1"/>
  <c r="T28" i="17" s="1"/>
  <c r="U30" i="18"/>
  <c r="E21" i="28" l="1"/>
  <c r="M21" i="38" s="1"/>
  <c r="V31" i="34"/>
  <c r="W31" i="34" s="1"/>
  <c r="X29" i="17" s="1"/>
  <c r="U31" i="34"/>
  <c r="J31" i="18"/>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1" i="33"/>
  <c r="W31" i="33" s="1"/>
  <c r="Y29" i="17" s="1"/>
  <c r="U31" i="33"/>
  <c r="V32" i="32"/>
  <c r="W32" i="32" s="1"/>
  <c r="W30" i="17" s="1"/>
  <c r="U32" i="32"/>
  <c r="K30" i="34"/>
  <c r="G28" i="17" s="1"/>
  <c r="L23" i="38"/>
  <c r="J31" i="37"/>
  <c r="K31" i="37" s="1"/>
  <c r="J29" i="17" s="1"/>
  <c r="I31" i="37"/>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N21" i="38" l="1"/>
  <c r="V32" i="34"/>
  <c r="W32" i="34" s="1"/>
  <c r="X30" i="17" s="1"/>
  <c r="U32" i="34"/>
  <c r="L28" i="17"/>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K24" i="38"/>
  <c r="K31" i="31"/>
  <c r="D29" i="17" s="1"/>
  <c r="U33" i="34" l="1"/>
  <c r="V33" i="34"/>
  <c r="W33" i="34" s="1"/>
  <c r="X31" i="17" s="1"/>
  <c r="E23" i="28"/>
  <c r="M23" i="38" s="1"/>
  <c r="I33" i="18"/>
  <c r="J33" i="18"/>
  <c r="K33" i="18" s="1"/>
  <c r="C31" i="17" s="1"/>
  <c r="L29" i="17"/>
  <c r="E24" i="28" s="1"/>
  <c r="M24" i="38" s="1"/>
  <c r="J34" i="32"/>
  <c r="I34" i="32"/>
  <c r="K33" i="32"/>
  <c r="F31" i="17" s="1"/>
  <c r="J26" i="38"/>
  <c r="V33" i="37"/>
  <c r="W33" i="37" s="1"/>
  <c r="AA31" i="17" s="1"/>
  <c r="U33" i="37"/>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V34" i="34" l="1"/>
  <c r="W34" i="34" s="1"/>
  <c r="X32" i="17" s="1"/>
  <c r="U34" i="34"/>
  <c r="O23" i="38"/>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O24" i="38"/>
  <c r="L26" i="38"/>
  <c r="K33" i="34"/>
  <c r="G31" i="17" s="1"/>
  <c r="N24" i="38"/>
  <c r="J34" i="31"/>
  <c r="I34" i="31"/>
  <c r="V35" i="34" l="1"/>
  <c r="W35" i="34" s="1"/>
  <c r="X33" i="17" s="1"/>
  <c r="U35" i="34"/>
  <c r="I35" i="18"/>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U36" i="34" l="1"/>
  <c r="V36" i="34"/>
  <c r="W36" i="34" s="1"/>
  <c r="X34" i="17" s="1"/>
  <c r="I36" i="18"/>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U37" i="34" l="1"/>
  <c r="V37" i="34"/>
  <c r="W37" i="34" s="1"/>
  <c r="X35" i="17" s="1"/>
  <c r="I37" i="18"/>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8" i="34" l="1"/>
  <c r="W38" i="34" s="1"/>
  <c r="X36" i="17" s="1"/>
  <c r="U38" i="34"/>
  <c r="J38" i="18"/>
  <c r="K38" i="18" s="1"/>
  <c r="C36" i="17" s="1"/>
  <c r="I38" i="18"/>
  <c r="J31" i="38"/>
  <c r="K38" i="32"/>
  <c r="F36" i="17" s="1"/>
  <c r="J39" i="32"/>
  <c r="I39" i="32"/>
  <c r="V38" i="37"/>
  <c r="W38" i="37" s="1"/>
  <c r="AA36" i="17" s="1"/>
  <c r="U38" i="37"/>
  <c r="J38" i="35"/>
  <c r="K38" i="35" s="1"/>
  <c r="E36" i="17" s="1"/>
  <c r="I38" i="35"/>
  <c r="J38" i="34"/>
  <c r="I38"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U39" i="34" l="1"/>
  <c r="V39" i="34"/>
  <c r="W39" i="34" s="1"/>
  <c r="X37" i="17" s="1"/>
  <c r="I39" i="18"/>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V40" i="34" l="1"/>
  <c r="W40" i="34" s="1"/>
  <c r="X38" i="17" s="1"/>
  <c r="U40" i="34"/>
  <c r="L36" i="17"/>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V42" i="35"/>
  <c r="W42" i="35" s="1"/>
  <c r="V40" i="17" s="1"/>
  <c r="U42" i="35"/>
  <c r="V40" i="18"/>
  <c r="W40" i="18" s="1"/>
  <c r="T38" i="17" s="1"/>
  <c r="U40" i="18"/>
  <c r="J40" i="33"/>
  <c r="K40" i="33" s="1"/>
  <c r="H38" i="17" s="1"/>
  <c r="I40" i="33"/>
  <c r="M29" i="38"/>
  <c r="N29" i="38"/>
  <c r="O29" i="38"/>
  <c r="V41" i="34" l="1"/>
  <c r="W41" i="34" s="1"/>
  <c r="X39" i="17" s="1"/>
  <c r="U41" i="34"/>
  <c r="E31" i="28"/>
  <c r="M31" i="38" s="1"/>
  <c r="L37" i="17"/>
  <c r="E32" i="28" s="1"/>
  <c r="M32" i="38"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O37" i="17"/>
  <c r="N31" i="38"/>
  <c r="U42" i="34"/>
  <c r="V42" i="34"/>
  <c r="W42" i="34" s="1"/>
  <c r="X40" i="17" s="1"/>
  <c r="L38" i="17"/>
  <c r="E33" i="28" s="1"/>
  <c r="M33" i="38" s="1"/>
  <c r="J42" i="18"/>
  <c r="K42" i="18" s="1"/>
  <c r="C40" i="17" s="1"/>
  <c r="I42" i="18"/>
  <c r="I43" i="32"/>
  <c r="J43" i="32"/>
  <c r="J35" i="38"/>
  <c r="K42" i="32"/>
  <c r="F40" i="17" s="1"/>
  <c r="V42" i="37"/>
  <c r="W42" i="37" s="1"/>
  <c r="AA40" i="17" s="1"/>
  <c r="U42" i="37"/>
  <c r="AC39" i="17"/>
  <c r="AF39" i="17" s="1"/>
  <c r="V42" i="33"/>
  <c r="W42" i="33" s="1"/>
  <c r="Y40" i="17" s="1"/>
  <c r="U42" i="33"/>
  <c r="O32" i="38"/>
  <c r="U43" i="32"/>
  <c r="V43" i="32"/>
  <c r="W43" i="32" s="1"/>
  <c r="W41" i="17" s="1"/>
  <c r="K41" i="34"/>
  <c r="G39" i="17" s="1"/>
  <c r="L34" i="38"/>
  <c r="J42" i="33"/>
  <c r="K42" i="33" s="1"/>
  <c r="H40" i="17" s="1"/>
  <c r="I42" i="33"/>
  <c r="V44" i="35"/>
  <c r="W44" i="35" s="1"/>
  <c r="V42" i="17" s="1"/>
  <c r="U44" i="35"/>
  <c r="I42" i="34"/>
  <c r="J42" i="34"/>
  <c r="J42" i="31"/>
  <c r="I42" i="31"/>
  <c r="N32" i="38"/>
  <c r="K34" i="38"/>
  <c r="K41" i="31"/>
  <c r="D39" i="17" s="1"/>
  <c r="J42" i="37"/>
  <c r="K42" i="37" s="1"/>
  <c r="J40" i="17" s="1"/>
  <c r="I42" i="37"/>
  <c r="U42" i="31"/>
  <c r="V42" i="31"/>
  <c r="W42" i="31" s="1"/>
  <c r="U40" i="17" s="1"/>
  <c r="J42" i="35"/>
  <c r="K42" i="35" s="1"/>
  <c r="E40" i="17" s="1"/>
  <c r="I42" i="35"/>
  <c r="U42" i="18"/>
  <c r="V42" i="18"/>
  <c r="W42" i="18" s="1"/>
  <c r="T40" i="17" s="1"/>
  <c r="O38" i="17" l="1"/>
  <c r="V43" i="34"/>
  <c r="W43" i="34" s="1"/>
  <c r="X41" i="17" s="1"/>
  <c r="U43" i="34"/>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J43" i="35"/>
  <c r="K43" i="35" s="1"/>
  <c r="E41" i="17" s="1"/>
  <c r="I43" i="35"/>
  <c r="L35" i="38"/>
  <c r="K42" i="34"/>
  <c r="G40" i="17" s="1"/>
  <c r="V44" i="34" l="1"/>
  <c r="W44" i="34" s="1"/>
  <c r="X42" i="17" s="1"/>
  <c r="U44" i="34"/>
  <c r="J44" i="18"/>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U45" i="34" l="1"/>
  <c r="V45" i="34"/>
  <c r="W45" i="34" s="1"/>
  <c r="X43" i="17" s="1"/>
  <c r="I45" i="18"/>
  <c r="J45" i="18"/>
  <c r="K45" i="18" s="1"/>
  <c r="C43" i="17" s="1"/>
  <c r="U45" i="37"/>
  <c r="V45" i="37"/>
  <c r="W45" i="37" s="1"/>
  <c r="AA43" i="17" s="1"/>
  <c r="J38" i="38"/>
  <c r="K45" i="32"/>
  <c r="F43" i="17" s="1"/>
  <c r="I46" i="32"/>
  <c r="J46" i="32"/>
  <c r="U45" i="33"/>
  <c r="V45" i="33"/>
  <c r="W45" i="33" s="1"/>
  <c r="Y43" i="17" s="1"/>
  <c r="V45" i="31"/>
  <c r="W45" i="31" s="1"/>
  <c r="U43" i="17" s="1"/>
  <c r="U45" i="3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V46" i="34" l="1"/>
  <c r="W46" i="34" s="1"/>
  <c r="X44" i="17" s="1"/>
  <c r="U46" i="34"/>
  <c r="L42" i="17"/>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K45" i="34"/>
  <c r="G43" i="17" s="1"/>
  <c r="L38" i="38"/>
  <c r="J46" i="31"/>
  <c r="I46" i="31"/>
  <c r="U46" i="31"/>
  <c r="V46" i="31"/>
  <c r="W46" i="31" s="1"/>
  <c r="U44" i="17" s="1"/>
  <c r="M35" i="38"/>
  <c r="O35" i="38"/>
  <c r="N35" i="38"/>
  <c r="E36" i="28"/>
  <c r="O41" i="17"/>
  <c r="K45" i="31"/>
  <c r="D43" i="17" s="1"/>
  <c r="K38" i="38"/>
  <c r="V46" i="33"/>
  <c r="W46" i="33" s="1"/>
  <c r="Y44" i="17" s="1"/>
  <c r="U46" i="33"/>
  <c r="U47" i="34" l="1"/>
  <c r="V47" i="34"/>
  <c r="W47" i="34" s="1"/>
  <c r="X45" i="17" s="1"/>
  <c r="E37" i="28"/>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I47" i="34"/>
  <c r="J47" i="34"/>
  <c r="U47" i="31"/>
  <c r="V47" i="31"/>
  <c r="W47" i="31" s="1"/>
  <c r="U45" i="17" s="1"/>
  <c r="V47" i="33"/>
  <c r="W47" i="33" s="1"/>
  <c r="Y45" i="17" s="1"/>
  <c r="U47" i="33"/>
  <c r="N37" i="38"/>
  <c r="L43" i="17"/>
  <c r="L39" i="38"/>
  <c r="K46" i="34"/>
  <c r="G44" i="17" s="1"/>
  <c r="J47" i="33"/>
  <c r="K47" i="33" s="1"/>
  <c r="H45" i="17" s="1"/>
  <c r="I47" i="33"/>
  <c r="V48" i="34" l="1"/>
  <c r="W48" i="34" s="1"/>
  <c r="X46" i="17" s="1"/>
  <c r="U48" i="34"/>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U49" i="34" l="1"/>
  <c r="V49" i="34"/>
  <c r="W49" i="34" s="1"/>
  <c r="X47" i="17" s="1"/>
  <c r="L45" i="17"/>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0" i="32"/>
  <c r="V50" i="32"/>
  <c r="W50" i="32" s="1"/>
  <c r="W48" i="17" s="1"/>
  <c r="V49" i="33"/>
  <c r="W49" i="33" s="1"/>
  <c r="Y47" i="17" s="1"/>
  <c r="U49" i="33"/>
  <c r="K48" i="34"/>
  <c r="G46" i="17" s="1"/>
  <c r="L41" i="38"/>
  <c r="V49" i="31"/>
  <c r="W49" i="31" s="1"/>
  <c r="U47" i="17" s="1"/>
  <c r="U49" i="31"/>
  <c r="M38" i="38"/>
  <c r="N38" i="38"/>
  <c r="O38" i="38"/>
  <c r="J49" i="37"/>
  <c r="K49" i="37" s="1"/>
  <c r="J47" i="17" s="1"/>
  <c r="I49" i="37"/>
  <c r="V50" i="34" l="1"/>
  <c r="W50" i="34" s="1"/>
  <c r="X48" i="17" s="1"/>
  <c r="U50" i="34"/>
  <c r="O45" i="17"/>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0" i="33"/>
  <c r="V50" i="33"/>
  <c r="W50" i="33" s="1"/>
  <c r="Y48" i="17" s="1"/>
  <c r="M39" i="38"/>
  <c r="O39" i="38"/>
  <c r="N39" i="38"/>
  <c r="O40" i="38"/>
  <c r="K49" i="31"/>
  <c r="D47" i="17" s="1"/>
  <c r="K42" i="38"/>
  <c r="U51" i="34" l="1"/>
  <c r="V51" i="34"/>
  <c r="W51" i="34" s="1"/>
  <c r="X49" i="17" s="1"/>
  <c r="I51" i="18"/>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L43" i="38"/>
  <c r="K50" i="34"/>
  <c r="G48" i="17" s="1"/>
  <c r="V52" i="34" l="1"/>
  <c r="W52" i="34" s="1"/>
  <c r="X50" i="17" s="1"/>
  <c r="U52" i="34"/>
  <c r="I52" i="18"/>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V53" i="34" l="1"/>
  <c r="W53" i="34" s="1"/>
  <c r="X51" i="17" s="1"/>
  <c r="U53" i="34"/>
  <c r="J53" i="18"/>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4" i="34" l="1"/>
  <c r="V54" i="34"/>
  <c r="W54" i="34" s="1"/>
  <c r="X52" i="17" s="1"/>
  <c r="O49" i="17"/>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U55" i="34"/>
  <c r="V55" i="34"/>
  <c r="W55" i="34" s="1"/>
  <c r="X53" i="17" s="1"/>
  <c r="J55" i="18"/>
  <c r="K55" i="18" s="1"/>
  <c r="C53" i="17" s="1"/>
  <c r="I55" i="18"/>
  <c r="L51" i="17"/>
  <c r="O51" i="17" s="1"/>
  <c r="J56" i="32"/>
  <c r="I56" i="32"/>
  <c r="K55" i="32"/>
  <c r="F53" i="17" s="1"/>
  <c r="J48" i="38"/>
  <c r="V55" i="37"/>
  <c r="W55" i="37" s="1"/>
  <c r="AA53" i="17" s="1"/>
  <c r="U55" i="37"/>
  <c r="K54" i="34"/>
  <c r="G52" i="17" s="1"/>
  <c r="L47" i="38"/>
  <c r="AC52" i="17"/>
  <c r="AF52" i="17" s="1"/>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U56" i="34"/>
  <c r="V56" i="34"/>
  <c r="W56" i="34" s="1"/>
  <c r="X54" i="17" s="1"/>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U57" i="34"/>
  <c r="V57" i="34"/>
  <c r="W57" i="34" s="1"/>
  <c r="X55" i="17" s="1"/>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I57" i="35"/>
  <c r="J57" i="35"/>
  <c r="K57" i="35" s="1"/>
  <c r="E55" i="17" s="1"/>
  <c r="L49" i="38"/>
  <c r="K56" i="34"/>
  <c r="G54" i="17" s="1"/>
  <c r="J57" i="31"/>
  <c r="I57" i="31"/>
  <c r="V59" i="35"/>
  <c r="W59" i="35" s="1"/>
  <c r="V57" i="17" s="1"/>
  <c r="U59" i="35"/>
  <c r="I57" i="34"/>
  <c r="J57" i="34"/>
  <c r="E48" i="28" l="1"/>
  <c r="M48" i="38" s="1"/>
  <c r="V58" i="34"/>
  <c r="W58" i="34" s="1"/>
  <c r="X56" i="17" s="1"/>
  <c r="U58" i="34"/>
  <c r="I58" i="18"/>
  <c r="J58" i="18"/>
  <c r="K58" i="18" s="1"/>
  <c r="C56" i="17" s="1"/>
  <c r="V58" i="37"/>
  <c r="W58" i="37" s="1"/>
  <c r="AA56" i="17" s="1"/>
  <c r="U58" i="37"/>
  <c r="AC55" i="17"/>
  <c r="AF55" i="17" s="1"/>
  <c r="K58" i="32"/>
  <c r="F56" i="17" s="1"/>
  <c r="J51" i="38"/>
  <c r="I59" i="32"/>
  <c r="J59" i="32"/>
  <c r="U60" i="35"/>
  <c r="V60" i="35"/>
  <c r="W60" i="35" s="1"/>
  <c r="V58" i="17" s="1"/>
  <c r="V59" i="32"/>
  <c r="W59" i="32" s="1"/>
  <c r="W57" i="17" s="1"/>
  <c r="U59" i="32"/>
  <c r="K57" i="31"/>
  <c r="D55" i="17" s="1"/>
  <c r="K50" i="38"/>
  <c r="L54" i="17"/>
  <c r="J58" i="37"/>
  <c r="K58" i="37" s="1"/>
  <c r="J56" i="17" s="1"/>
  <c r="I58" i="37"/>
  <c r="I58" i="33"/>
  <c r="J58" i="33"/>
  <c r="K58" i="33" s="1"/>
  <c r="H56" i="17" s="1"/>
  <c r="J58" i="34"/>
  <c r="I58" i="34"/>
  <c r="U58" i="33"/>
  <c r="V58" i="33"/>
  <c r="W58" i="33" s="1"/>
  <c r="Y56" i="17" s="1"/>
  <c r="U58" i="18"/>
  <c r="V58" i="18"/>
  <c r="W58" i="18" s="1"/>
  <c r="T56" i="17" s="1"/>
  <c r="J58" i="31"/>
  <c r="I58" i="31"/>
  <c r="V58" i="31"/>
  <c r="W58" i="31" s="1"/>
  <c r="U56" i="17" s="1"/>
  <c r="U58" i="31"/>
  <c r="L50" i="38"/>
  <c r="K57" i="34"/>
  <c r="G55" i="17" s="1"/>
  <c r="I58" i="35"/>
  <c r="J58" i="35"/>
  <c r="K58" i="35" s="1"/>
  <c r="E56" i="17" s="1"/>
  <c r="O48" i="38" l="1"/>
  <c r="N48" i="38"/>
  <c r="U59" i="34"/>
  <c r="V59" i="34"/>
  <c r="W59" i="34" s="1"/>
  <c r="X57" i="17" s="1"/>
  <c r="J59" i="18"/>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V59" i="31"/>
  <c r="W59" i="31" s="1"/>
  <c r="U57" i="17" s="1"/>
  <c r="U59" i="31"/>
  <c r="U61" i="35"/>
  <c r="V61" i="35"/>
  <c r="W61" i="35" s="1"/>
  <c r="V59" i="17" s="1"/>
  <c r="U60" i="34" l="1"/>
  <c r="V60" i="34"/>
  <c r="W60" i="34" s="1"/>
  <c r="X58" i="17" s="1"/>
  <c r="J60" i="18"/>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K59" i="34"/>
  <c r="G57" i="17" s="1"/>
  <c r="L52" i="38"/>
  <c r="J60" i="35"/>
  <c r="K60" i="35" s="1"/>
  <c r="E58" i="17" s="1"/>
  <c r="I60" i="35"/>
  <c r="V60" i="33"/>
  <c r="W60" i="33" s="1"/>
  <c r="Y58" i="17" s="1"/>
  <c r="U60" i="33"/>
  <c r="U61" i="34" l="1"/>
  <c r="V61" i="34"/>
  <c r="W61" i="34" s="1"/>
  <c r="X59" i="17" s="1"/>
  <c r="E51" i="28"/>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K53" i="38"/>
  <c r="K60" i="31"/>
  <c r="D58" i="17" s="1"/>
  <c r="M50" i="38"/>
  <c r="O50" i="38"/>
  <c r="N50" i="38"/>
  <c r="U62" i="32"/>
  <c r="V62" i="32"/>
  <c r="W62" i="32" s="1"/>
  <c r="W60" i="17" s="1"/>
  <c r="J61" i="37"/>
  <c r="K61" i="37" s="1"/>
  <c r="J59" i="17" s="1"/>
  <c r="I61" i="37"/>
  <c r="K60" i="34"/>
  <c r="G58" i="17" s="1"/>
  <c r="L53" i="38"/>
  <c r="V63" i="35"/>
  <c r="W63" i="35" s="1"/>
  <c r="V61" i="17" s="1"/>
  <c r="U63" i="35"/>
  <c r="U62" i="34" l="1"/>
  <c r="V62" i="34"/>
  <c r="W62" i="34" s="1"/>
  <c r="X60" i="17" s="1"/>
  <c r="O51" i="38"/>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V63" i="34" l="1"/>
  <c r="W63" i="34" s="1"/>
  <c r="X61" i="17" s="1"/>
  <c r="U63" i="34"/>
  <c r="I63" i="18"/>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V64" i="34" l="1"/>
  <c r="W64" i="34" s="1"/>
  <c r="X62" i="17" s="1"/>
  <c r="U64" i="34"/>
  <c r="J64" i="18"/>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U65" i="34" l="1"/>
  <c r="V65" i="34"/>
  <c r="W65" i="34" s="1"/>
  <c r="X63" i="17" s="1"/>
  <c r="O54" i="38"/>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5" i="33"/>
  <c r="W65" i="33" s="1"/>
  <c r="Y63" i="17" s="1"/>
  <c r="U65" i="33"/>
  <c r="U67" i="35"/>
  <c r="V67" i="35"/>
  <c r="W67" i="35" s="1"/>
  <c r="V65" i="17" s="1"/>
  <c r="I65" i="34"/>
  <c r="J65" i="34"/>
  <c r="V66" i="34" l="1"/>
  <c r="W66" i="34" s="1"/>
  <c r="X64" i="17" s="1"/>
  <c r="U66" i="34"/>
  <c r="I66" i="18"/>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K65" i="31"/>
  <c r="D63" i="17" s="1"/>
  <c r="K58" i="38"/>
  <c r="V67" i="34" l="1"/>
  <c r="W67" i="34" s="1"/>
  <c r="X65" i="17" s="1"/>
  <c r="U67" i="34"/>
  <c r="J67" i="18"/>
  <c r="K67" i="18" s="1"/>
  <c r="C65" i="17" s="1"/>
  <c r="I67" i="18"/>
  <c r="L63" i="17"/>
  <c r="O63" i="17" s="1"/>
  <c r="I68" i="32"/>
  <c r="J68" i="32"/>
  <c r="K67" i="32"/>
  <c r="F65" i="17" s="1"/>
  <c r="J60" i="38"/>
  <c r="AC64" i="17"/>
  <c r="AF64" i="17" s="1"/>
  <c r="V67" i="37"/>
  <c r="W67" i="37" s="1"/>
  <c r="AA65" i="17" s="1"/>
  <c r="U67" i="37"/>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I67" i="33"/>
  <c r="J67" i="33"/>
  <c r="K67" i="33" s="1"/>
  <c r="H65" i="17" s="1"/>
  <c r="E57" i="28"/>
  <c r="O62" i="17"/>
  <c r="E58" i="28" l="1"/>
  <c r="M58" i="38" s="1"/>
  <c r="U68" i="34"/>
  <c r="V68" i="34"/>
  <c r="W68" i="34" s="1"/>
  <c r="X66" i="17" s="1"/>
  <c r="J68" i="18"/>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J68" i="34"/>
  <c r="I68" i="34"/>
  <c r="V70" i="35"/>
  <c r="W70" i="35" s="1"/>
  <c r="V68" i="17" s="1"/>
  <c r="U70" i="35"/>
  <c r="I68" i="33"/>
  <c r="J68" i="33"/>
  <c r="K68" i="33" s="1"/>
  <c r="H66" i="17" s="1"/>
  <c r="I68" i="35"/>
  <c r="J68" i="35"/>
  <c r="K68" i="35" s="1"/>
  <c r="E66" i="17" s="1"/>
  <c r="V69" i="32"/>
  <c r="W69" i="32" s="1"/>
  <c r="W67" i="17" s="1"/>
  <c r="U69" i="32"/>
  <c r="O58" i="38" l="1"/>
  <c r="N58" i="38"/>
  <c r="U69" i="34"/>
  <c r="V69" i="34"/>
  <c r="W69" i="34" s="1"/>
  <c r="X67" i="17" s="1"/>
  <c r="J69" i="18"/>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AC66" i="17"/>
  <c r="AF66" i="17" s="1"/>
  <c r="E60" i="28" l="1"/>
  <c r="M60" i="38" s="1"/>
  <c r="U70" i="34"/>
  <c r="V70" i="34"/>
  <c r="W70" i="34" s="1"/>
  <c r="X68" i="17" s="1"/>
  <c r="I70" i="18"/>
  <c r="J70" i="18"/>
  <c r="K70" i="18" s="1"/>
  <c r="C68" i="17" s="1"/>
  <c r="V70" i="37"/>
  <c r="W70" i="37" s="1"/>
  <c r="AA68" i="17" s="1"/>
  <c r="U70" i="37"/>
  <c r="J63" i="38"/>
  <c r="K70" i="32"/>
  <c r="F68" i="17" s="1"/>
  <c r="I71" i="32"/>
  <c r="J71" i="32"/>
  <c r="L66" i="17"/>
  <c r="E61" i="28"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V72" i="35"/>
  <c r="W72" i="35" s="1"/>
  <c r="V70" i="17" s="1"/>
  <c r="U72" i="35"/>
  <c r="O60" i="38" l="1"/>
  <c r="N60" i="38"/>
  <c r="V71" i="34"/>
  <c r="W71" i="34" s="1"/>
  <c r="X69" i="17" s="1"/>
  <c r="U71" i="34"/>
  <c r="I71" i="18"/>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2" i="34" l="1"/>
  <c r="V72" i="34"/>
  <c r="W72" i="34" s="1"/>
  <c r="X70" i="17" s="1"/>
  <c r="L68" i="17"/>
  <c r="E63" i="28" s="1"/>
  <c r="M63" i="38" s="1"/>
  <c r="I72" i="18"/>
  <c r="J72" i="18"/>
  <c r="K72" i="18" s="1"/>
  <c r="C70" i="17" s="1"/>
  <c r="J73" i="32"/>
  <c r="I73" i="32"/>
  <c r="J65" i="38"/>
  <c r="K72" i="32"/>
  <c r="F70" i="17" s="1"/>
  <c r="U72" i="37"/>
  <c r="V72" i="37"/>
  <c r="W72" i="37" s="1"/>
  <c r="AA70" i="17" s="1"/>
  <c r="U72" i="33"/>
  <c r="V72" i="33"/>
  <c r="W72" i="33" s="1"/>
  <c r="Y70" i="17" s="1"/>
  <c r="K64" i="38"/>
  <c r="K71" i="31"/>
  <c r="D69" i="17" s="1"/>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U73" i="34" l="1"/>
  <c r="V73" i="34"/>
  <c r="W73" i="34" s="1"/>
  <c r="X71" i="17" s="1"/>
  <c r="O68" i="17"/>
  <c r="J73" i="18"/>
  <c r="K73" i="18" s="1"/>
  <c r="C71" i="17" s="1"/>
  <c r="I73" i="18"/>
  <c r="V73" i="37"/>
  <c r="W73" i="37" s="1"/>
  <c r="AA71" i="17" s="1"/>
  <c r="U73" i="37"/>
  <c r="O63" i="38"/>
  <c r="AC70" i="17"/>
  <c r="AF70" i="17" s="1"/>
  <c r="N63" i="38"/>
  <c r="I74" i="32"/>
  <c r="J74" i="32"/>
  <c r="J66" i="38"/>
  <c r="K73" i="32"/>
  <c r="F71" i="17" s="1"/>
  <c r="I73" i="31"/>
  <c r="J73" i="3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V74" i="34" l="1"/>
  <c r="W74" i="34" s="1"/>
  <c r="X72" i="17" s="1"/>
  <c r="U74" i="34"/>
  <c r="I74" i="18"/>
  <c r="J74" i="18"/>
  <c r="K74" i="18" s="1"/>
  <c r="C72" i="17" s="1"/>
  <c r="J67" i="38"/>
  <c r="K74" i="32"/>
  <c r="F72" i="17" s="1"/>
  <c r="J75" i="32"/>
  <c r="I75" i="32"/>
  <c r="V74" i="37"/>
  <c r="W74" i="37" s="1"/>
  <c r="AA72" i="17" s="1"/>
  <c r="U74" i="37"/>
  <c r="V74" i="33"/>
  <c r="W74" i="33" s="1"/>
  <c r="Y72" i="17" s="1"/>
  <c r="U74" i="33"/>
  <c r="J74" i="33"/>
  <c r="K74" i="33" s="1"/>
  <c r="H72" i="17" s="1"/>
  <c r="I74" i="33"/>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V75" i="34" l="1"/>
  <c r="W75" i="34" s="1"/>
  <c r="X73" i="17" s="1"/>
  <c r="U75" i="34"/>
  <c r="I75" i="18"/>
  <c r="J75" i="18"/>
  <c r="K75" i="18" s="1"/>
  <c r="C73" i="17" s="1"/>
  <c r="L71" i="17"/>
  <c r="E66" i="28" s="1"/>
  <c r="M66" i="38" s="1"/>
  <c r="V75" i="37"/>
  <c r="W75" i="37" s="1"/>
  <c r="AA73" i="17" s="1"/>
  <c r="U75" i="37"/>
  <c r="I76" i="32"/>
  <c r="J76" i="32"/>
  <c r="AC72" i="17"/>
  <c r="AF72" i="17" s="1"/>
  <c r="J68" i="38"/>
  <c r="K75" i="32"/>
  <c r="F73" i="17" s="1"/>
  <c r="I75" i="34"/>
  <c r="J75" i="34"/>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U76" i="34" l="1"/>
  <c r="V76" i="34"/>
  <c r="W76" i="34" s="1"/>
  <c r="X74" i="17" s="1"/>
  <c r="J76" i="18"/>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J76" i="34"/>
  <c r="I76" i="34"/>
  <c r="U77" i="34" l="1"/>
  <c r="V77" i="34"/>
  <c r="W77" i="34" s="1"/>
  <c r="X75" i="17" s="1"/>
  <c r="J77" i="18"/>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K69" i="38"/>
  <c r="K76" i="31"/>
  <c r="D74" i="17" s="1"/>
  <c r="V78" i="34" l="1"/>
  <c r="W78" i="34" s="1"/>
  <c r="X76" i="17" s="1"/>
  <c r="U78" i="34"/>
  <c r="I78" i="18"/>
  <c r="J78" i="18"/>
  <c r="K78" i="18" s="1"/>
  <c r="C76" i="17" s="1"/>
  <c r="J79" i="32"/>
  <c r="I79" i="32"/>
  <c r="J71" i="38"/>
  <c r="K78" i="32"/>
  <c r="F76" i="17" s="1"/>
  <c r="L74" i="17"/>
  <c r="E69" i="28" s="1"/>
  <c r="M69" i="38" s="1"/>
  <c r="V78" i="37"/>
  <c r="W78" i="37" s="1"/>
  <c r="AA76" i="17" s="1"/>
  <c r="U78" i="37"/>
  <c r="M67" i="38"/>
  <c r="N67" i="38"/>
  <c r="O67" i="38"/>
  <c r="K77" i="31"/>
  <c r="D75" i="17" s="1"/>
  <c r="K70" i="38"/>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V79" i="34" l="1"/>
  <c r="W79" i="34" s="1"/>
  <c r="X77" i="17" s="1"/>
  <c r="U79" i="34"/>
  <c r="J79" i="18"/>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V80" i="34" l="1"/>
  <c r="W80" i="34" s="1"/>
  <c r="X78" i="17" s="1"/>
  <c r="U80" i="34"/>
  <c r="L76" i="17"/>
  <c r="O76" i="17" s="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I80" i="34"/>
  <c r="J80" i="34"/>
  <c r="U81" i="32"/>
  <c r="V81" i="32"/>
  <c r="W81" i="32" s="1"/>
  <c r="W79" i="17" s="1"/>
  <c r="J80" i="37"/>
  <c r="K80" i="37" s="1"/>
  <c r="J78" i="17" s="1"/>
  <c r="I80" i="37"/>
  <c r="I80" i="35"/>
  <c r="J80" i="35"/>
  <c r="K80" i="35" s="1"/>
  <c r="E78" i="17" s="1"/>
  <c r="V80" i="18"/>
  <c r="W80" i="18" s="1"/>
  <c r="T78" i="17" s="1"/>
  <c r="U80" i="18"/>
  <c r="U80" i="33"/>
  <c r="V80" i="33"/>
  <c r="W80" i="33" s="1"/>
  <c r="Y78" i="17" s="1"/>
  <c r="AC77" i="17"/>
  <c r="AF77" i="17" s="1"/>
  <c r="K72" i="38"/>
  <c r="K79" i="31"/>
  <c r="D77" i="17" s="1"/>
  <c r="I80" i="33"/>
  <c r="J80" i="33"/>
  <c r="K80" i="33" s="1"/>
  <c r="H78" i="17" s="1"/>
  <c r="E71" i="28" l="1"/>
  <c r="M71" i="38" s="1"/>
  <c r="V81" i="34"/>
  <c r="W81" i="34" s="1"/>
  <c r="X79" i="17" s="1"/>
  <c r="U81" i="34"/>
  <c r="I81" i="18"/>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V81" i="18"/>
  <c r="W81" i="18" s="1"/>
  <c r="T79" i="17" s="1"/>
  <c r="U81" i="18"/>
  <c r="K80" i="34"/>
  <c r="G78" i="17" s="1"/>
  <c r="L73" i="38"/>
  <c r="K80" i="31"/>
  <c r="D78" i="17" s="1"/>
  <c r="K73" i="38"/>
  <c r="U81" i="33"/>
  <c r="V81" i="33"/>
  <c r="W81" i="33" s="1"/>
  <c r="Y79" i="17" s="1"/>
  <c r="J81" i="33"/>
  <c r="K81" i="33" s="1"/>
  <c r="H79" i="17" s="1"/>
  <c r="I81" i="33"/>
  <c r="N71" i="38" l="1"/>
  <c r="O71" i="38"/>
  <c r="V82" i="34"/>
  <c r="W82" i="34" s="1"/>
  <c r="X80" i="17" s="1"/>
  <c r="U82" i="34"/>
  <c r="E72" i="28"/>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I82" i="34"/>
  <c r="J82" i="34"/>
  <c r="V82" i="31"/>
  <c r="W82" i="31" s="1"/>
  <c r="U80" i="17" s="1"/>
  <c r="U82" i="31"/>
  <c r="L78" i="17"/>
  <c r="J82" i="33"/>
  <c r="K82" i="33" s="1"/>
  <c r="H80" i="17" s="1"/>
  <c r="I82" i="33"/>
  <c r="U83" i="34" l="1"/>
  <c r="V83" i="34"/>
  <c r="W83" i="34" s="1"/>
  <c r="X81" i="17" s="1"/>
  <c r="O72" i="38"/>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U84" i="34" l="1"/>
  <c r="V84" i="34"/>
  <c r="W84" i="34" s="1"/>
  <c r="X82" i="17" s="1"/>
  <c r="J84" i="18"/>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E75" i="28"/>
  <c r="M75" i="38" s="1"/>
  <c r="I84" i="31"/>
  <c r="J84" i="31"/>
  <c r="V86" i="35"/>
  <c r="W86" i="35" s="1"/>
  <c r="V84" i="17" s="1"/>
  <c r="U86" i="35"/>
  <c r="M73" i="38"/>
  <c r="O73" i="38"/>
  <c r="N73" i="38"/>
  <c r="U84" i="18"/>
  <c r="V84" i="18"/>
  <c r="W84" i="18" s="1"/>
  <c r="T82" i="17" s="1"/>
  <c r="E74" i="28"/>
  <c r="O79" i="17"/>
  <c r="J84" i="37"/>
  <c r="K84" i="37" s="1"/>
  <c r="J82" i="17" s="1"/>
  <c r="I84" i="37"/>
  <c r="U85" i="34" l="1"/>
  <c r="V85" i="34"/>
  <c r="W85" i="34" s="1"/>
  <c r="X83" i="17" s="1"/>
  <c r="N75" i="38"/>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V86" i="34" l="1"/>
  <c r="W86" i="34" s="1"/>
  <c r="X84" i="17" s="1"/>
  <c r="U86" i="34"/>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K85" i="31"/>
  <c r="D83" i="17" s="1"/>
  <c r="K78" i="38"/>
  <c r="U86" i="18"/>
  <c r="V86" i="18"/>
  <c r="W86" i="18" s="1"/>
  <c r="T84" i="17" s="1"/>
  <c r="U86" i="33"/>
  <c r="V86" i="33"/>
  <c r="W86" i="33" s="1"/>
  <c r="Y84" i="17" s="1"/>
  <c r="L82" i="17"/>
  <c r="J86" i="37"/>
  <c r="K86" i="37" s="1"/>
  <c r="J84" i="17" s="1"/>
  <c r="I86" i="37"/>
  <c r="U87" i="34" l="1"/>
  <c r="V87" i="34"/>
  <c r="W87" i="34" s="1"/>
  <c r="X85" i="17" s="1"/>
  <c r="J87" i="18"/>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V88" i="34" l="1"/>
  <c r="W88" i="34" s="1"/>
  <c r="X86" i="17" s="1"/>
  <c r="U88" i="34"/>
  <c r="J88" i="18"/>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J88" i="34"/>
  <c r="I88" i="34"/>
  <c r="E78" i="28"/>
  <c r="O83" i="17"/>
  <c r="L84" i="17"/>
  <c r="U89" i="34" l="1"/>
  <c r="V89" i="34"/>
  <c r="W89" i="34" s="1"/>
  <c r="X87" i="17" s="1"/>
  <c r="I89" i="18"/>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V90" i="34" l="1"/>
  <c r="W90" i="34" s="1"/>
  <c r="X88" i="17" s="1"/>
  <c r="U90" i="34"/>
  <c r="J90" i="18"/>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U92" i="35"/>
  <c r="V92" i="35"/>
  <c r="W92" i="35" s="1"/>
  <c r="V90" i="17" s="1"/>
  <c r="U91" i="34" l="1"/>
  <c r="V91" i="34"/>
  <c r="W91" i="34" s="1"/>
  <c r="X89" i="17" s="1"/>
  <c r="O86" i="17"/>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1" i="18"/>
  <c r="W91" i="18" s="1"/>
  <c r="T89" i="17" s="1"/>
  <c r="U91" i="18"/>
  <c r="V91" i="33"/>
  <c r="W91" i="33" s="1"/>
  <c r="Y89" i="17" s="1"/>
  <c r="U91" i="33"/>
  <c r="O81" i="38"/>
  <c r="U92" i="34" l="1"/>
  <c r="V92" i="34"/>
  <c r="W92" i="34" s="1"/>
  <c r="X90" i="17" s="1"/>
  <c r="O87" i="17"/>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O82" i="38"/>
  <c r="L88" i="17"/>
  <c r="N82" i="38"/>
  <c r="V93" i="34" l="1"/>
  <c r="W93" i="34" s="1"/>
  <c r="X91" i="17" s="1"/>
  <c r="U93" i="34"/>
  <c r="I93" i="18"/>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U94" i="34" l="1"/>
  <c r="V94" i="34"/>
  <c r="W94" i="34" s="1"/>
  <c r="X92" i="17" s="1"/>
  <c r="I94" i="18"/>
  <c r="J94" i="18"/>
  <c r="K94" i="18" s="1"/>
  <c r="C92" i="17" s="1"/>
  <c r="AC91" i="17"/>
  <c r="AF91" i="17" s="1"/>
  <c r="L90" i="17"/>
  <c r="E85" i="28" s="1"/>
  <c r="M85" i="38" s="1"/>
  <c r="V94" i="37"/>
  <c r="W94" i="37" s="1"/>
  <c r="AA92" i="17" s="1"/>
  <c r="U94" i="37"/>
  <c r="I95" i="32"/>
  <c r="J95" i="32"/>
  <c r="K94" i="32"/>
  <c r="F92" i="17" s="1"/>
  <c r="J87" i="38"/>
  <c r="U96" i="35"/>
  <c r="V96" i="35"/>
  <c r="W96" i="35" s="1"/>
  <c r="V94" i="17" s="1"/>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U95" i="34" l="1"/>
  <c r="V95" i="34"/>
  <c r="W95" i="34" s="1"/>
  <c r="X93" i="17" s="1"/>
  <c r="J95" i="18"/>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V96" i="34" l="1"/>
  <c r="W96" i="34" s="1"/>
  <c r="X94" i="17" s="1"/>
  <c r="U96" i="34"/>
  <c r="I96" i="18"/>
  <c r="J96" i="18"/>
  <c r="K96" i="18" s="1"/>
  <c r="C94" i="17" s="1"/>
  <c r="V96" i="37"/>
  <c r="W96" i="37" s="1"/>
  <c r="AA94" i="17" s="1"/>
  <c r="U96" i="37"/>
  <c r="J89" i="38"/>
  <c r="K96" i="32"/>
  <c r="F94" i="17" s="1"/>
  <c r="J97" i="32"/>
  <c r="I97" i="32"/>
  <c r="V96" i="18"/>
  <c r="W96" i="18" s="1"/>
  <c r="T94" i="17" s="1"/>
  <c r="U96" i="18"/>
  <c r="AC93" i="17"/>
  <c r="AF93" i="17" s="1"/>
  <c r="V96" i="33"/>
  <c r="W96" i="33" s="1"/>
  <c r="Y94" i="17" s="1"/>
  <c r="U96" i="33"/>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U97" i="34" l="1"/>
  <c r="V97" i="34"/>
  <c r="W97" i="34" s="1"/>
  <c r="X95" i="17" s="1"/>
  <c r="I97" i="18"/>
  <c r="J97" i="18"/>
  <c r="K97" i="18" s="1"/>
  <c r="C95" i="17" s="1"/>
  <c r="J98" i="32"/>
  <c r="I98" i="32"/>
  <c r="J90" i="38"/>
  <c r="K97" i="32"/>
  <c r="F95" i="17" s="1"/>
  <c r="U97" i="37"/>
  <c r="V97" i="37"/>
  <c r="W97" i="37" s="1"/>
  <c r="AA95" i="17" s="1"/>
  <c r="V99" i="35"/>
  <c r="W99" i="35" s="1"/>
  <c r="V97" i="17" s="1"/>
  <c r="U99" i="35"/>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V98" i="34" l="1"/>
  <c r="W98" i="34" s="1"/>
  <c r="X96" i="17" s="1"/>
  <c r="U98" i="34"/>
  <c r="J98" i="18"/>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V99" i="34" l="1"/>
  <c r="W99" i="34" s="1"/>
  <c r="X97" i="17" s="1"/>
  <c r="U99" i="34"/>
  <c r="J99" i="18"/>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<sst xmlns="http://schemas.openxmlformats.org/spreadsheetml/2006/main" count="1457" uniqueCount="340">
  <si>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</si>
  <si>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</si>
  <si>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</si>
  <si>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</si>
  <si>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</si>
  <si>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</si>
  <si>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</si>
  <si>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</si>
  <si>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</si>
  <si>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</si>
  <si>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</si>
  <si>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</si>
  <si>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</si>
  <si>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</si>
  <si>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</si>
  <si>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</si>
  <si>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</si>
  <si>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</si>
  <si>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</si>
  <si>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</si>
  <si>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</si>
  <si>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</si>
  <si>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</si>
  <si>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</si>
  <si>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</si>
  <si>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</si>
  <si>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</si>
  <si>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</si>
  <si>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</si>
  <si>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</si>
  <si>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</si>
  <si>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</si>
  <si>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</si>
  <si>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</si>
  <si>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</si>
  <si>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</si>
  <si>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</si>
  <si>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</si>
  <si>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</si>
  <si>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</si>
  <si>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</si>
  <si>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</si>
  <si>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</si>
  <si>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</si>
  <si>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</si>
  <si>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</si>
  <si>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</si>
  <si>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</si>
  <si>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</si>
  <si>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</si>
  <si>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</si>
  <si>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</si>
  <si>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</si>
  <si>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</si>
  <si>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</si>
  <si>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</si>
  <si>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</si>
  <si>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</si>
  <si>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</si>
  <si>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</si>
  <si>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</si>
  <si>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</si>
  <si>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</si>
  <si>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</si>
  <si>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</si>
  <si>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</si>
  <si>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</si>
  <si>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</si>
  <si>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</si>
  <si>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</si>
  <si>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</si>
  <si>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</si>
  <si>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</si>
  <si>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</si>
  <si>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</si>
  <si>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</si>
  <si>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</si>
  <si>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</si>
  <si>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</si>
  <si>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</si>
  <si>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</si>
  <si>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</si>
  <si>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</si>
  <si>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</si>
  <si>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</si>
  <si>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</si>
  <si>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</si>
  <si>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</si>
  <si>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</si>
  <si>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</si>
  <si>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</si>
  <si>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</si>
  <si>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</si>
  <si>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</si>
  <si>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</si>
  <si>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</si>
  <si>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</si>
  <si>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</si>
  <si>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</si>
  <si>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</si>
  <si>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</si>
  <si>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</si>
  <si>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</si>
  <si>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</si>
  <si>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</si>
  <si>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</si>
  <si>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</si>
  <si>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</si>
  <si>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</si>
  <si>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</si>
  <si>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</si>
  <si>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</si>
  <si>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</si>
  <si>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</si>
  <si>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</si>
  <si>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</si>
  <si>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</si>
  <si>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</si>
  <si>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</si>
  <si>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</si>
  <si>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</si>
  <si>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</si>
  <si>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</si>
  <si>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</si>
  <si>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</si>
  <si>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</si>
  <si>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</si>
  <si>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</si>
  <si>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</si>
  <si>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</si>
  <si>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</si>
  <si>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</si>
  <si>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</si>
  <si>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</si>
  <si>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</si>
  <si>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</si>
  <si>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</si>
  <si>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</si>
  <si>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</si>
  <si>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</si>
  <si>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</si>
  <si>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</si>
  <si>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</si>
  <si>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</si>
  <si>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</si>
  <si>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</si>
  <si>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</si>
  <si>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</si>
  <si>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</si>
  <si>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</si>
  <si>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</si>
  <si>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</si>
  <si>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</si>
  <si>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</si>
  <si>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</si>
  <si>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</si>
  <si>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</si>
  <si>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</si>
  <si>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</si>
  <si>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</si>
  <si>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</si>
  <si>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</si>
  <si>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</si>
  <si>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</si>
  <si>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</si>
  <si>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</si>
  <si>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</si>
  <si>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</si>
  <si>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</si>
  <si>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</si>
  <si>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</si>
  <si>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</si>
  <si>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</si>
  <si>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</si>
  <si>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</si>
  <si>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</si>
  <si>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</si>
  <si>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</si>
  <si>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</si>
  <si>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</si>
  <si>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</si>
  <si>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</si>
  <si>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</si>
  <si>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</si>
  <si>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</si>
  <si>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</si>
  <si>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</si>
  <si>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</si>
  <si>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</si>
  <si>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</si>
  <si>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</si>
  <si>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</si>
  <si>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</si>
  <si>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</si>
  <si>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</si>
  <si>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</si>
  <si>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</si>
  <si>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</si>
  <si>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</si>
  <si>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</si>
  <si>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</si>
  <si>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</si>
  <si>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</si>
  <si>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</si>
  <si>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</si>
  <si>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</si>
  <si>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</si>
  <si>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</si>
  <si>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</si>
  <si>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</si>
  <si>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</si>
  <si>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</si>
  <si>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</si>
  <si>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</si>
  <si>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</si>
  <si>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</si>
  <si>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</si>
  <si>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</si>
  <si>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</si>
  <si>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</si>
  <si>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</si>
  <si>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</si>
  <si>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</si>
  <si>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</si>
  <si>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</si>
  <si>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</si>
  <si>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</si>
  <si>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</si>
  <si>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</si>
  <si>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</si>
  <si>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</si>
  <si>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</si>
  <si>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</si>
  <si>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</si>
  <si>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</si>
  <si>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</si>
  <si>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</si>
  <si>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</si>
  <si>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</si>
  <si>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</si>
  <si>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</si>
  <si>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</si>
  <si>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</si>
  <si>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</si>
  <si>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</si>
  <si>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</si>
  <si>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</si>
  <si>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</si>
  <si>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</si>
  <si>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</si>
  <si>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</si>
  <si>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</si>
  <si>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</si>
  <si>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</si>
  <si>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</si>
  <si>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</si>
  <si>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</si>
  <si>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</si>
  <si>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</si>
  <si>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</si>
  <si>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</si>
  <si>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</si>
  <si>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</si>
  <si>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</si>
  <si>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</si>
  <si>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</si>
  <si>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</si>
  <si>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</si>
  <si>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</si>
  <si>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</si>
  <si>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</si>
  <si>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</si>
  <si>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</si>
  <si>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</si>
  <si>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</si>
  <si>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</si>
  <si>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</si>
  <si>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</si>
  <si>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</si>
  <si>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</si>
  <si>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</si>
  <si>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</si>
  <si>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</si>
  <si>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</si>
  <si>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</si>
  <si>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</si>
  <si>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</si>
  <si>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</si>
  <si>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</si>
  <si>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</si>
  <si>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</si>
  <si>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</si>
  <si>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</si>
  <si>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</si>
  <si>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</si>
  <si>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</si>
  <si>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</si>
  <si>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</si>
  <si>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</si>
  <si>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</si>
  <si>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</si>
  <si>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</si>
  <si>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</si>
  <si>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</si>
  <si>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</si>
  <si>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</si>
  <si>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</si>
  <si>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</si>
  <si>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</si>
  <si>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</si>
  <si>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</si>
  <si>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</si>
  <si>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</si>
  <si>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</si>
  <si>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</si>
  <si>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</si>
  <si>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</si>
  <si>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</si>
  <si>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</si>
  <si>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</si>
  <si>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</si>
  <si>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</si>
  <si>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</si>
  <si>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</si>
  <si>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</si>
  <si>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</si>
  <si>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</si>
  <si>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</si>
  <si>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</si>
  <si>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</si>
  <si>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</si>
  <si>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</si>
  <si>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</si>
  <si>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</si>
  <si>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</si>
  <si>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</si>
  <si>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</si>
  <si>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</si>
  <si>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Samarinda</t>
  </si>
  <si>
    <t>Rencana methane capture di 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</si>
</sst>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5">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
      <patternFill patternType="solid">
        <fgColor theme="8" tint="0.39997558519241921"/>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8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9" fontId="0" fillId="24" borderId="29" xfId="2" applyNumberFormat="1" applyFont="1" applyFill="1" applyBorder="1" applyAlignment="1" applyProtection="1">
      <alignment horizontal="center" vertical="center" wrapText="1"/>
      <protection locked="0"/>
    </xf>
    <xf numFmtId="9" fontId="0" fillId="24" borderId="30" xfId="2" applyNumberFormat="1" applyFont="1" applyFill="1" applyBorder="1" applyAlignment="1" applyProtection="1">
      <alignment horizontal="center" vertical="center" wrapText="1"/>
      <protection locked="0"/>
    </xf>
    <xf numFmtId="43" fontId="0" fillId="0" borderId="56" xfId="4" applyFont="1" applyFill="1" applyBorder="1" applyAlignment="1">
      <alignment vertical="center"/>
    </xf>
    <xf numFmtId="43" fontId="0" fillId="0" borderId="51" xfId="4" applyFont="1" applyFill="1" applyBorder="1" applyAlignment="1">
      <alignment vertical="center"/>
    </xf>
    <xf numFmtId="43" fontId="0" fillId="0" borderId="25" xfId="4" applyFont="1" applyFill="1" applyBorder="1" applyAlignment="1">
      <alignment vertical="center"/>
    </xf>
    <xf numFmtId="43" fontId="0" fillId="0" borderId="3" xfId="4" applyFont="1" applyFill="1" applyBorder="1" applyAlignment="1">
      <alignment vertical="center"/>
    </xf>
    <xf numFmtId="43" fontId="0" fillId="0" borderId="47" xfId="4" applyFont="1" applyFill="1" applyBorder="1" applyAlignment="1">
      <alignment vertical="center"/>
    </xf>
    <xf numFmtId="43" fontId="0" fillId="0" borderId="25" xfId="4" applyFont="1" applyFill="1" applyBorder="1" applyAlignment="1" applyProtection="1">
      <alignment vertical="center"/>
    </xf>
    <xf numFmtId="43" fontId="0" fillId="11" borderId="0" xfId="4" applyFont="1" applyFill="1" applyBorder="1" applyAlignment="1">
      <alignment vertical="center"/>
    </xf>
    <xf numFmtId="43" fontId="0" fillId="8" borderId="25" xfId="4" applyFont="1" applyFill="1" applyBorder="1" applyAlignment="1">
      <alignment vertical="center"/>
    </xf>
    <xf numFmtId="43" fontId="0" fillId="0" borderId="43" xfId="4" applyFont="1" applyFill="1" applyBorder="1" applyAlignment="1">
      <alignment vertical="center"/>
    </xf>
    <xf numFmtId="43" fontId="0" fillId="0" borderId="30" xfId="4" applyFont="1" applyFill="1" applyBorder="1" applyAlignment="1">
      <alignment vertical="center"/>
    </xf>
    <xf numFmtId="43" fontId="0" fillId="0" borderId="1" xfId="4" applyFont="1" applyFill="1" applyBorder="1" applyAlignment="1">
      <alignment vertical="center"/>
    </xf>
    <xf numFmtId="43" fontId="0" fillId="0" borderId="48" xfId="4" applyFont="1" applyFill="1" applyBorder="1" applyAlignment="1">
      <alignment vertical="center"/>
    </xf>
    <xf numFmtId="43" fontId="0" fillId="0" borderId="1" xfId="4" applyFont="1" applyFill="1" applyBorder="1" applyAlignment="1" applyProtection="1">
      <alignment vertical="center"/>
    </xf>
    <xf numFmtId="43" fontId="0" fillId="8" borderId="1" xfId="4" applyFont="1" applyFill="1" applyBorder="1" applyAlignment="1">
      <alignment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Samarinda/SAMARINDA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MD_Hitungan%20Mitiga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36.264136281999996</v>
          </cell>
        </row>
        <row r="31">
          <cell r="B31">
            <v>36.990224304000002</v>
          </cell>
        </row>
        <row r="32">
          <cell r="B32">
            <v>37.833907848000003</v>
          </cell>
        </row>
        <row r="33">
          <cell r="B33">
            <v>39.045816281999997</v>
          </cell>
        </row>
        <row r="34">
          <cell r="B34">
            <v>39.499647373999998</v>
          </cell>
        </row>
        <row r="35">
          <cell r="B35">
            <v>40.597646011999998</v>
          </cell>
        </row>
        <row r="36">
          <cell r="B36">
            <v>41.065872298000002</v>
          </cell>
        </row>
        <row r="37">
          <cell r="B37">
            <v>41.521789650000002</v>
          </cell>
        </row>
        <row r="38">
          <cell r="B38">
            <v>41.960877837999995</v>
          </cell>
        </row>
        <row r="39">
          <cell r="B39">
            <v>42.377503959999999</v>
          </cell>
        </row>
        <row r="40">
          <cell r="B40">
            <v>50.591805000000001</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52.622222774000001</v>
          </cell>
        </row>
        <row r="30">
          <cell r="B30">
            <v>53.193232135999999</v>
          </cell>
        </row>
        <row r="31">
          <cell r="B31">
            <v>54.313345129999995</v>
          </cell>
        </row>
        <row r="32">
          <cell r="B32">
            <v>55.425391251999997</v>
          </cell>
        </row>
        <row r="33">
          <cell r="B33">
            <v>56.509620574000003</v>
          </cell>
        </row>
        <row r="34">
          <cell r="B34">
            <v>57.601847226000004</v>
          </cell>
        </row>
        <row r="35">
          <cell r="B35">
            <v>56.737902167826</v>
          </cell>
        </row>
        <row r="36">
          <cell r="B36">
            <v>59.454160463107144</v>
          </cell>
        </row>
        <row r="37">
          <cell r="B37">
            <v>62.254152246704002</v>
          </cell>
        </row>
        <row r="38">
          <cell r="B38">
            <v>65.138849591922664</v>
          </cell>
        </row>
        <row r="39">
          <cell r="B39">
            <v>68.109091414343908</v>
          </cell>
        </row>
        <row r="40">
          <cell r="B40">
            <v>71.165565483462132</v>
          </cell>
        </row>
        <row r="41">
          <cell r="B41">
            <v>74.308788744615541</v>
          </cell>
        </row>
        <row r="42">
          <cell r="B42">
            <v>77.539085807633612</v>
          </cell>
        </row>
        <row r="43">
          <cell r="B43">
            <v>80.856565446893754</v>
          </cell>
        </row>
        <row r="44">
          <cell r="B44">
            <v>84.261094944802693</v>
          </cell>
        </row>
        <row r="45">
          <cell r="B45">
            <v>87.752272097026463</v>
          </cell>
        </row>
        <row r="46">
          <cell r="B46">
            <v>91.329394683003329</v>
          </cell>
        </row>
        <row r="47">
          <cell r="B47">
            <v>94.991427189301433</v>
          </cell>
        </row>
        <row r="48">
          <cell r="B48">
            <v>98.806752000000017</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9" t="s">
        <v>212</v>
      </c>
      <c r="C7" s="789"/>
      <c r="D7" s="789"/>
      <c r="E7" s="789"/>
      <c r="F7" s="789"/>
      <c r="G7" s="789"/>
      <c r="H7" s="789"/>
      <c r="I7" s="789"/>
      <c r="J7" s="360"/>
      <c r="K7" s="360"/>
    </row>
    <row r="8" spans="2:11" s="9" customFormat="1">
      <c r="B8" s="10"/>
      <c r="C8" s="10"/>
      <c r="D8" s="10"/>
      <c r="E8" s="10"/>
      <c r="F8" s="10"/>
      <c r="G8" s="10"/>
      <c r="H8" s="10"/>
      <c r="I8" s="10"/>
      <c r="J8" s="10"/>
      <c r="K8" s="10"/>
    </row>
    <row r="9" spans="2:11" ht="44.1" customHeight="1">
      <c r="B9" s="790" t="s">
        <v>227</v>
      </c>
      <c r="C9" s="790"/>
      <c r="D9" s="790"/>
      <c r="E9" s="790"/>
      <c r="F9" s="790"/>
      <c r="G9" s="790"/>
      <c r="H9" s="790"/>
      <c r="I9" s="790"/>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53" t="str">
        <f>city</f>
        <v>Samarinda</v>
      </c>
      <c r="E2" s="854"/>
      <c r="F2" s="855"/>
    </row>
    <row r="3" spans="2:15" ht="13.5" thickBot="1">
      <c r="C3" s="490" t="s">
        <v>276</v>
      </c>
      <c r="D3" s="853" t="str">
        <f>province</f>
        <v>Kalimantan Timur</v>
      </c>
      <c r="E3" s="854"/>
      <c r="F3" s="855"/>
    </row>
    <row r="4" spans="2:15" ht="13.5" thickBot="1">
      <c r="B4" s="489"/>
      <c r="C4" s="490" t="s">
        <v>30</v>
      </c>
      <c r="D4" s="853">
        <v>0</v>
      </c>
      <c r="E4" s="854"/>
      <c r="F4" s="855"/>
      <c r="H4" s="856"/>
      <c r="I4" s="856"/>
      <c r="J4" s="856"/>
      <c r="K4" s="856"/>
    </row>
    <row r="5" spans="2:15">
      <c r="B5" s="489"/>
      <c r="H5" s="857"/>
      <c r="I5" s="857"/>
      <c r="J5" s="857"/>
      <c r="K5" s="857"/>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v>1950</v>
      </c>
      <c r="C18" s="533">
        <v>0</v>
      </c>
      <c r="D18" s="534">
        <v>0.92874719526719618</v>
      </c>
      <c r="E18" s="535">
        <v>0</v>
      </c>
      <c r="F18" s="535">
        <v>0.73445755211934594</v>
      </c>
      <c r="G18" s="535">
        <v>0.60592748049846046</v>
      </c>
      <c r="H18" s="535">
        <v>9.223420421963878E-2</v>
      </c>
      <c r="I18" s="536">
        <v>0</v>
      </c>
      <c r="J18" s="537">
        <v>0</v>
      </c>
      <c r="K18" s="538">
        <v>0</v>
      </c>
      <c r="L18" s="535">
        <v>0</v>
      </c>
      <c r="M18" s="536">
        <v>0</v>
      </c>
      <c r="N18" s="471">
        <v>2.3613664321046413</v>
      </c>
      <c r="O18" s="473">
        <f t="shared" ref="O18:O81" si="0">O17+N18</f>
        <v>2.3613664321046413</v>
      </c>
    </row>
    <row r="19" spans="2:15">
      <c r="B19" s="470">
        <f>B18+1</f>
        <v>1951</v>
      </c>
      <c r="C19" s="533">
        <v>0</v>
      </c>
      <c r="D19" s="534">
        <v>0.94734276331563017</v>
      </c>
      <c r="E19" s="535">
        <v>0</v>
      </c>
      <c r="F19" s="535">
        <v>0.74916301282891218</v>
      </c>
      <c r="G19" s="535">
        <v>0.61805948558385249</v>
      </c>
      <c r="H19" s="535">
        <v>9.4080936494793599E-2</v>
      </c>
      <c r="I19" s="536">
        <v>0</v>
      </c>
      <c r="J19" s="537">
        <v>0</v>
      </c>
      <c r="K19" s="538">
        <v>0</v>
      </c>
      <c r="L19" s="535">
        <v>0</v>
      </c>
      <c r="M19" s="536">
        <v>0</v>
      </c>
      <c r="N19" s="471">
        <v>2.4086461982231886</v>
      </c>
      <c r="O19" s="473">
        <f t="shared" si="0"/>
        <v>4.7700126303278303</v>
      </c>
    </row>
    <row r="20" spans="2:15">
      <c r="B20" s="470">
        <f t="shared" ref="B20:B83" si="1">B19+1</f>
        <v>1952</v>
      </c>
      <c r="C20" s="533">
        <v>0</v>
      </c>
      <c r="D20" s="534">
        <v>0.96895002617968506</v>
      </c>
      <c r="E20" s="535">
        <v>0</v>
      </c>
      <c r="F20" s="535">
        <v>0.76625013564554423</v>
      </c>
      <c r="G20" s="535">
        <v>0.63215636190757385</v>
      </c>
      <c r="H20" s="535">
        <v>9.6226761220603196E-2</v>
      </c>
      <c r="I20" s="536">
        <v>0</v>
      </c>
      <c r="J20" s="537">
        <v>0</v>
      </c>
      <c r="K20" s="538">
        <v>0</v>
      </c>
      <c r="L20" s="535">
        <v>0</v>
      </c>
      <c r="M20" s="536">
        <v>0</v>
      </c>
      <c r="N20" s="471">
        <v>2.4635832849534061</v>
      </c>
      <c r="O20" s="473">
        <f t="shared" si="0"/>
        <v>7.2335959152812368</v>
      </c>
    </row>
    <row r="21" spans="2:15">
      <c r="B21" s="470">
        <f t="shared" si="1"/>
        <v>1953</v>
      </c>
      <c r="C21" s="533">
        <v>0</v>
      </c>
      <c r="D21" s="534">
        <v>0.99998775861719602</v>
      </c>
      <c r="E21" s="535">
        <v>0</v>
      </c>
      <c r="F21" s="535">
        <v>0.79079491715934602</v>
      </c>
      <c r="G21" s="535">
        <v>0.65240580665646042</v>
      </c>
      <c r="H21" s="535">
        <v>9.9309129131638779E-2</v>
      </c>
      <c r="I21" s="536">
        <v>0</v>
      </c>
      <c r="J21" s="537">
        <v>0</v>
      </c>
      <c r="K21" s="538">
        <v>0</v>
      </c>
      <c r="L21" s="535">
        <v>0</v>
      </c>
      <c r="M21" s="536">
        <v>0</v>
      </c>
      <c r="N21" s="471">
        <v>2.5424976115646407</v>
      </c>
      <c r="O21" s="473">
        <f t="shared" si="0"/>
        <v>9.7760935268458766</v>
      </c>
    </row>
    <row r="22" spans="2:15">
      <c r="B22" s="470">
        <f t="shared" si="1"/>
        <v>1954</v>
      </c>
      <c r="C22" s="533">
        <v>0</v>
      </c>
      <c r="D22" s="534">
        <v>1.0116106565277487</v>
      </c>
      <c r="E22" s="535">
        <v>0</v>
      </c>
      <c r="F22" s="535">
        <v>0.79998635826562203</v>
      </c>
      <c r="G22" s="535">
        <v>0.65998874556913811</v>
      </c>
      <c r="H22" s="535">
        <v>0.10046340313103158</v>
      </c>
      <c r="I22" s="536">
        <v>0</v>
      </c>
      <c r="J22" s="537">
        <v>0</v>
      </c>
      <c r="K22" s="538">
        <v>0</v>
      </c>
      <c r="L22" s="535">
        <v>0</v>
      </c>
      <c r="M22" s="536">
        <v>0</v>
      </c>
      <c r="N22" s="471">
        <v>2.5720491634935407</v>
      </c>
      <c r="O22" s="473">
        <f t="shared" si="0"/>
        <v>12.348142690339417</v>
      </c>
    </row>
    <row r="23" spans="2:15">
      <c r="B23" s="470">
        <f t="shared" si="1"/>
        <v>1955</v>
      </c>
      <c r="C23" s="533">
        <v>0</v>
      </c>
      <c r="D23" s="534">
        <v>1.0397310878960775</v>
      </c>
      <c r="E23" s="535">
        <v>0</v>
      </c>
      <c r="F23" s="535">
        <v>0.82222412468103612</v>
      </c>
      <c r="G23" s="535">
        <v>0.67833490286185472</v>
      </c>
      <c r="H23" s="535">
        <v>0.10325605286692079</v>
      </c>
      <c r="I23" s="536">
        <v>0</v>
      </c>
      <c r="J23" s="537">
        <v>0</v>
      </c>
      <c r="K23" s="538">
        <v>0</v>
      </c>
      <c r="L23" s="535">
        <v>0</v>
      </c>
      <c r="M23" s="536">
        <v>0</v>
      </c>
      <c r="N23" s="471">
        <v>2.643546168305889</v>
      </c>
      <c r="O23" s="473">
        <f t="shared" si="0"/>
        <v>14.991688858645306</v>
      </c>
    </row>
    <row r="24" spans="2:15">
      <c r="B24" s="470">
        <f t="shared" si="1"/>
        <v>1956</v>
      </c>
      <c r="C24" s="533">
        <v>0</v>
      </c>
      <c r="D24" s="534">
        <v>1.0517226557219663</v>
      </c>
      <c r="E24" s="535">
        <v>0</v>
      </c>
      <c r="F24" s="535">
        <v>0.83170711165139399</v>
      </c>
      <c r="G24" s="535">
        <v>0.68615836711240019</v>
      </c>
      <c r="H24" s="535">
        <v>0.1044469396027332</v>
      </c>
      <c r="I24" s="536">
        <v>0</v>
      </c>
      <c r="J24" s="537">
        <v>0</v>
      </c>
      <c r="K24" s="538">
        <v>0</v>
      </c>
      <c r="L24" s="535">
        <v>0</v>
      </c>
      <c r="M24" s="536">
        <v>0</v>
      </c>
      <c r="N24" s="471">
        <v>2.6740350740884939</v>
      </c>
      <c r="O24" s="473">
        <f t="shared" si="0"/>
        <v>17.665723932733801</v>
      </c>
    </row>
    <row r="25" spans="2:15">
      <c r="B25" s="470">
        <f t="shared" si="1"/>
        <v>1957</v>
      </c>
      <c r="C25" s="533">
        <v>0</v>
      </c>
      <c r="D25" s="534">
        <v>1.0633989840550313</v>
      </c>
      <c r="E25" s="535">
        <v>0</v>
      </c>
      <c r="F25" s="535">
        <v>0.84094080578145003</v>
      </c>
      <c r="G25" s="535">
        <v>0.69377616476969628</v>
      </c>
      <c r="H25" s="535">
        <v>0.10560651979581</v>
      </c>
      <c r="I25" s="536">
        <v>0</v>
      </c>
      <c r="J25" s="537">
        <v>0</v>
      </c>
      <c r="K25" s="538">
        <v>0</v>
      </c>
      <c r="L25" s="535">
        <v>0</v>
      </c>
      <c r="M25" s="536">
        <v>0</v>
      </c>
      <c r="N25" s="471">
        <v>2.7037224744019874</v>
      </c>
      <c r="O25" s="473">
        <f t="shared" si="0"/>
        <v>20.36944640713579</v>
      </c>
    </row>
    <row r="26" spans="2:15">
      <c r="B26" s="470">
        <f t="shared" si="1"/>
        <v>1958</v>
      </c>
      <c r="C26" s="533">
        <v>0</v>
      </c>
      <c r="D26" s="534">
        <v>1.0746443069798286</v>
      </c>
      <c r="E26" s="535">
        <v>0</v>
      </c>
      <c r="F26" s="535">
        <v>0.84983365885301398</v>
      </c>
      <c r="G26" s="535">
        <v>0.7011127685537365</v>
      </c>
      <c r="H26" s="535">
        <v>0.10672329669316918</v>
      </c>
      <c r="I26" s="536">
        <v>0</v>
      </c>
      <c r="J26" s="537">
        <v>0</v>
      </c>
      <c r="K26" s="538">
        <v>0</v>
      </c>
      <c r="L26" s="535">
        <v>0</v>
      </c>
      <c r="M26" s="536">
        <v>0</v>
      </c>
      <c r="N26" s="471">
        <v>2.7323140310797482</v>
      </c>
      <c r="O26" s="473">
        <f t="shared" si="0"/>
        <v>23.101760438215539</v>
      </c>
    </row>
    <row r="27" spans="2:15">
      <c r="B27" s="470">
        <f t="shared" si="1"/>
        <v>1959</v>
      </c>
      <c r="C27" s="533">
        <v>0</v>
      </c>
      <c r="D27" s="534">
        <v>1.0853143623555748</v>
      </c>
      <c r="E27" s="535">
        <v>0</v>
      </c>
      <c r="F27" s="535">
        <v>0.85827158770188006</v>
      </c>
      <c r="G27" s="535">
        <v>0.70807405985405103</v>
      </c>
      <c r="H27" s="535">
        <v>0.10778294357186398</v>
      </c>
      <c r="I27" s="536">
        <v>0</v>
      </c>
      <c r="J27" s="537">
        <v>0</v>
      </c>
      <c r="K27" s="538">
        <v>0</v>
      </c>
      <c r="L27" s="535">
        <v>0</v>
      </c>
      <c r="M27" s="536">
        <v>0</v>
      </c>
      <c r="N27" s="471">
        <v>2.75944295348337</v>
      </c>
      <c r="O27" s="473">
        <f t="shared" si="0"/>
        <v>25.861203391698908</v>
      </c>
    </row>
    <row r="28" spans="2:15">
      <c r="B28" s="470">
        <f t="shared" si="1"/>
        <v>1960</v>
      </c>
      <c r="C28" s="533">
        <v>0</v>
      </c>
      <c r="D28" s="534">
        <v>1.2956877459281251</v>
      </c>
      <c r="E28" s="535">
        <v>0</v>
      </c>
      <c r="F28" s="535">
        <v>1.0246358266650002</v>
      </c>
      <c r="G28" s="535">
        <v>0.84532455699862508</v>
      </c>
      <c r="H28" s="535">
        <v>0.12867519683700002</v>
      </c>
      <c r="I28" s="536">
        <v>0</v>
      </c>
      <c r="J28" s="537">
        <v>0</v>
      </c>
      <c r="K28" s="538">
        <v>0</v>
      </c>
      <c r="L28" s="535">
        <v>0</v>
      </c>
      <c r="M28" s="536">
        <v>0</v>
      </c>
      <c r="N28" s="471">
        <v>3.2943233264287501</v>
      </c>
      <c r="O28" s="473">
        <f t="shared" si="0"/>
        <v>29.155526718127657</v>
      </c>
    </row>
    <row r="29" spans="2:15">
      <c r="B29" s="470">
        <f t="shared" si="1"/>
        <v>1961</v>
      </c>
      <c r="C29" s="533">
        <v>0</v>
      </c>
      <c r="D29" s="534">
        <v>1.3476880141313738</v>
      </c>
      <c r="E29" s="535">
        <v>0</v>
      </c>
      <c r="F29" s="535">
        <v>1.0657578778418222</v>
      </c>
      <c r="G29" s="535">
        <v>0.87925024921950334</v>
      </c>
      <c r="H29" s="535">
        <v>0.13383936140339162</v>
      </c>
      <c r="I29" s="536">
        <v>0</v>
      </c>
      <c r="J29" s="537">
        <v>0</v>
      </c>
      <c r="K29" s="538">
        <v>0</v>
      </c>
      <c r="L29" s="535">
        <v>0</v>
      </c>
      <c r="M29" s="536">
        <v>0</v>
      </c>
      <c r="N29" s="471">
        <v>3.4265355025960913</v>
      </c>
      <c r="O29" s="473">
        <f t="shared" si="0"/>
        <v>32.582062220723749</v>
      </c>
    </row>
    <row r="30" spans="2:15">
      <c r="B30" s="470">
        <f t="shared" si="1"/>
        <v>1962</v>
      </c>
      <c r="C30" s="533">
        <v>0</v>
      </c>
      <c r="D30" s="534">
        <v>1.362311920773045</v>
      </c>
      <c r="E30" s="535">
        <v>0</v>
      </c>
      <c r="F30" s="535">
        <v>1.0773225304504082</v>
      </c>
      <c r="G30" s="535">
        <v>0.88879108762158676</v>
      </c>
      <c r="H30" s="535">
        <v>0.1352916666147024</v>
      </c>
      <c r="I30" s="536">
        <v>0</v>
      </c>
      <c r="J30" s="537">
        <v>0</v>
      </c>
      <c r="K30" s="538">
        <v>0</v>
      </c>
      <c r="L30" s="535">
        <v>0</v>
      </c>
      <c r="M30" s="536">
        <v>0</v>
      </c>
      <c r="N30" s="471">
        <v>3.4637172054597425</v>
      </c>
      <c r="O30" s="473">
        <f t="shared" si="0"/>
        <v>36.045779426183493</v>
      </c>
    </row>
    <row r="31" spans="2:15">
      <c r="B31" s="470">
        <f t="shared" si="1"/>
        <v>1963</v>
      </c>
      <c r="C31" s="533">
        <v>0</v>
      </c>
      <c r="D31" s="534">
        <v>1.390998714620006</v>
      </c>
      <c r="E31" s="535">
        <v>0</v>
      </c>
      <c r="F31" s="535">
        <v>1.1000081789178899</v>
      </c>
      <c r="G31" s="535">
        <v>0.90750674760725925</v>
      </c>
      <c r="H31" s="535">
        <v>0.138140562003642</v>
      </c>
      <c r="I31" s="536">
        <v>0</v>
      </c>
      <c r="J31" s="537">
        <v>0</v>
      </c>
      <c r="K31" s="538">
        <v>0</v>
      </c>
      <c r="L31" s="535">
        <v>0</v>
      </c>
      <c r="M31" s="536">
        <v>0</v>
      </c>
      <c r="N31" s="471">
        <v>3.5366542031487969</v>
      </c>
      <c r="O31" s="473">
        <f t="shared" si="0"/>
        <v>39.582433629332293</v>
      </c>
    </row>
    <row r="32" spans="2:15">
      <c r="B32" s="470">
        <f t="shared" si="1"/>
        <v>1964</v>
      </c>
      <c r="C32" s="533">
        <v>0</v>
      </c>
      <c r="D32" s="534">
        <v>1.4194789108332524</v>
      </c>
      <c r="E32" s="535">
        <v>0</v>
      </c>
      <c r="F32" s="535">
        <v>1.122530449026756</v>
      </c>
      <c r="G32" s="535">
        <v>0.92608762044707371</v>
      </c>
      <c r="H32" s="535">
        <v>0.14096894011033681</v>
      </c>
      <c r="I32" s="536">
        <v>0</v>
      </c>
      <c r="J32" s="537">
        <v>0</v>
      </c>
      <c r="K32" s="538">
        <v>0</v>
      </c>
      <c r="L32" s="535">
        <v>0</v>
      </c>
      <c r="M32" s="536">
        <v>0</v>
      </c>
      <c r="N32" s="471">
        <v>3.6090659204174189</v>
      </c>
      <c r="O32" s="473">
        <f t="shared" si="0"/>
        <v>43.191499549749715</v>
      </c>
    </row>
    <row r="33" spans="2:15">
      <c r="B33" s="470">
        <f t="shared" si="1"/>
        <v>1965</v>
      </c>
      <c r="C33" s="533">
        <v>0</v>
      </c>
      <c r="D33" s="534">
        <v>1.4472467014129988</v>
      </c>
      <c r="E33" s="535">
        <v>0</v>
      </c>
      <c r="F33" s="535">
        <v>1.1444893454852223</v>
      </c>
      <c r="G33" s="535">
        <v>0.94420371002530834</v>
      </c>
      <c r="H33" s="535">
        <v>0.14372656896791161</v>
      </c>
      <c r="I33" s="536">
        <v>0</v>
      </c>
      <c r="J33" s="537">
        <v>0</v>
      </c>
      <c r="K33" s="538">
        <v>0</v>
      </c>
      <c r="L33" s="535">
        <v>0</v>
      </c>
      <c r="M33" s="536">
        <v>0</v>
      </c>
      <c r="N33" s="471">
        <v>3.679666325891441</v>
      </c>
      <c r="O33" s="473">
        <f t="shared" si="0"/>
        <v>46.871165875641154</v>
      </c>
    </row>
    <row r="34" spans="2:15">
      <c r="B34" s="470">
        <f t="shared" si="1"/>
        <v>1966</v>
      </c>
      <c r="C34" s="533">
        <v>0</v>
      </c>
      <c r="D34" s="534">
        <v>1.4752193086123764</v>
      </c>
      <c r="E34" s="535">
        <v>0</v>
      </c>
      <c r="F34" s="535">
        <v>1.1666102118681783</v>
      </c>
      <c r="G34" s="535">
        <v>0.96245342479124696</v>
      </c>
      <c r="H34" s="535">
        <v>0.14650453823460841</v>
      </c>
      <c r="I34" s="536">
        <v>0</v>
      </c>
      <c r="J34" s="537">
        <v>0</v>
      </c>
      <c r="K34" s="538">
        <v>0</v>
      </c>
      <c r="L34" s="535">
        <v>0</v>
      </c>
      <c r="M34" s="536">
        <v>0</v>
      </c>
      <c r="N34" s="471">
        <v>3.7507874835064099</v>
      </c>
      <c r="O34" s="473">
        <f t="shared" si="0"/>
        <v>50.621953359147561</v>
      </c>
    </row>
    <row r="35" spans="2:15">
      <c r="B35" s="470">
        <f t="shared" si="1"/>
        <v>1967</v>
      </c>
      <c r="C35" s="533">
        <v>0</v>
      </c>
      <c r="D35" s="534">
        <v>1.5486409071523786</v>
      </c>
      <c r="E35" s="535">
        <v>0</v>
      </c>
      <c r="F35" s="535">
        <v>1.22467234956418</v>
      </c>
      <c r="G35" s="535">
        <v>1.0103546883904484</v>
      </c>
      <c r="H35" s="535">
        <v>0.15379606250340863</v>
      </c>
      <c r="I35" s="536">
        <v>0</v>
      </c>
      <c r="J35" s="537">
        <v>0</v>
      </c>
      <c r="K35" s="538">
        <v>0</v>
      </c>
      <c r="L35" s="535">
        <v>0</v>
      </c>
      <c r="M35" s="536">
        <v>0</v>
      </c>
      <c r="N35" s="471">
        <v>3.9374640076104157</v>
      </c>
      <c r="O35" s="473">
        <f t="shared" si="0"/>
        <v>54.559417366757977</v>
      </c>
    </row>
    <row r="36" spans="2:15">
      <c r="B36" s="470">
        <f t="shared" si="1"/>
        <v>1968</v>
      </c>
      <c r="C36" s="533">
        <v>0</v>
      </c>
      <c r="D36" s="534">
        <v>1.6277377908901165</v>
      </c>
      <c r="E36" s="535">
        <v>0</v>
      </c>
      <c r="F36" s="535">
        <v>1.2872225288878161</v>
      </c>
      <c r="G36" s="535">
        <v>1.0619585863324483</v>
      </c>
      <c r="H36" s="535">
        <v>0.16165120130219085</v>
      </c>
      <c r="I36" s="536">
        <v>0</v>
      </c>
      <c r="J36" s="537">
        <v>0</v>
      </c>
      <c r="K36" s="538">
        <v>0</v>
      </c>
      <c r="L36" s="535">
        <v>0</v>
      </c>
      <c r="M36" s="536">
        <v>0</v>
      </c>
      <c r="N36" s="471">
        <v>4.1385701074125718</v>
      </c>
      <c r="O36" s="473">
        <f t="shared" si="0"/>
        <v>58.697987474170546</v>
      </c>
    </row>
    <row r="37" spans="2:15">
      <c r="B37" s="470">
        <f t="shared" si="1"/>
        <v>1969</v>
      </c>
      <c r="C37" s="533">
        <v>0</v>
      </c>
      <c r="D37" s="534">
        <v>1.709861611948603</v>
      </c>
      <c r="E37" s="535">
        <v>0</v>
      </c>
      <c r="F37" s="535">
        <v>1.352166424161654</v>
      </c>
      <c r="G37" s="535">
        <v>1.1155372999333644</v>
      </c>
      <c r="H37" s="535">
        <v>0.16980694629006815</v>
      </c>
      <c r="I37" s="536">
        <v>0</v>
      </c>
      <c r="J37" s="537">
        <v>0</v>
      </c>
      <c r="K37" s="538">
        <v>0</v>
      </c>
      <c r="L37" s="535">
        <v>0</v>
      </c>
      <c r="M37" s="536">
        <v>0</v>
      </c>
      <c r="N37" s="471">
        <v>4.3473722823336889</v>
      </c>
      <c r="O37" s="473">
        <f t="shared" si="0"/>
        <v>63.045359756504233</v>
      </c>
    </row>
    <row r="38" spans="2:15">
      <c r="B38" s="470">
        <f t="shared" si="1"/>
        <v>1970</v>
      </c>
      <c r="C38" s="533">
        <v>0</v>
      </c>
      <c r="D38" s="534">
        <v>1.7951153113825464</v>
      </c>
      <c r="E38" s="535">
        <v>0</v>
      </c>
      <c r="F38" s="535">
        <v>1.4195854416450482</v>
      </c>
      <c r="G38" s="535">
        <v>1.1711579893571646</v>
      </c>
      <c r="H38" s="535">
        <v>0.17827352057868046</v>
      </c>
      <c r="I38" s="536">
        <v>0</v>
      </c>
      <c r="J38" s="537">
        <v>0</v>
      </c>
      <c r="K38" s="538">
        <v>0</v>
      </c>
      <c r="L38" s="535">
        <v>0</v>
      </c>
      <c r="M38" s="536">
        <v>0</v>
      </c>
      <c r="N38" s="471">
        <v>4.5641322629634393</v>
      </c>
      <c r="O38" s="473">
        <f t="shared" si="0"/>
        <v>67.609492019467666</v>
      </c>
    </row>
    <row r="39" spans="2:15">
      <c r="B39" s="470">
        <f t="shared" si="1"/>
        <v>1971</v>
      </c>
      <c r="C39" s="533">
        <v>0</v>
      </c>
      <c r="D39" s="534">
        <v>1.8836051119744508</v>
      </c>
      <c r="E39" s="535">
        <v>0</v>
      </c>
      <c r="F39" s="535">
        <v>1.4895635828027842</v>
      </c>
      <c r="G39" s="535">
        <v>1.2288899558122972</v>
      </c>
      <c r="H39" s="535">
        <v>0.18706147318918687</v>
      </c>
      <c r="I39" s="536">
        <v>0</v>
      </c>
      <c r="J39" s="537">
        <v>0</v>
      </c>
      <c r="K39" s="538">
        <v>0</v>
      </c>
      <c r="L39" s="535">
        <v>0</v>
      </c>
      <c r="M39" s="536">
        <v>0</v>
      </c>
      <c r="N39" s="471">
        <v>4.7891201237787193</v>
      </c>
      <c r="O39" s="473">
        <f t="shared" si="0"/>
        <v>72.398612143246382</v>
      </c>
    </row>
    <row r="40" spans="2:15">
      <c r="B40" s="470">
        <f t="shared" si="1"/>
        <v>1972</v>
      </c>
      <c r="C40" s="533">
        <v>0</v>
      </c>
      <c r="D40" s="534">
        <v>1.9754406186653164</v>
      </c>
      <c r="E40" s="535">
        <v>0</v>
      </c>
      <c r="F40" s="535">
        <v>1.5621875237261353</v>
      </c>
      <c r="G40" s="535">
        <v>1.2888047070740616</v>
      </c>
      <c r="H40" s="535">
        <v>0.1961816890260728</v>
      </c>
      <c r="I40" s="536">
        <v>0</v>
      </c>
      <c r="J40" s="537">
        <v>0</v>
      </c>
      <c r="K40" s="538">
        <v>0</v>
      </c>
      <c r="L40" s="535">
        <v>0</v>
      </c>
      <c r="M40" s="536">
        <v>0</v>
      </c>
      <c r="N40" s="471">
        <v>5.0226145384915863</v>
      </c>
      <c r="O40" s="473">
        <f t="shared" si="0"/>
        <v>77.421226681737963</v>
      </c>
    </row>
    <row r="41" spans="2:15">
      <c r="B41" s="470">
        <f t="shared" si="1"/>
        <v>1973</v>
      </c>
      <c r="C41" s="533">
        <v>0</v>
      </c>
      <c r="D41" s="534">
        <v>2.0707349219733544</v>
      </c>
      <c r="E41" s="535">
        <v>0</v>
      </c>
      <c r="F41" s="535">
        <v>1.6375466969168599</v>
      </c>
      <c r="G41" s="535">
        <v>1.3509760249564091</v>
      </c>
      <c r="H41" s="535">
        <v>0.20564539914769861</v>
      </c>
      <c r="I41" s="536">
        <v>0</v>
      </c>
      <c r="J41" s="537">
        <v>0</v>
      </c>
      <c r="K41" s="538">
        <v>0</v>
      </c>
      <c r="L41" s="535">
        <v>0</v>
      </c>
      <c r="M41" s="536">
        <v>0</v>
      </c>
      <c r="N41" s="471">
        <v>5.2649030429943213</v>
      </c>
      <c r="O41" s="473">
        <f t="shared" si="0"/>
        <v>82.686129724732282</v>
      </c>
    </row>
    <row r="42" spans="2:15">
      <c r="B42" s="470">
        <f t="shared" si="1"/>
        <v>1974</v>
      </c>
      <c r="C42" s="533">
        <v>0</v>
      </c>
      <c r="D42" s="534">
        <v>2.1696047044878153</v>
      </c>
      <c r="E42" s="535">
        <v>0</v>
      </c>
      <c r="F42" s="535">
        <v>1.715733375503008</v>
      </c>
      <c r="G42" s="535">
        <v>1.4154800347899816</v>
      </c>
      <c r="H42" s="535">
        <v>0.21546419134223818</v>
      </c>
      <c r="I42" s="536">
        <v>0</v>
      </c>
      <c r="J42" s="537">
        <v>0</v>
      </c>
      <c r="K42" s="538">
        <v>0</v>
      </c>
      <c r="L42" s="535">
        <v>0</v>
      </c>
      <c r="M42" s="536">
        <v>0</v>
      </c>
      <c r="N42" s="471">
        <v>5.5162823061230428</v>
      </c>
      <c r="O42" s="473">
        <f t="shared" si="0"/>
        <v>88.202412030855328</v>
      </c>
    </row>
    <row r="43" spans="2:15">
      <c r="B43" s="470">
        <f t="shared" si="1"/>
        <v>1975</v>
      </c>
      <c r="C43" s="533">
        <v>0</v>
      </c>
      <c r="D43" s="534">
        <v>2.2721703505275008</v>
      </c>
      <c r="E43" s="535">
        <v>0</v>
      </c>
      <c r="F43" s="535">
        <v>1.7968427599573802</v>
      </c>
      <c r="G43" s="535">
        <v>1.4823952769648383</v>
      </c>
      <c r="H43" s="535">
        <v>0.22565002101790349</v>
      </c>
      <c r="I43" s="536">
        <v>0</v>
      </c>
      <c r="J43" s="537">
        <v>0</v>
      </c>
      <c r="K43" s="538">
        <v>0</v>
      </c>
      <c r="L43" s="535">
        <v>0</v>
      </c>
      <c r="M43" s="536">
        <v>0</v>
      </c>
      <c r="N43" s="471">
        <v>5.7770584084676226</v>
      </c>
      <c r="O43" s="473">
        <f t="shared" si="0"/>
        <v>93.979470439322952</v>
      </c>
    </row>
    <row r="44" spans="2:15">
      <c r="B44" s="470">
        <f t="shared" si="1"/>
        <v>1976</v>
      </c>
      <c r="C44" s="533">
        <v>0</v>
      </c>
      <c r="D44" s="534">
        <v>2.3785560590561166</v>
      </c>
      <c r="E44" s="535">
        <v>0</v>
      </c>
      <c r="F44" s="535">
        <v>1.8809730673915037</v>
      </c>
      <c r="G44" s="535">
        <v>1.5518027805979906</v>
      </c>
      <c r="H44" s="535">
        <v>0.23621522241660742</v>
      </c>
      <c r="I44" s="536">
        <v>0</v>
      </c>
      <c r="J44" s="537">
        <v>0</v>
      </c>
      <c r="K44" s="538">
        <v>0</v>
      </c>
      <c r="L44" s="535">
        <v>0</v>
      </c>
      <c r="M44" s="536">
        <v>0</v>
      </c>
      <c r="N44" s="471">
        <v>6.0475471294622185</v>
      </c>
      <c r="O44" s="473">
        <f t="shared" si="0"/>
        <v>100.02701756878517</v>
      </c>
    </row>
    <row r="45" spans="2:15">
      <c r="B45" s="470">
        <f t="shared" si="1"/>
        <v>1977</v>
      </c>
      <c r="C45" s="533">
        <v>0</v>
      </c>
      <c r="D45" s="534">
        <v>2.4888899599492618</v>
      </c>
      <c r="E45" s="535">
        <v>0</v>
      </c>
      <c r="F45" s="535">
        <v>1.9682256235001057</v>
      </c>
      <c r="G45" s="535">
        <v>1.6237861393875872</v>
      </c>
      <c r="H45" s="535">
        <v>0.24717252016047836</v>
      </c>
      <c r="I45" s="536">
        <v>0</v>
      </c>
      <c r="J45" s="537">
        <v>0</v>
      </c>
      <c r="K45" s="538">
        <v>0</v>
      </c>
      <c r="L45" s="535">
        <v>0</v>
      </c>
      <c r="M45" s="536">
        <v>0</v>
      </c>
      <c r="N45" s="471">
        <v>6.3280742429974319</v>
      </c>
      <c r="O45" s="473">
        <f t="shared" si="0"/>
        <v>106.3550918117826</v>
      </c>
    </row>
    <row r="46" spans="2:15">
      <c r="B46" s="470">
        <f t="shared" si="1"/>
        <v>1978</v>
      </c>
      <c r="C46" s="533">
        <v>0</v>
      </c>
      <c r="D46" s="534">
        <v>2.6033042337105554</v>
      </c>
      <c r="E46" s="535">
        <v>0</v>
      </c>
      <c r="F46" s="535">
        <v>2.058704957233175</v>
      </c>
      <c r="G46" s="535">
        <v>1.6984315897173694</v>
      </c>
      <c r="H46" s="535">
        <v>0.25853504114091036</v>
      </c>
      <c r="I46" s="536">
        <v>0</v>
      </c>
      <c r="J46" s="537">
        <v>0</v>
      </c>
      <c r="K46" s="538">
        <v>0</v>
      </c>
      <c r="L46" s="535">
        <v>0</v>
      </c>
      <c r="M46" s="536">
        <v>0</v>
      </c>
      <c r="N46" s="471">
        <v>6.6189758218020103</v>
      </c>
      <c r="O46" s="473">
        <f t="shared" si="0"/>
        <v>112.97406763358461</v>
      </c>
    </row>
    <row r="47" spans="2:15">
      <c r="B47" s="470">
        <f t="shared" si="1"/>
        <v>1979</v>
      </c>
      <c r="C47" s="533">
        <v>0</v>
      </c>
      <c r="D47" s="534">
        <v>2.7219352347372192</v>
      </c>
      <c r="E47" s="535">
        <v>0</v>
      </c>
      <c r="F47" s="535">
        <v>2.1525188982749501</v>
      </c>
      <c r="G47" s="535">
        <v>1.775828091076834</v>
      </c>
      <c r="H47" s="535">
        <v>0.27031632676011003</v>
      </c>
      <c r="I47" s="536">
        <v>0</v>
      </c>
      <c r="J47" s="537">
        <v>0</v>
      </c>
      <c r="K47" s="538">
        <v>0</v>
      </c>
      <c r="L47" s="535">
        <v>0</v>
      </c>
      <c r="M47" s="536">
        <v>0</v>
      </c>
      <c r="N47" s="471">
        <v>6.920598550849113</v>
      </c>
      <c r="O47" s="473">
        <f t="shared" si="0"/>
        <v>119.89466618443372</v>
      </c>
    </row>
    <row r="48" spans="2:15">
      <c r="B48" s="470">
        <f t="shared" si="1"/>
        <v>1980</v>
      </c>
      <c r="C48" s="533">
        <v>0</v>
      </c>
      <c r="D48" s="534">
        <v>2.8468155070575003</v>
      </c>
      <c r="E48" s="535">
        <v>0</v>
      </c>
      <c r="F48" s="535">
        <v>2.2512747917880005</v>
      </c>
      <c r="G48" s="535">
        <v>1.8573017032251005</v>
      </c>
      <c r="H48" s="535">
        <v>0.28271822966640009</v>
      </c>
      <c r="I48" s="536">
        <v>0</v>
      </c>
      <c r="J48" s="537">
        <v>0</v>
      </c>
      <c r="K48" s="538">
        <v>0</v>
      </c>
      <c r="L48" s="535">
        <v>0</v>
      </c>
      <c r="M48" s="536">
        <v>0</v>
      </c>
      <c r="N48" s="471">
        <v>7.238110231737001</v>
      </c>
      <c r="O48" s="473">
        <f t="shared" si="0"/>
        <v>127.13277641617071</v>
      </c>
    </row>
    <row r="49" spans="2:15">
      <c r="B49" s="470">
        <f t="shared" si="1"/>
        <v>1981</v>
      </c>
      <c r="C49" s="533">
        <v>0</v>
      </c>
      <c r="D49" s="534">
        <v>0</v>
      </c>
      <c r="E49" s="535">
        <v>0</v>
      </c>
      <c r="F49" s="535">
        <v>0</v>
      </c>
      <c r="G49" s="535">
        <v>0</v>
      </c>
      <c r="H49" s="535">
        <v>0</v>
      </c>
      <c r="I49" s="536">
        <v>0</v>
      </c>
      <c r="J49" s="537">
        <v>0</v>
      </c>
      <c r="K49" s="538">
        <v>0</v>
      </c>
      <c r="L49" s="535">
        <v>0</v>
      </c>
      <c r="M49" s="536">
        <v>0</v>
      </c>
      <c r="N49" s="471">
        <v>0</v>
      </c>
      <c r="O49" s="473">
        <f t="shared" si="0"/>
        <v>127.13277641617071</v>
      </c>
    </row>
    <row r="50" spans="2:15">
      <c r="B50" s="470">
        <f t="shared" si="1"/>
        <v>1982</v>
      </c>
      <c r="C50" s="533">
        <v>0</v>
      </c>
      <c r="D50" s="534">
        <v>0</v>
      </c>
      <c r="E50" s="535">
        <v>0</v>
      </c>
      <c r="F50" s="535">
        <v>0</v>
      </c>
      <c r="G50" s="535">
        <v>0</v>
      </c>
      <c r="H50" s="535">
        <v>0</v>
      </c>
      <c r="I50" s="536">
        <v>0</v>
      </c>
      <c r="J50" s="537">
        <v>0</v>
      </c>
      <c r="K50" s="538">
        <v>0</v>
      </c>
      <c r="L50" s="535">
        <v>0</v>
      </c>
      <c r="M50" s="536">
        <v>0</v>
      </c>
      <c r="N50" s="471">
        <v>0</v>
      </c>
      <c r="O50" s="473">
        <f t="shared" si="0"/>
        <v>127.13277641617071</v>
      </c>
    </row>
    <row r="51" spans="2:15">
      <c r="B51" s="470">
        <f t="shared" si="1"/>
        <v>1983</v>
      </c>
      <c r="C51" s="533">
        <v>0</v>
      </c>
      <c r="D51" s="534">
        <v>0</v>
      </c>
      <c r="E51" s="535">
        <v>0</v>
      </c>
      <c r="F51" s="535">
        <v>0</v>
      </c>
      <c r="G51" s="535">
        <v>0</v>
      </c>
      <c r="H51" s="535">
        <v>0</v>
      </c>
      <c r="I51" s="536">
        <v>0</v>
      </c>
      <c r="J51" s="537">
        <v>0</v>
      </c>
      <c r="K51" s="538">
        <v>0</v>
      </c>
      <c r="L51" s="535">
        <v>0</v>
      </c>
      <c r="M51" s="536">
        <v>0</v>
      </c>
      <c r="N51" s="471">
        <v>0</v>
      </c>
      <c r="O51" s="473">
        <f t="shared" si="0"/>
        <v>127.13277641617071</v>
      </c>
    </row>
    <row r="52" spans="2:15">
      <c r="B52" s="470">
        <f t="shared" si="1"/>
        <v>1984</v>
      </c>
      <c r="C52" s="533">
        <v>0</v>
      </c>
      <c r="D52" s="534">
        <v>0</v>
      </c>
      <c r="E52" s="535">
        <v>0</v>
      </c>
      <c r="F52" s="535">
        <v>0</v>
      </c>
      <c r="G52" s="535">
        <v>0</v>
      </c>
      <c r="H52" s="535">
        <v>0</v>
      </c>
      <c r="I52" s="536">
        <v>0</v>
      </c>
      <c r="J52" s="537">
        <v>0</v>
      </c>
      <c r="K52" s="538">
        <v>0</v>
      </c>
      <c r="L52" s="535">
        <v>0</v>
      </c>
      <c r="M52" s="536">
        <v>0</v>
      </c>
      <c r="N52" s="471">
        <v>0</v>
      </c>
      <c r="O52" s="473">
        <f t="shared" si="0"/>
        <v>127.13277641617071</v>
      </c>
    </row>
    <row r="53" spans="2:15">
      <c r="B53" s="470">
        <f t="shared" si="1"/>
        <v>1985</v>
      </c>
      <c r="C53" s="533">
        <v>0</v>
      </c>
      <c r="D53" s="534">
        <v>0</v>
      </c>
      <c r="E53" s="535">
        <v>0</v>
      </c>
      <c r="F53" s="535">
        <v>0</v>
      </c>
      <c r="G53" s="535">
        <v>0</v>
      </c>
      <c r="H53" s="535">
        <v>0</v>
      </c>
      <c r="I53" s="536">
        <v>0</v>
      </c>
      <c r="J53" s="537">
        <v>0</v>
      </c>
      <c r="K53" s="538">
        <v>0</v>
      </c>
      <c r="L53" s="535">
        <v>0</v>
      </c>
      <c r="M53" s="536">
        <v>0</v>
      </c>
      <c r="N53" s="471">
        <v>0</v>
      </c>
      <c r="O53" s="473">
        <f t="shared" si="0"/>
        <v>127.13277641617071</v>
      </c>
    </row>
    <row r="54" spans="2:15">
      <c r="B54" s="470">
        <f t="shared" si="1"/>
        <v>1986</v>
      </c>
      <c r="C54" s="533">
        <v>0</v>
      </c>
      <c r="D54" s="534">
        <v>0</v>
      </c>
      <c r="E54" s="535">
        <v>0</v>
      </c>
      <c r="F54" s="535">
        <v>0</v>
      </c>
      <c r="G54" s="535">
        <v>0</v>
      </c>
      <c r="H54" s="535">
        <v>0</v>
      </c>
      <c r="I54" s="536">
        <v>0</v>
      </c>
      <c r="J54" s="537">
        <v>0</v>
      </c>
      <c r="K54" s="538">
        <v>0</v>
      </c>
      <c r="L54" s="535">
        <v>0</v>
      </c>
      <c r="M54" s="536">
        <v>0</v>
      </c>
      <c r="N54" s="471">
        <v>0</v>
      </c>
      <c r="O54" s="473">
        <f t="shared" si="0"/>
        <v>127.13277641617071</v>
      </c>
    </row>
    <row r="55" spans="2:15">
      <c r="B55" s="470">
        <f t="shared" si="1"/>
        <v>1987</v>
      </c>
      <c r="C55" s="533">
        <v>0</v>
      </c>
      <c r="D55" s="534">
        <v>0</v>
      </c>
      <c r="E55" s="535">
        <v>0</v>
      </c>
      <c r="F55" s="535">
        <v>0</v>
      </c>
      <c r="G55" s="535">
        <v>0</v>
      </c>
      <c r="H55" s="535">
        <v>0</v>
      </c>
      <c r="I55" s="536">
        <v>0</v>
      </c>
      <c r="J55" s="537">
        <v>0</v>
      </c>
      <c r="K55" s="538">
        <v>0</v>
      </c>
      <c r="L55" s="535">
        <v>0</v>
      </c>
      <c r="M55" s="536">
        <v>0</v>
      </c>
      <c r="N55" s="471">
        <v>0</v>
      </c>
      <c r="O55" s="473">
        <f t="shared" si="0"/>
        <v>127.13277641617071</v>
      </c>
    </row>
    <row r="56" spans="2:15">
      <c r="B56" s="470">
        <f t="shared" si="1"/>
        <v>1988</v>
      </c>
      <c r="C56" s="533">
        <v>0</v>
      </c>
      <c r="D56" s="534">
        <v>0</v>
      </c>
      <c r="E56" s="535">
        <v>0</v>
      </c>
      <c r="F56" s="535">
        <v>0</v>
      </c>
      <c r="G56" s="535">
        <v>0</v>
      </c>
      <c r="H56" s="535">
        <v>0</v>
      </c>
      <c r="I56" s="536">
        <v>0</v>
      </c>
      <c r="J56" s="537">
        <v>0</v>
      </c>
      <c r="K56" s="538">
        <v>0</v>
      </c>
      <c r="L56" s="535">
        <v>0</v>
      </c>
      <c r="M56" s="536">
        <v>0</v>
      </c>
      <c r="N56" s="471">
        <v>0</v>
      </c>
      <c r="O56" s="473">
        <f t="shared" si="0"/>
        <v>127.13277641617071</v>
      </c>
    </row>
    <row r="57" spans="2:15">
      <c r="B57" s="470">
        <f t="shared" si="1"/>
        <v>1989</v>
      </c>
      <c r="C57" s="533">
        <v>0</v>
      </c>
      <c r="D57" s="534">
        <v>0</v>
      </c>
      <c r="E57" s="535">
        <v>0</v>
      </c>
      <c r="F57" s="535">
        <v>0</v>
      </c>
      <c r="G57" s="535">
        <v>0</v>
      </c>
      <c r="H57" s="535">
        <v>0</v>
      </c>
      <c r="I57" s="536">
        <v>0</v>
      </c>
      <c r="J57" s="537">
        <v>0</v>
      </c>
      <c r="K57" s="538">
        <v>0</v>
      </c>
      <c r="L57" s="535">
        <v>0</v>
      </c>
      <c r="M57" s="536">
        <v>0</v>
      </c>
      <c r="N57" s="471">
        <v>0</v>
      </c>
      <c r="O57" s="473">
        <f t="shared" si="0"/>
        <v>127.13277641617071</v>
      </c>
    </row>
    <row r="58" spans="2:15">
      <c r="B58" s="470">
        <f t="shared" si="1"/>
        <v>1990</v>
      </c>
      <c r="C58" s="533">
        <v>0</v>
      </c>
      <c r="D58" s="534">
        <v>0</v>
      </c>
      <c r="E58" s="535">
        <v>0</v>
      </c>
      <c r="F58" s="535">
        <v>0</v>
      </c>
      <c r="G58" s="535">
        <v>0</v>
      </c>
      <c r="H58" s="535">
        <v>0</v>
      </c>
      <c r="I58" s="536">
        <v>0</v>
      </c>
      <c r="J58" s="537">
        <v>0</v>
      </c>
      <c r="K58" s="538">
        <v>0</v>
      </c>
      <c r="L58" s="535">
        <v>0</v>
      </c>
      <c r="M58" s="536">
        <v>0</v>
      </c>
      <c r="N58" s="471">
        <v>0</v>
      </c>
      <c r="O58" s="473">
        <f t="shared" si="0"/>
        <v>127.13277641617071</v>
      </c>
    </row>
    <row r="59" spans="2:15">
      <c r="B59" s="470">
        <f t="shared" si="1"/>
        <v>1991</v>
      </c>
      <c r="C59" s="533">
        <v>0</v>
      </c>
      <c r="D59" s="534">
        <v>0</v>
      </c>
      <c r="E59" s="535">
        <v>0</v>
      </c>
      <c r="F59" s="535">
        <v>0</v>
      </c>
      <c r="G59" s="535">
        <v>0</v>
      </c>
      <c r="H59" s="535">
        <v>0</v>
      </c>
      <c r="I59" s="536">
        <v>0</v>
      </c>
      <c r="J59" s="537">
        <v>0</v>
      </c>
      <c r="K59" s="538">
        <v>0</v>
      </c>
      <c r="L59" s="535">
        <v>0</v>
      </c>
      <c r="M59" s="536">
        <v>0</v>
      </c>
      <c r="N59" s="471">
        <v>0</v>
      </c>
      <c r="O59" s="473">
        <f t="shared" si="0"/>
        <v>127.13277641617071</v>
      </c>
    </row>
    <row r="60" spans="2:15">
      <c r="B60" s="470">
        <f t="shared" si="1"/>
        <v>1992</v>
      </c>
      <c r="C60" s="533">
        <v>0</v>
      </c>
      <c r="D60" s="534">
        <v>0</v>
      </c>
      <c r="E60" s="535">
        <v>0</v>
      </c>
      <c r="F60" s="535">
        <v>0</v>
      </c>
      <c r="G60" s="535">
        <v>0</v>
      </c>
      <c r="H60" s="535">
        <v>0</v>
      </c>
      <c r="I60" s="536">
        <v>0</v>
      </c>
      <c r="J60" s="537">
        <v>0</v>
      </c>
      <c r="K60" s="538">
        <v>0</v>
      </c>
      <c r="L60" s="535">
        <v>0</v>
      </c>
      <c r="M60" s="536">
        <v>0</v>
      </c>
      <c r="N60" s="471">
        <v>0</v>
      </c>
      <c r="O60" s="473">
        <f t="shared" si="0"/>
        <v>127.13277641617071</v>
      </c>
    </row>
    <row r="61" spans="2:15">
      <c r="B61" s="470">
        <f t="shared" si="1"/>
        <v>1993</v>
      </c>
      <c r="C61" s="533">
        <v>0</v>
      </c>
      <c r="D61" s="534">
        <v>0</v>
      </c>
      <c r="E61" s="535">
        <v>0</v>
      </c>
      <c r="F61" s="535">
        <v>0</v>
      </c>
      <c r="G61" s="535">
        <v>0</v>
      </c>
      <c r="H61" s="535">
        <v>0</v>
      </c>
      <c r="I61" s="536">
        <v>0</v>
      </c>
      <c r="J61" s="537">
        <v>0</v>
      </c>
      <c r="K61" s="538">
        <v>0</v>
      </c>
      <c r="L61" s="535">
        <v>0</v>
      </c>
      <c r="M61" s="536">
        <v>0</v>
      </c>
      <c r="N61" s="471">
        <v>0</v>
      </c>
      <c r="O61" s="473">
        <f t="shared" si="0"/>
        <v>127.13277641617071</v>
      </c>
    </row>
    <row r="62" spans="2:15">
      <c r="B62" s="470">
        <f t="shared" si="1"/>
        <v>1994</v>
      </c>
      <c r="C62" s="533">
        <v>0</v>
      </c>
      <c r="D62" s="534">
        <v>0</v>
      </c>
      <c r="E62" s="535">
        <v>0</v>
      </c>
      <c r="F62" s="535">
        <v>0</v>
      </c>
      <c r="G62" s="535">
        <v>0</v>
      </c>
      <c r="H62" s="535">
        <v>0</v>
      </c>
      <c r="I62" s="536">
        <v>0</v>
      </c>
      <c r="J62" s="537">
        <v>0</v>
      </c>
      <c r="K62" s="538">
        <v>0</v>
      </c>
      <c r="L62" s="535">
        <v>0</v>
      </c>
      <c r="M62" s="536">
        <v>0</v>
      </c>
      <c r="N62" s="471">
        <v>0</v>
      </c>
      <c r="O62" s="473">
        <f t="shared" si="0"/>
        <v>127.13277641617071</v>
      </c>
    </row>
    <row r="63" spans="2:15">
      <c r="B63" s="470">
        <f t="shared" si="1"/>
        <v>1995</v>
      </c>
      <c r="C63" s="533">
        <v>0</v>
      </c>
      <c r="D63" s="534">
        <v>0</v>
      </c>
      <c r="E63" s="535">
        <v>0</v>
      </c>
      <c r="F63" s="535">
        <v>0</v>
      </c>
      <c r="G63" s="535">
        <v>0</v>
      </c>
      <c r="H63" s="535">
        <v>0</v>
      </c>
      <c r="I63" s="536">
        <v>0</v>
      </c>
      <c r="J63" s="537">
        <v>0</v>
      </c>
      <c r="K63" s="538">
        <v>0</v>
      </c>
      <c r="L63" s="535">
        <v>0</v>
      </c>
      <c r="M63" s="536">
        <v>0</v>
      </c>
      <c r="N63" s="471">
        <v>0</v>
      </c>
      <c r="O63" s="473">
        <f t="shared" si="0"/>
        <v>127.13277641617071</v>
      </c>
    </row>
    <row r="64" spans="2:15">
      <c r="B64" s="470">
        <f t="shared" si="1"/>
        <v>1996</v>
      </c>
      <c r="C64" s="533">
        <v>0</v>
      </c>
      <c r="D64" s="534">
        <v>0</v>
      </c>
      <c r="E64" s="535">
        <v>0</v>
      </c>
      <c r="F64" s="535">
        <v>0</v>
      </c>
      <c r="G64" s="535">
        <v>0</v>
      </c>
      <c r="H64" s="535">
        <v>0</v>
      </c>
      <c r="I64" s="536">
        <v>0</v>
      </c>
      <c r="J64" s="537">
        <v>0</v>
      </c>
      <c r="K64" s="538">
        <v>0</v>
      </c>
      <c r="L64" s="535">
        <v>0</v>
      </c>
      <c r="M64" s="536">
        <v>0</v>
      </c>
      <c r="N64" s="471">
        <v>0</v>
      </c>
      <c r="O64" s="473">
        <f t="shared" si="0"/>
        <v>127.13277641617071</v>
      </c>
    </row>
    <row r="65" spans="2:15">
      <c r="B65" s="470">
        <f t="shared" si="1"/>
        <v>1997</v>
      </c>
      <c r="C65" s="533">
        <v>0</v>
      </c>
      <c r="D65" s="534">
        <v>0</v>
      </c>
      <c r="E65" s="535">
        <v>0</v>
      </c>
      <c r="F65" s="535">
        <v>0</v>
      </c>
      <c r="G65" s="535">
        <v>0</v>
      </c>
      <c r="H65" s="535">
        <v>0</v>
      </c>
      <c r="I65" s="536">
        <v>0</v>
      </c>
      <c r="J65" s="537">
        <v>0</v>
      </c>
      <c r="K65" s="538">
        <v>0</v>
      </c>
      <c r="L65" s="535">
        <v>0</v>
      </c>
      <c r="M65" s="536">
        <v>0</v>
      </c>
      <c r="N65" s="471">
        <v>0</v>
      </c>
      <c r="O65" s="473">
        <f t="shared" si="0"/>
        <v>127.13277641617071</v>
      </c>
    </row>
    <row r="66" spans="2:15">
      <c r="B66" s="470">
        <f t="shared" si="1"/>
        <v>1998</v>
      </c>
      <c r="C66" s="533">
        <v>0</v>
      </c>
      <c r="D66" s="534">
        <v>0</v>
      </c>
      <c r="E66" s="535">
        <v>0</v>
      </c>
      <c r="F66" s="535">
        <v>0</v>
      </c>
      <c r="G66" s="535">
        <v>0</v>
      </c>
      <c r="H66" s="535">
        <v>0</v>
      </c>
      <c r="I66" s="536">
        <v>0</v>
      </c>
      <c r="J66" s="537">
        <v>0</v>
      </c>
      <c r="K66" s="538">
        <v>0</v>
      </c>
      <c r="L66" s="535">
        <v>0</v>
      </c>
      <c r="M66" s="536">
        <v>0</v>
      </c>
      <c r="N66" s="471">
        <v>0</v>
      </c>
      <c r="O66" s="473">
        <f t="shared" si="0"/>
        <v>127.13277641617071</v>
      </c>
    </row>
    <row r="67" spans="2:15">
      <c r="B67" s="470">
        <f t="shared" si="1"/>
        <v>1999</v>
      </c>
      <c r="C67" s="533">
        <v>0</v>
      </c>
      <c r="D67" s="534">
        <v>0</v>
      </c>
      <c r="E67" s="535">
        <v>0</v>
      </c>
      <c r="F67" s="535">
        <v>0</v>
      </c>
      <c r="G67" s="535">
        <v>0</v>
      </c>
      <c r="H67" s="535">
        <v>0</v>
      </c>
      <c r="I67" s="536">
        <v>0</v>
      </c>
      <c r="J67" s="537">
        <v>0</v>
      </c>
      <c r="K67" s="538">
        <v>0</v>
      </c>
      <c r="L67" s="535">
        <v>0</v>
      </c>
      <c r="M67" s="536">
        <v>0</v>
      </c>
      <c r="N67" s="471">
        <v>0</v>
      </c>
      <c r="O67" s="473">
        <f t="shared" si="0"/>
        <v>127.13277641617071</v>
      </c>
    </row>
    <row r="68" spans="2:15">
      <c r="B68" s="470">
        <f t="shared" si="1"/>
        <v>2000</v>
      </c>
      <c r="C68" s="533">
        <v>0</v>
      </c>
      <c r="D68" s="534">
        <v>0</v>
      </c>
      <c r="E68" s="535">
        <v>0</v>
      </c>
      <c r="F68" s="535">
        <v>0</v>
      </c>
      <c r="G68" s="535">
        <v>0</v>
      </c>
      <c r="H68" s="535">
        <v>0</v>
      </c>
      <c r="I68" s="536">
        <v>0</v>
      </c>
      <c r="J68" s="537">
        <v>0</v>
      </c>
      <c r="K68" s="538">
        <v>0</v>
      </c>
      <c r="L68" s="535">
        <v>0</v>
      </c>
      <c r="M68" s="536">
        <v>0</v>
      </c>
      <c r="N68" s="471">
        <v>0</v>
      </c>
      <c r="O68" s="473">
        <f t="shared" si="0"/>
        <v>127.13277641617071</v>
      </c>
    </row>
    <row r="69" spans="2:15">
      <c r="B69" s="470">
        <f t="shared" si="1"/>
        <v>2001</v>
      </c>
      <c r="C69" s="533">
        <v>0</v>
      </c>
      <c r="D69" s="534">
        <v>0</v>
      </c>
      <c r="E69" s="535">
        <v>0</v>
      </c>
      <c r="F69" s="535">
        <v>0</v>
      </c>
      <c r="G69" s="535">
        <v>0</v>
      </c>
      <c r="H69" s="535">
        <v>0</v>
      </c>
      <c r="I69" s="536">
        <v>0</v>
      </c>
      <c r="J69" s="537">
        <v>0</v>
      </c>
      <c r="K69" s="538">
        <v>0</v>
      </c>
      <c r="L69" s="535">
        <v>0</v>
      </c>
      <c r="M69" s="536">
        <v>0</v>
      </c>
      <c r="N69" s="471">
        <v>0</v>
      </c>
      <c r="O69" s="473">
        <f t="shared" si="0"/>
        <v>127.13277641617071</v>
      </c>
    </row>
    <row r="70" spans="2:15">
      <c r="B70" s="470">
        <f t="shared" si="1"/>
        <v>2002</v>
      </c>
      <c r="C70" s="533">
        <v>0</v>
      </c>
      <c r="D70" s="534">
        <v>0</v>
      </c>
      <c r="E70" s="535">
        <v>0</v>
      </c>
      <c r="F70" s="535">
        <v>0</v>
      </c>
      <c r="G70" s="535">
        <v>0</v>
      </c>
      <c r="H70" s="535">
        <v>0</v>
      </c>
      <c r="I70" s="536">
        <v>0</v>
      </c>
      <c r="J70" s="537">
        <v>0</v>
      </c>
      <c r="K70" s="538">
        <v>0</v>
      </c>
      <c r="L70" s="535">
        <v>0</v>
      </c>
      <c r="M70" s="536">
        <v>0</v>
      </c>
      <c r="N70" s="471">
        <v>0</v>
      </c>
      <c r="O70" s="473">
        <f t="shared" si="0"/>
        <v>127.13277641617071</v>
      </c>
    </row>
    <row r="71" spans="2:15">
      <c r="B71" s="470">
        <f t="shared" si="1"/>
        <v>2003</v>
      </c>
      <c r="C71" s="533">
        <v>0</v>
      </c>
      <c r="D71" s="534">
        <v>0</v>
      </c>
      <c r="E71" s="535">
        <v>0</v>
      </c>
      <c r="F71" s="535">
        <v>0</v>
      </c>
      <c r="G71" s="535">
        <v>0</v>
      </c>
      <c r="H71" s="535">
        <v>0</v>
      </c>
      <c r="I71" s="536">
        <v>0</v>
      </c>
      <c r="J71" s="537">
        <v>0</v>
      </c>
      <c r="K71" s="538">
        <v>0</v>
      </c>
      <c r="L71" s="535">
        <v>0</v>
      </c>
      <c r="M71" s="536">
        <v>0</v>
      </c>
      <c r="N71" s="471">
        <v>0</v>
      </c>
      <c r="O71" s="473">
        <f t="shared" si="0"/>
        <v>127.13277641617071</v>
      </c>
    </row>
    <row r="72" spans="2:15">
      <c r="B72" s="470">
        <f t="shared" si="1"/>
        <v>2004</v>
      </c>
      <c r="C72" s="533">
        <v>0</v>
      </c>
      <c r="D72" s="534">
        <v>0</v>
      </c>
      <c r="E72" s="535">
        <v>0</v>
      </c>
      <c r="F72" s="535">
        <v>0</v>
      </c>
      <c r="G72" s="535">
        <v>0</v>
      </c>
      <c r="H72" s="535">
        <v>0</v>
      </c>
      <c r="I72" s="536">
        <v>0</v>
      </c>
      <c r="J72" s="537">
        <v>0</v>
      </c>
      <c r="K72" s="538">
        <v>0</v>
      </c>
      <c r="L72" s="535">
        <v>0</v>
      </c>
      <c r="M72" s="536">
        <v>0</v>
      </c>
      <c r="N72" s="471">
        <v>0</v>
      </c>
      <c r="O72" s="473">
        <f t="shared" si="0"/>
        <v>127.13277641617071</v>
      </c>
    </row>
    <row r="73" spans="2:15">
      <c r="B73" s="470">
        <f t="shared" si="1"/>
        <v>2005</v>
      </c>
      <c r="C73" s="533">
        <v>0</v>
      </c>
      <c r="D73" s="534">
        <v>0</v>
      </c>
      <c r="E73" s="535">
        <v>0</v>
      </c>
      <c r="F73" s="535">
        <v>0</v>
      </c>
      <c r="G73" s="535">
        <v>0</v>
      </c>
      <c r="H73" s="535">
        <v>0</v>
      </c>
      <c r="I73" s="536">
        <v>0</v>
      </c>
      <c r="J73" s="537">
        <v>0</v>
      </c>
      <c r="K73" s="538">
        <v>0</v>
      </c>
      <c r="L73" s="535">
        <v>0</v>
      </c>
      <c r="M73" s="536">
        <v>0</v>
      </c>
      <c r="N73" s="471">
        <v>0</v>
      </c>
      <c r="O73" s="473">
        <f t="shared" si="0"/>
        <v>127.13277641617071</v>
      </c>
    </row>
    <row r="74" spans="2:15">
      <c r="B74" s="470">
        <f t="shared" si="1"/>
        <v>2006</v>
      </c>
      <c r="C74" s="533">
        <v>0</v>
      </c>
      <c r="D74" s="534">
        <v>0</v>
      </c>
      <c r="E74" s="535">
        <v>0</v>
      </c>
      <c r="F74" s="535">
        <v>0</v>
      </c>
      <c r="G74" s="535">
        <v>0</v>
      </c>
      <c r="H74" s="535">
        <v>0</v>
      </c>
      <c r="I74" s="536">
        <v>0</v>
      </c>
      <c r="J74" s="537">
        <v>0</v>
      </c>
      <c r="K74" s="538">
        <v>0</v>
      </c>
      <c r="L74" s="535">
        <v>0</v>
      </c>
      <c r="M74" s="536">
        <v>0</v>
      </c>
      <c r="N74" s="471">
        <v>0</v>
      </c>
      <c r="O74" s="473">
        <f t="shared" si="0"/>
        <v>127.13277641617071</v>
      </c>
    </row>
    <row r="75" spans="2:15">
      <c r="B75" s="470">
        <f t="shared" si="1"/>
        <v>2007</v>
      </c>
      <c r="C75" s="533">
        <v>0</v>
      </c>
      <c r="D75" s="534">
        <v>0</v>
      </c>
      <c r="E75" s="535">
        <v>0</v>
      </c>
      <c r="F75" s="535">
        <v>0</v>
      </c>
      <c r="G75" s="535">
        <v>0</v>
      </c>
      <c r="H75" s="535">
        <v>0</v>
      </c>
      <c r="I75" s="536">
        <v>0</v>
      </c>
      <c r="J75" s="537">
        <v>0</v>
      </c>
      <c r="K75" s="538">
        <v>0</v>
      </c>
      <c r="L75" s="535">
        <v>0</v>
      </c>
      <c r="M75" s="536">
        <v>0</v>
      </c>
      <c r="N75" s="471">
        <v>0</v>
      </c>
      <c r="O75" s="473">
        <f t="shared" si="0"/>
        <v>127.13277641617071</v>
      </c>
    </row>
    <row r="76" spans="2:15">
      <c r="B76" s="470">
        <f t="shared" si="1"/>
        <v>2008</v>
      </c>
      <c r="C76" s="533">
        <v>0</v>
      </c>
      <c r="D76" s="534">
        <v>0</v>
      </c>
      <c r="E76" s="535">
        <v>0</v>
      </c>
      <c r="F76" s="535">
        <v>0</v>
      </c>
      <c r="G76" s="535">
        <v>0</v>
      </c>
      <c r="H76" s="535">
        <v>0</v>
      </c>
      <c r="I76" s="536">
        <v>0</v>
      </c>
      <c r="J76" s="537">
        <v>0</v>
      </c>
      <c r="K76" s="538">
        <v>0</v>
      </c>
      <c r="L76" s="535">
        <v>0</v>
      </c>
      <c r="M76" s="536">
        <v>0</v>
      </c>
      <c r="N76" s="471">
        <v>0</v>
      </c>
      <c r="O76" s="473">
        <f t="shared" si="0"/>
        <v>127.13277641617071</v>
      </c>
    </row>
    <row r="77" spans="2:15">
      <c r="B77" s="470">
        <f t="shared" si="1"/>
        <v>2009</v>
      </c>
      <c r="C77" s="533">
        <v>0</v>
      </c>
      <c r="D77" s="534">
        <v>0</v>
      </c>
      <c r="E77" s="535">
        <v>0</v>
      </c>
      <c r="F77" s="535">
        <v>0</v>
      </c>
      <c r="G77" s="535">
        <v>0</v>
      </c>
      <c r="H77" s="535">
        <v>0</v>
      </c>
      <c r="I77" s="536">
        <v>0</v>
      </c>
      <c r="J77" s="537">
        <v>0</v>
      </c>
      <c r="K77" s="538">
        <v>0</v>
      </c>
      <c r="L77" s="535">
        <v>0</v>
      </c>
      <c r="M77" s="536">
        <v>0</v>
      </c>
      <c r="N77" s="471">
        <v>0</v>
      </c>
      <c r="O77" s="473">
        <f t="shared" si="0"/>
        <v>127.13277641617071</v>
      </c>
    </row>
    <row r="78" spans="2:15">
      <c r="B78" s="470">
        <f t="shared" si="1"/>
        <v>2010</v>
      </c>
      <c r="C78" s="533">
        <v>0</v>
      </c>
      <c r="D78" s="534">
        <v>0</v>
      </c>
      <c r="E78" s="535">
        <v>0</v>
      </c>
      <c r="F78" s="535">
        <v>0</v>
      </c>
      <c r="G78" s="535">
        <v>0</v>
      </c>
      <c r="H78" s="535">
        <v>0</v>
      </c>
      <c r="I78" s="536">
        <v>0</v>
      </c>
      <c r="J78" s="537">
        <v>0</v>
      </c>
      <c r="K78" s="538">
        <v>0</v>
      </c>
      <c r="L78" s="535">
        <v>0</v>
      </c>
      <c r="M78" s="536">
        <v>0</v>
      </c>
      <c r="N78" s="471">
        <v>0</v>
      </c>
      <c r="O78" s="473">
        <f t="shared" si="0"/>
        <v>127.13277641617071</v>
      </c>
    </row>
    <row r="79" spans="2:15">
      <c r="B79" s="470">
        <f t="shared" si="1"/>
        <v>2011</v>
      </c>
      <c r="C79" s="533">
        <v>0</v>
      </c>
      <c r="D79" s="534">
        <v>0</v>
      </c>
      <c r="E79" s="535">
        <v>0</v>
      </c>
      <c r="F79" s="535">
        <v>0</v>
      </c>
      <c r="G79" s="535">
        <v>0</v>
      </c>
      <c r="H79" s="535">
        <v>0</v>
      </c>
      <c r="I79" s="536">
        <v>0</v>
      </c>
      <c r="J79" s="537">
        <v>0</v>
      </c>
      <c r="K79" s="538">
        <v>0</v>
      </c>
      <c r="L79" s="535">
        <v>0</v>
      </c>
      <c r="M79" s="536">
        <v>0</v>
      </c>
      <c r="N79" s="471">
        <v>0</v>
      </c>
      <c r="O79" s="473">
        <f t="shared" si="0"/>
        <v>127.13277641617071</v>
      </c>
    </row>
    <row r="80" spans="2:15">
      <c r="B80" s="470">
        <f t="shared" si="1"/>
        <v>2012</v>
      </c>
      <c r="C80" s="533">
        <v>0</v>
      </c>
      <c r="D80" s="534">
        <v>0</v>
      </c>
      <c r="E80" s="535">
        <v>0</v>
      </c>
      <c r="F80" s="535">
        <v>0</v>
      </c>
      <c r="G80" s="535">
        <v>0</v>
      </c>
      <c r="H80" s="535">
        <v>0</v>
      </c>
      <c r="I80" s="536">
        <v>0</v>
      </c>
      <c r="J80" s="537">
        <v>0</v>
      </c>
      <c r="K80" s="538">
        <v>0</v>
      </c>
      <c r="L80" s="535">
        <v>0</v>
      </c>
      <c r="M80" s="536">
        <v>0</v>
      </c>
      <c r="N80" s="471">
        <v>0</v>
      </c>
      <c r="O80" s="473">
        <f t="shared" si="0"/>
        <v>127.13277641617071</v>
      </c>
    </row>
    <row r="81" spans="2:15">
      <c r="B81" s="470">
        <f t="shared" si="1"/>
        <v>2013</v>
      </c>
      <c r="C81" s="533">
        <v>0</v>
      </c>
      <c r="D81" s="534">
        <v>0</v>
      </c>
      <c r="E81" s="535">
        <v>0</v>
      </c>
      <c r="F81" s="535">
        <v>0</v>
      </c>
      <c r="G81" s="535">
        <v>0</v>
      </c>
      <c r="H81" s="535">
        <v>0</v>
      </c>
      <c r="I81" s="536">
        <v>0</v>
      </c>
      <c r="J81" s="537">
        <v>0</v>
      </c>
      <c r="K81" s="538">
        <v>0</v>
      </c>
      <c r="L81" s="535">
        <v>0</v>
      </c>
      <c r="M81" s="536">
        <v>0</v>
      </c>
      <c r="N81" s="471">
        <v>0</v>
      </c>
      <c r="O81" s="473">
        <f t="shared" si="0"/>
        <v>127.13277641617071</v>
      </c>
    </row>
    <row r="82" spans="2:15">
      <c r="B82" s="470">
        <f t="shared" si="1"/>
        <v>2014</v>
      </c>
      <c r="C82" s="533">
        <v>0</v>
      </c>
      <c r="D82" s="534">
        <v>0</v>
      </c>
      <c r="E82" s="535">
        <v>0</v>
      </c>
      <c r="F82" s="535">
        <v>0</v>
      </c>
      <c r="G82" s="535">
        <v>0</v>
      </c>
      <c r="H82" s="535">
        <v>0</v>
      </c>
      <c r="I82" s="536">
        <v>0</v>
      </c>
      <c r="J82" s="537">
        <v>0</v>
      </c>
      <c r="K82" s="538">
        <v>0</v>
      </c>
      <c r="L82" s="535">
        <v>0</v>
      </c>
      <c r="M82" s="536">
        <v>0</v>
      </c>
      <c r="N82" s="471">
        <v>0</v>
      </c>
      <c r="O82" s="473">
        <f t="shared" ref="O82:O98" si="2">O81+N82</f>
        <v>127.13277641617071</v>
      </c>
    </row>
    <row r="83" spans="2:15">
      <c r="B83" s="470">
        <f t="shared" si="1"/>
        <v>2015</v>
      </c>
      <c r="C83" s="533">
        <v>0</v>
      </c>
      <c r="D83" s="534">
        <v>0</v>
      </c>
      <c r="E83" s="535">
        <v>0</v>
      </c>
      <c r="F83" s="535">
        <v>0</v>
      </c>
      <c r="G83" s="535">
        <v>0</v>
      </c>
      <c r="H83" s="535">
        <v>0</v>
      </c>
      <c r="I83" s="536">
        <v>0</v>
      </c>
      <c r="J83" s="537">
        <v>0</v>
      </c>
      <c r="K83" s="538">
        <v>0</v>
      </c>
      <c r="L83" s="535">
        <v>0</v>
      </c>
      <c r="M83" s="536">
        <v>0</v>
      </c>
      <c r="N83" s="471">
        <v>0</v>
      </c>
      <c r="O83" s="473">
        <f t="shared" si="2"/>
        <v>127.13277641617071</v>
      </c>
    </row>
    <row r="84" spans="2:15">
      <c r="B84" s="470">
        <f t="shared" ref="B84:B98" si="3">B83+1</f>
        <v>2016</v>
      </c>
      <c r="C84" s="533">
        <v>0</v>
      </c>
      <c r="D84" s="534">
        <v>0</v>
      </c>
      <c r="E84" s="535">
        <v>0</v>
      </c>
      <c r="F84" s="535">
        <v>0</v>
      </c>
      <c r="G84" s="535">
        <v>0</v>
      </c>
      <c r="H84" s="535">
        <v>0</v>
      </c>
      <c r="I84" s="536">
        <v>0</v>
      </c>
      <c r="J84" s="537">
        <v>0</v>
      </c>
      <c r="K84" s="538">
        <v>0</v>
      </c>
      <c r="L84" s="535">
        <v>0</v>
      </c>
      <c r="M84" s="536">
        <v>0</v>
      </c>
      <c r="N84" s="471">
        <v>0</v>
      </c>
      <c r="O84" s="473">
        <f t="shared" si="2"/>
        <v>127.13277641617071</v>
      </c>
    </row>
    <row r="85" spans="2:15">
      <c r="B85" s="470">
        <f t="shared" si="3"/>
        <v>2017</v>
      </c>
      <c r="C85" s="533">
        <v>0</v>
      </c>
      <c r="D85" s="534">
        <v>0</v>
      </c>
      <c r="E85" s="535">
        <v>0</v>
      </c>
      <c r="F85" s="535">
        <v>0</v>
      </c>
      <c r="G85" s="535">
        <v>0</v>
      </c>
      <c r="H85" s="535">
        <v>0</v>
      </c>
      <c r="I85" s="536">
        <v>0</v>
      </c>
      <c r="J85" s="537">
        <v>0</v>
      </c>
      <c r="K85" s="538">
        <v>0</v>
      </c>
      <c r="L85" s="535">
        <v>0</v>
      </c>
      <c r="M85" s="536">
        <v>0</v>
      </c>
      <c r="N85" s="471">
        <v>0</v>
      </c>
      <c r="O85" s="473">
        <f t="shared" si="2"/>
        <v>127.13277641617071</v>
      </c>
    </row>
    <row r="86" spans="2:15">
      <c r="B86" s="470">
        <f t="shared" si="3"/>
        <v>2018</v>
      </c>
      <c r="C86" s="533">
        <v>0</v>
      </c>
      <c r="D86" s="534">
        <v>0</v>
      </c>
      <c r="E86" s="535">
        <v>0</v>
      </c>
      <c r="F86" s="535">
        <v>0</v>
      </c>
      <c r="G86" s="535">
        <v>0</v>
      </c>
      <c r="H86" s="535">
        <v>0</v>
      </c>
      <c r="I86" s="536">
        <v>0</v>
      </c>
      <c r="J86" s="537">
        <v>0</v>
      </c>
      <c r="K86" s="538">
        <v>0</v>
      </c>
      <c r="L86" s="535">
        <v>0</v>
      </c>
      <c r="M86" s="536">
        <v>0</v>
      </c>
      <c r="N86" s="471">
        <v>0</v>
      </c>
      <c r="O86" s="473">
        <f t="shared" si="2"/>
        <v>127.13277641617071</v>
      </c>
    </row>
    <row r="87" spans="2:15">
      <c r="B87" s="470">
        <f t="shared" si="3"/>
        <v>2019</v>
      </c>
      <c r="C87" s="533">
        <v>0</v>
      </c>
      <c r="D87" s="534">
        <v>0</v>
      </c>
      <c r="E87" s="535">
        <v>0</v>
      </c>
      <c r="F87" s="535">
        <v>0</v>
      </c>
      <c r="G87" s="535">
        <v>0</v>
      </c>
      <c r="H87" s="535">
        <v>0</v>
      </c>
      <c r="I87" s="536">
        <v>0</v>
      </c>
      <c r="J87" s="537">
        <v>0</v>
      </c>
      <c r="K87" s="538">
        <v>0</v>
      </c>
      <c r="L87" s="535">
        <v>0</v>
      </c>
      <c r="M87" s="536">
        <v>0</v>
      </c>
      <c r="N87" s="471">
        <v>0</v>
      </c>
      <c r="O87" s="473">
        <f t="shared" si="2"/>
        <v>127.13277641617071</v>
      </c>
    </row>
    <row r="88" spans="2:15">
      <c r="B88" s="470">
        <f t="shared" si="3"/>
        <v>2020</v>
      </c>
      <c r="C88" s="533">
        <v>0</v>
      </c>
      <c r="D88" s="534">
        <v>0</v>
      </c>
      <c r="E88" s="535">
        <v>0</v>
      </c>
      <c r="F88" s="535">
        <v>0</v>
      </c>
      <c r="G88" s="535">
        <v>0</v>
      </c>
      <c r="H88" s="535">
        <v>0</v>
      </c>
      <c r="I88" s="536">
        <v>0</v>
      </c>
      <c r="J88" s="537">
        <v>0</v>
      </c>
      <c r="K88" s="538">
        <v>0</v>
      </c>
      <c r="L88" s="535">
        <v>0</v>
      </c>
      <c r="M88" s="536">
        <v>0</v>
      </c>
      <c r="N88" s="471">
        <v>0</v>
      </c>
      <c r="O88" s="473">
        <f t="shared" si="2"/>
        <v>127.13277641617071</v>
      </c>
    </row>
    <row r="89" spans="2:15">
      <c r="B89" s="470">
        <f t="shared" si="3"/>
        <v>2021</v>
      </c>
      <c r="C89" s="533">
        <v>0</v>
      </c>
      <c r="D89" s="534">
        <v>0</v>
      </c>
      <c r="E89" s="535">
        <v>0</v>
      </c>
      <c r="F89" s="535">
        <v>0</v>
      </c>
      <c r="G89" s="535">
        <v>0</v>
      </c>
      <c r="H89" s="535">
        <v>0</v>
      </c>
      <c r="I89" s="536">
        <v>0</v>
      </c>
      <c r="J89" s="537">
        <v>0</v>
      </c>
      <c r="K89" s="538">
        <v>0</v>
      </c>
      <c r="L89" s="535">
        <v>0</v>
      </c>
      <c r="M89" s="536">
        <v>0</v>
      </c>
      <c r="N89" s="471">
        <v>0</v>
      </c>
      <c r="O89" s="473">
        <f t="shared" si="2"/>
        <v>127.13277641617071</v>
      </c>
    </row>
    <row r="90" spans="2:15">
      <c r="B90" s="470">
        <f t="shared" si="3"/>
        <v>2022</v>
      </c>
      <c r="C90" s="533">
        <v>0</v>
      </c>
      <c r="D90" s="534">
        <v>0</v>
      </c>
      <c r="E90" s="535">
        <v>0</v>
      </c>
      <c r="F90" s="535">
        <v>0</v>
      </c>
      <c r="G90" s="535">
        <v>0</v>
      </c>
      <c r="H90" s="535">
        <v>0</v>
      </c>
      <c r="I90" s="536">
        <v>0</v>
      </c>
      <c r="J90" s="537">
        <v>0</v>
      </c>
      <c r="K90" s="538">
        <v>0</v>
      </c>
      <c r="L90" s="535">
        <v>0</v>
      </c>
      <c r="M90" s="536">
        <v>0</v>
      </c>
      <c r="N90" s="471">
        <v>0</v>
      </c>
      <c r="O90" s="473">
        <f t="shared" si="2"/>
        <v>127.13277641617071</v>
      </c>
    </row>
    <row r="91" spans="2:15">
      <c r="B91" s="470">
        <f t="shared" si="3"/>
        <v>2023</v>
      </c>
      <c r="C91" s="533">
        <v>0</v>
      </c>
      <c r="D91" s="534">
        <v>0</v>
      </c>
      <c r="E91" s="535">
        <v>0</v>
      </c>
      <c r="F91" s="535">
        <v>0</v>
      </c>
      <c r="G91" s="535">
        <v>0</v>
      </c>
      <c r="H91" s="535">
        <v>0</v>
      </c>
      <c r="I91" s="536">
        <v>0</v>
      </c>
      <c r="J91" s="537">
        <v>0</v>
      </c>
      <c r="K91" s="538">
        <v>0</v>
      </c>
      <c r="L91" s="535">
        <v>0</v>
      </c>
      <c r="M91" s="536">
        <v>0</v>
      </c>
      <c r="N91" s="471">
        <v>0</v>
      </c>
      <c r="O91" s="473">
        <f t="shared" si="2"/>
        <v>127.13277641617071</v>
      </c>
    </row>
    <row r="92" spans="2:15">
      <c r="B92" s="470">
        <f t="shared" si="3"/>
        <v>2024</v>
      </c>
      <c r="C92" s="533">
        <v>0</v>
      </c>
      <c r="D92" s="534">
        <v>0</v>
      </c>
      <c r="E92" s="535">
        <v>0</v>
      </c>
      <c r="F92" s="535">
        <v>0</v>
      </c>
      <c r="G92" s="535">
        <v>0</v>
      </c>
      <c r="H92" s="535">
        <v>0</v>
      </c>
      <c r="I92" s="536">
        <v>0</v>
      </c>
      <c r="J92" s="537">
        <v>0</v>
      </c>
      <c r="K92" s="538">
        <v>0</v>
      </c>
      <c r="L92" s="535">
        <v>0</v>
      </c>
      <c r="M92" s="536">
        <v>0</v>
      </c>
      <c r="N92" s="471">
        <v>0</v>
      </c>
      <c r="O92" s="473">
        <f t="shared" si="2"/>
        <v>127.13277641617071</v>
      </c>
    </row>
    <row r="93" spans="2:15">
      <c r="B93" s="470">
        <f t="shared" si="3"/>
        <v>2025</v>
      </c>
      <c r="C93" s="533">
        <v>0</v>
      </c>
      <c r="D93" s="534">
        <v>0</v>
      </c>
      <c r="E93" s="535">
        <v>0</v>
      </c>
      <c r="F93" s="535">
        <v>0</v>
      </c>
      <c r="G93" s="535">
        <v>0</v>
      </c>
      <c r="H93" s="535">
        <v>0</v>
      </c>
      <c r="I93" s="536">
        <v>0</v>
      </c>
      <c r="J93" s="537">
        <v>0</v>
      </c>
      <c r="K93" s="538">
        <v>0</v>
      </c>
      <c r="L93" s="535">
        <v>0</v>
      </c>
      <c r="M93" s="536">
        <v>0</v>
      </c>
      <c r="N93" s="471">
        <v>0</v>
      </c>
      <c r="O93" s="473">
        <f t="shared" si="2"/>
        <v>127.13277641617071</v>
      </c>
    </row>
    <row r="94" spans="2:15">
      <c r="B94" s="470">
        <f t="shared" si="3"/>
        <v>2026</v>
      </c>
      <c r="C94" s="533">
        <v>0</v>
      </c>
      <c r="D94" s="534">
        <v>0</v>
      </c>
      <c r="E94" s="535">
        <v>0</v>
      </c>
      <c r="F94" s="535">
        <v>0</v>
      </c>
      <c r="G94" s="535">
        <v>0</v>
      </c>
      <c r="H94" s="535">
        <v>0</v>
      </c>
      <c r="I94" s="536">
        <v>0</v>
      </c>
      <c r="J94" s="537">
        <v>0</v>
      </c>
      <c r="K94" s="538">
        <v>0</v>
      </c>
      <c r="L94" s="535">
        <v>0</v>
      </c>
      <c r="M94" s="536">
        <v>0</v>
      </c>
      <c r="N94" s="471">
        <v>0</v>
      </c>
      <c r="O94" s="473">
        <f t="shared" si="2"/>
        <v>127.13277641617071</v>
      </c>
    </row>
    <row r="95" spans="2:15">
      <c r="B95" s="470">
        <f t="shared" si="3"/>
        <v>2027</v>
      </c>
      <c r="C95" s="533">
        <v>0</v>
      </c>
      <c r="D95" s="534">
        <v>0</v>
      </c>
      <c r="E95" s="535">
        <v>0</v>
      </c>
      <c r="F95" s="535">
        <v>0</v>
      </c>
      <c r="G95" s="535">
        <v>0</v>
      </c>
      <c r="H95" s="535">
        <v>0</v>
      </c>
      <c r="I95" s="536">
        <v>0</v>
      </c>
      <c r="J95" s="537">
        <v>0</v>
      </c>
      <c r="K95" s="538">
        <v>0</v>
      </c>
      <c r="L95" s="535">
        <v>0</v>
      </c>
      <c r="M95" s="536">
        <v>0</v>
      </c>
      <c r="N95" s="471">
        <v>0</v>
      </c>
      <c r="O95" s="473">
        <f t="shared" si="2"/>
        <v>127.13277641617071</v>
      </c>
    </row>
    <row r="96" spans="2:15">
      <c r="B96" s="470">
        <f t="shared" si="3"/>
        <v>2028</v>
      </c>
      <c r="C96" s="533">
        <v>0</v>
      </c>
      <c r="D96" s="534">
        <v>0</v>
      </c>
      <c r="E96" s="535">
        <v>0</v>
      </c>
      <c r="F96" s="535">
        <v>0</v>
      </c>
      <c r="G96" s="535">
        <v>0</v>
      </c>
      <c r="H96" s="535">
        <v>0</v>
      </c>
      <c r="I96" s="536">
        <v>0</v>
      </c>
      <c r="J96" s="537">
        <v>0</v>
      </c>
      <c r="K96" s="538">
        <v>0</v>
      </c>
      <c r="L96" s="535">
        <v>0</v>
      </c>
      <c r="M96" s="536">
        <v>0</v>
      </c>
      <c r="N96" s="471">
        <v>0</v>
      </c>
      <c r="O96" s="473">
        <f t="shared" si="2"/>
        <v>127.13277641617071</v>
      </c>
    </row>
    <row r="97" spans="2:15">
      <c r="B97" s="470">
        <f t="shared" si="3"/>
        <v>2029</v>
      </c>
      <c r="C97" s="533">
        <v>0</v>
      </c>
      <c r="D97" s="534">
        <v>0</v>
      </c>
      <c r="E97" s="535">
        <v>0</v>
      </c>
      <c r="F97" s="535">
        <v>0</v>
      </c>
      <c r="G97" s="535">
        <v>0</v>
      </c>
      <c r="H97" s="535">
        <v>0</v>
      </c>
      <c r="I97" s="536">
        <v>0</v>
      </c>
      <c r="J97" s="537">
        <v>0</v>
      </c>
      <c r="K97" s="538">
        <v>0</v>
      </c>
      <c r="L97" s="535">
        <v>0</v>
      </c>
      <c r="M97" s="536">
        <v>0</v>
      </c>
      <c r="N97" s="471">
        <v>0</v>
      </c>
      <c r="O97" s="473">
        <f t="shared" si="2"/>
        <v>127.13277641617071</v>
      </c>
    </row>
    <row r="98" spans="2:15" ht="13.5" thickBot="1">
      <c r="B98" s="479">
        <f t="shared" si="3"/>
        <v>2030</v>
      </c>
      <c r="C98" s="533">
        <v>0</v>
      </c>
      <c r="D98" s="534">
        <v>0</v>
      </c>
      <c r="E98" s="535">
        <v>0</v>
      </c>
      <c r="F98" s="535">
        <v>0</v>
      </c>
      <c r="G98" s="535">
        <v>0</v>
      </c>
      <c r="H98" s="535">
        <v>0</v>
      </c>
      <c r="I98" s="536">
        <v>0</v>
      </c>
      <c r="J98" s="537">
        <v>0</v>
      </c>
      <c r="K98" s="538">
        <v>0</v>
      </c>
      <c r="L98" s="535">
        <v>0</v>
      </c>
      <c r="M98" s="536">
        <v>0</v>
      </c>
      <c r="N98" s="480">
        <v>0</v>
      </c>
      <c r="O98" s="482">
        <f t="shared" si="2"/>
        <v>127.13277641617071</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75" t="s">
        <v>52</v>
      </c>
      <c r="C2" s="875"/>
      <c r="D2" s="875"/>
      <c r="E2" s="875"/>
      <c r="F2" s="875"/>
      <c r="G2" s="875"/>
      <c r="H2" s="875"/>
    </row>
    <row r="3" spans="1:35" ht="13.5" thickBot="1">
      <c r="B3" s="875"/>
      <c r="C3" s="875"/>
      <c r="D3" s="875"/>
      <c r="E3" s="875"/>
      <c r="F3" s="875"/>
      <c r="G3" s="875"/>
      <c r="H3" s="875"/>
    </row>
    <row r="4" spans="1:35" ht="13.5" thickBot="1">
      <c r="P4" s="858" t="s">
        <v>242</v>
      </c>
      <c r="Q4" s="859"/>
      <c r="R4" s="860" t="s">
        <v>243</v>
      </c>
      <c r="S4" s="861"/>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77" t="s">
        <v>47</v>
      </c>
      <c r="E5" s="878"/>
      <c r="F5" s="878"/>
      <c r="G5" s="867"/>
      <c r="H5" s="878" t="s">
        <v>57</v>
      </c>
      <c r="I5" s="878"/>
      <c r="J5" s="878"/>
      <c r="K5" s="867"/>
      <c r="L5" s="135"/>
      <c r="M5" s="135"/>
      <c r="N5" s="135"/>
      <c r="O5" s="163"/>
      <c r="P5" s="207" t="s">
        <v>116</v>
      </c>
      <c r="Q5" s="208" t="s">
        <v>113</v>
      </c>
      <c r="R5" s="207" t="s">
        <v>116</v>
      </c>
      <c r="S5" s="208" t="s">
        <v>113</v>
      </c>
      <c r="V5" s="305" t="s">
        <v>118</v>
      </c>
      <c r="W5" s="306">
        <v>3</v>
      </c>
      <c r="AF5" s="879" t="s">
        <v>126</v>
      </c>
      <c r="AG5" s="879" t="s">
        <v>129</v>
      </c>
      <c r="AH5" s="879" t="s">
        <v>154</v>
      </c>
      <c r="AI5"/>
    </row>
    <row r="6" spans="1:35" ht="13.5" thickBot="1">
      <c r="B6" s="166"/>
      <c r="C6" s="152"/>
      <c r="D6" s="876" t="s">
        <v>45</v>
      </c>
      <c r="E6" s="876"/>
      <c r="F6" s="876" t="s">
        <v>46</v>
      </c>
      <c r="G6" s="876"/>
      <c r="H6" s="876" t="s">
        <v>45</v>
      </c>
      <c r="I6" s="876"/>
      <c r="J6" s="876" t="s">
        <v>99</v>
      </c>
      <c r="K6" s="876"/>
      <c r="L6" s="135"/>
      <c r="M6" s="135"/>
      <c r="N6" s="135"/>
      <c r="O6" s="203" t="s">
        <v>6</v>
      </c>
      <c r="P6" s="162">
        <v>0.38</v>
      </c>
      <c r="Q6" s="164" t="s">
        <v>234</v>
      </c>
      <c r="R6" s="162">
        <v>0.15</v>
      </c>
      <c r="S6" s="164" t="s">
        <v>244</v>
      </c>
      <c r="W6" s="884" t="s">
        <v>125</v>
      </c>
      <c r="X6" s="886"/>
      <c r="Y6" s="886"/>
      <c r="Z6" s="886"/>
      <c r="AA6" s="886"/>
      <c r="AB6" s="886"/>
      <c r="AC6" s="886"/>
      <c r="AD6" s="886"/>
      <c r="AE6" s="886"/>
      <c r="AF6" s="880"/>
      <c r="AG6" s="880"/>
      <c r="AH6" s="880"/>
      <c r="AI6"/>
    </row>
    <row r="7" spans="1:35" ht="26.25" thickBot="1">
      <c r="B7" s="884" t="s">
        <v>133</v>
      </c>
      <c r="C7" s="885"/>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81"/>
      <c r="AG7" s="881"/>
      <c r="AH7" s="881"/>
      <c r="AI7"/>
    </row>
    <row r="8" spans="1:35" ht="25.5" customHeight="1">
      <c r="B8" s="882"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83"/>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2" t="s">
        <v>264</v>
      </c>
      <c r="P13" s="873"/>
      <c r="Q13" s="873"/>
      <c r="R13" s="873"/>
      <c r="S13" s="874"/>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4" t="s">
        <v>70</v>
      </c>
      <c r="C26" s="864"/>
      <c r="D26" s="864"/>
      <c r="E26" s="864"/>
      <c r="F26" s="864"/>
      <c r="G26" s="864"/>
      <c r="H26" s="864"/>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65"/>
      <c r="C27" s="865"/>
      <c r="D27" s="865"/>
      <c r="E27" s="865"/>
      <c r="F27" s="865"/>
      <c r="G27" s="865"/>
      <c r="H27" s="865"/>
      <c r="O27" s="84"/>
      <c r="P27" s="402"/>
      <c r="Q27" s="84"/>
      <c r="R27" s="84"/>
      <c r="S27" s="84"/>
      <c r="U27" s="171"/>
      <c r="V27" s="173"/>
    </row>
    <row r="28" spans="1:35">
      <c r="B28" s="865"/>
      <c r="C28" s="865"/>
      <c r="D28" s="865"/>
      <c r="E28" s="865"/>
      <c r="F28" s="865"/>
      <c r="G28" s="865"/>
      <c r="H28" s="865"/>
      <c r="O28" s="84"/>
      <c r="P28" s="402"/>
      <c r="Q28" s="84"/>
      <c r="R28" s="84"/>
      <c r="S28" s="84"/>
      <c r="V28" s="173"/>
    </row>
    <row r="29" spans="1:35">
      <c r="B29" s="865"/>
      <c r="C29" s="865"/>
      <c r="D29" s="865"/>
      <c r="E29" s="865"/>
      <c r="F29" s="865"/>
      <c r="G29" s="865"/>
      <c r="H29" s="865"/>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65"/>
      <c r="C30" s="865"/>
      <c r="D30" s="865"/>
      <c r="E30" s="865"/>
      <c r="F30" s="865"/>
      <c r="G30" s="865"/>
      <c r="H30" s="865"/>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66" t="s">
        <v>75</v>
      </c>
      <c r="D38" s="867"/>
      <c r="O38" s="394"/>
      <c r="P38" s="395"/>
      <c r="Q38" s="396"/>
      <c r="R38" s="84"/>
    </row>
    <row r="39" spans="2:18">
      <c r="B39" s="142">
        <v>35</v>
      </c>
      <c r="C39" s="870">
        <f>LN(2)/B39</f>
        <v>1.980420515885558E-2</v>
      </c>
      <c r="D39" s="871"/>
    </row>
    <row r="40" spans="2:18" ht="27">
      <c r="B40" s="364" t="s">
        <v>76</v>
      </c>
      <c r="C40" s="868" t="s">
        <v>77</v>
      </c>
      <c r="D40" s="869"/>
    </row>
    <row r="41" spans="2:18" ht="13.5" thickBot="1">
      <c r="B41" s="143">
        <v>0.05</v>
      </c>
      <c r="C41" s="862">
        <f>LN(2)/B41</f>
        <v>13.862943611198904</v>
      </c>
      <c r="D41" s="863"/>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69">
        <f>Amnt_Deposited!C14</f>
        <v>15.774899282669997</v>
      </c>
      <c r="D19" s="416">
        <f>Dry_Matter_Content!C6</f>
        <v>0.59</v>
      </c>
      <c r="E19" s="283">
        <f>MCF!R18</f>
        <v>1</v>
      </c>
      <c r="F19" s="130">
        <f>C19*D19*$K$6*DOCF*E19</f>
        <v>1.7683662095873067</v>
      </c>
      <c r="G19" s="65">
        <f t="shared" ref="G19:G50" si="0">F19*$K$12</f>
        <v>1.7683662095873067</v>
      </c>
      <c r="H19" s="65">
        <f>F19*(1-$K$12)</f>
        <v>0</v>
      </c>
      <c r="I19" s="65">
        <f t="shared" ref="I19:I50" si="1">G19+I18*$K$10</f>
        <v>1.7683662095873067</v>
      </c>
      <c r="J19" s="65">
        <f t="shared" ref="J19:J50" si="2">I18*(1-$K$10)+H19</f>
        <v>0</v>
      </c>
      <c r="K19" s="66">
        <f>J19*CH4_fraction*conv</f>
        <v>0</v>
      </c>
      <c r="O19" s="95">
        <f>Amnt_Deposited!B14</f>
        <v>2000</v>
      </c>
      <c r="P19" s="98">
        <f>Amnt_Deposited!C14</f>
        <v>15.774899282669997</v>
      </c>
      <c r="Q19" s="283">
        <f>MCF!R18</f>
        <v>1</v>
      </c>
      <c r="R19" s="130">
        <f t="shared" ref="R19:R50" si="3">P19*$W$6*DOCF*Q19</f>
        <v>1.1831174462002498</v>
      </c>
      <c r="S19" s="65">
        <f>R19*$W$12</f>
        <v>1.1831174462002498</v>
      </c>
      <c r="T19" s="65">
        <f>R19*(1-$W$12)</f>
        <v>0</v>
      </c>
      <c r="U19" s="65">
        <f>S19+U18*$W$10</f>
        <v>1.1831174462002498</v>
      </c>
      <c r="V19" s="65">
        <f>U18*(1-$W$10)+T19</f>
        <v>0</v>
      </c>
      <c r="W19" s="66">
        <f>V19*CH4_fraction*conv</f>
        <v>0</v>
      </c>
    </row>
    <row r="20" spans="2:23">
      <c r="B20" s="96">
        <f>Amnt_Deposited!B15</f>
        <v>2001</v>
      </c>
      <c r="C20" s="770">
        <f>Amnt_Deposited!C15</f>
        <v>16.090747572240002</v>
      </c>
      <c r="D20" s="418">
        <f>Dry_Matter_Content!C7</f>
        <v>0.59</v>
      </c>
      <c r="E20" s="284">
        <f>MCF!R19</f>
        <v>1</v>
      </c>
      <c r="F20" s="67">
        <f t="shared" ref="F20:F50" si="4">C20*D20*$K$6*DOCF*E20</f>
        <v>1.8037728028481042</v>
      </c>
      <c r="G20" s="67">
        <f t="shared" si="0"/>
        <v>1.8037728028481042</v>
      </c>
      <c r="H20" s="67">
        <f t="shared" ref="H20:H50" si="5">F20*(1-$K$12)</f>
        <v>0</v>
      </c>
      <c r="I20" s="67">
        <f t="shared" si="1"/>
        <v>2.9891441218665369</v>
      </c>
      <c r="J20" s="67">
        <f t="shared" si="2"/>
        <v>0.58299489056887421</v>
      </c>
      <c r="K20" s="100">
        <f>J20*CH4_fraction*conv</f>
        <v>0.38866326037924948</v>
      </c>
      <c r="M20" s="393"/>
      <c r="O20" s="96">
        <f>Amnt_Deposited!B15</f>
        <v>2001</v>
      </c>
      <c r="P20" s="99">
        <f>Amnt_Deposited!C15</f>
        <v>16.090747572240002</v>
      </c>
      <c r="Q20" s="284">
        <f>MCF!R19</f>
        <v>1</v>
      </c>
      <c r="R20" s="67">
        <f t="shared" si="3"/>
        <v>1.2068060679180002</v>
      </c>
      <c r="S20" s="67">
        <f>R20*$W$12</f>
        <v>1.2068060679180002</v>
      </c>
      <c r="T20" s="67">
        <f>R20*(1-$W$12)</f>
        <v>0</v>
      </c>
      <c r="U20" s="67">
        <f>S20+U19*$W$10</f>
        <v>1.9998734089205197</v>
      </c>
      <c r="V20" s="67">
        <f>U19*(1-$W$10)+T20</f>
        <v>0.39005010519773031</v>
      </c>
      <c r="W20" s="100">
        <f>V20*CH4_fraction*conv</f>
        <v>0.26003340346515352</v>
      </c>
    </row>
    <row r="21" spans="2:23">
      <c r="B21" s="96">
        <f>Amnt_Deposited!B16</f>
        <v>2002</v>
      </c>
      <c r="C21" s="770">
        <f>Amnt_Deposited!C16</f>
        <v>16.457749913880001</v>
      </c>
      <c r="D21" s="418">
        <f>Dry_Matter_Content!C8</f>
        <v>0.59</v>
      </c>
      <c r="E21" s="284">
        <f>MCF!R20</f>
        <v>1</v>
      </c>
      <c r="F21" s="67">
        <f t="shared" si="4"/>
        <v>1.844913765345948</v>
      </c>
      <c r="G21" s="67">
        <f t="shared" si="0"/>
        <v>1.844913765345948</v>
      </c>
      <c r="H21" s="67">
        <f t="shared" si="5"/>
        <v>0</v>
      </c>
      <c r="I21" s="67">
        <f t="shared" si="1"/>
        <v>3.8485969907226858</v>
      </c>
      <c r="J21" s="67">
        <f t="shared" si="2"/>
        <v>0.98546089648979918</v>
      </c>
      <c r="K21" s="100">
        <f t="shared" ref="K21:K84" si="6">J21*CH4_fraction*conv</f>
        <v>0.65697393099319945</v>
      </c>
      <c r="O21" s="96">
        <f>Amnt_Deposited!B16</f>
        <v>2002</v>
      </c>
      <c r="P21" s="99">
        <f>Amnt_Deposited!C16</f>
        <v>16.457749913880001</v>
      </c>
      <c r="Q21" s="284">
        <f>MCF!R20</f>
        <v>1</v>
      </c>
      <c r="R21" s="67">
        <f t="shared" si="3"/>
        <v>1.2343312435410001</v>
      </c>
      <c r="S21" s="67">
        <f t="shared" ref="S21:S84" si="7">R21*$W$12</f>
        <v>1.2343312435410001</v>
      </c>
      <c r="T21" s="67">
        <f t="shared" ref="T21:T84" si="8">R21*(1-$W$12)</f>
        <v>0</v>
      </c>
      <c r="U21" s="67">
        <f t="shared" ref="U21:U84" si="9">S21+U20*$W$10</f>
        <v>2.5748864790740535</v>
      </c>
      <c r="V21" s="67">
        <f t="shared" ref="V21:V84" si="10">U20*(1-$W$10)+T21</f>
        <v>0.65931817338746601</v>
      </c>
      <c r="W21" s="100">
        <f t="shared" ref="W21:W84" si="11">V21*CH4_fraction*conv</f>
        <v>0.43954544892497732</v>
      </c>
    </row>
    <row r="22" spans="2:23">
      <c r="B22" s="96">
        <f>Amnt_Deposited!B17</f>
        <v>2003</v>
      </c>
      <c r="C22" s="770">
        <f>Amnt_Deposited!C17</f>
        <v>16.984930082669997</v>
      </c>
      <c r="D22" s="418">
        <f>Dry_Matter_Content!C9</f>
        <v>0.59</v>
      </c>
      <c r="E22" s="284">
        <f>MCF!R21</f>
        <v>1</v>
      </c>
      <c r="F22" s="67">
        <f t="shared" si="4"/>
        <v>1.9040106622673065</v>
      </c>
      <c r="G22" s="67">
        <f t="shared" si="0"/>
        <v>1.9040106622673065</v>
      </c>
      <c r="H22" s="67">
        <f t="shared" si="5"/>
        <v>0</v>
      </c>
      <c r="I22" s="67">
        <f t="shared" si="1"/>
        <v>4.4838023742611606</v>
      </c>
      <c r="J22" s="67">
        <f t="shared" si="2"/>
        <v>1.268805278728832</v>
      </c>
      <c r="K22" s="100">
        <f t="shared" si="6"/>
        <v>0.84587018581922124</v>
      </c>
      <c r="N22" s="258"/>
      <c r="O22" s="96">
        <f>Amnt_Deposited!B17</f>
        <v>2003</v>
      </c>
      <c r="P22" s="99">
        <f>Amnt_Deposited!C17</f>
        <v>16.984930082669997</v>
      </c>
      <c r="Q22" s="284">
        <f>MCF!R21</f>
        <v>1</v>
      </c>
      <c r="R22" s="67">
        <f t="shared" si="3"/>
        <v>1.2738697562002497</v>
      </c>
      <c r="S22" s="67">
        <f t="shared" si="7"/>
        <v>1.2738697562002497</v>
      </c>
      <c r="T22" s="67">
        <f t="shared" si="8"/>
        <v>0</v>
      </c>
      <c r="U22" s="67">
        <f t="shared" si="9"/>
        <v>2.9998677793897146</v>
      </c>
      <c r="V22" s="67">
        <f t="shared" si="10"/>
        <v>0.84888845588458872</v>
      </c>
      <c r="W22" s="100">
        <f t="shared" si="11"/>
        <v>0.56592563725639244</v>
      </c>
    </row>
    <row r="23" spans="2:23">
      <c r="B23" s="96">
        <f>Amnt_Deposited!B18</f>
        <v>2004</v>
      </c>
      <c r="C23" s="770">
        <f>Amnt_Deposited!C18</f>
        <v>17.18234660769</v>
      </c>
      <c r="D23" s="418">
        <f>Dry_Matter_Content!C10</f>
        <v>0.59</v>
      </c>
      <c r="E23" s="284">
        <f>MCF!R22</f>
        <v>1</v>
      </c>
      <c r="F23" s="67">
        <f t="shared" si="4"/>
        <v>1.926141054722049</v>
      </c>
      <c r="G23" s="67">
        <f t="shared" si="0"/>
        <v>1.926141054722049</v>
      </c>
      <c r="H23" s="67">
        <f t="shared" si="5"/>
        <v>0</v>
      </c>
      <c r="I23" s="67">
        <f t="shared" si="1"/>
        <v>4.9317236686514985</v>
      </c>
      <c r="J23" s="67">
        <f t="shared" si="2"/>
        <v>1.4782197603317104</v>
      </c>
      <c r="K23" s="100">
        <f t="shared" si="6"/>
        <v>0.98547984022114021</v>
      </c>
      <c r="N23" s="258"/>
      <c r="O23" s="96">
        <f>Amnt_Deposited!B18</f>
        <v>2004</v>
      </c>
      <c r="P23" s="99">
        <f>Amnt_Deposited!C18</f>
        <v>17.18234660769</v>
      </c>
      <c r="Q23" s="284">
        <f>MCF!R22</f>
        <v>1</v>
      </c>
      <c r="R23" s="67">
        <f t="shared" si="3"/>
        <v>1.2886759955767499</v>
      </c>
      <c r="S23" s="67">
        <f t="shared" si="7"/>
        <v>1.2886759955767499</v>
      </c>
      <c r="T23" s="67">
        <f t="shared" si="8"/>
        <v>0</v>
      </c>
      <c r="U23" s="67">
        <f t="shared" si="9"/>
        <v>3.2995475035580943</v>
      </c>
      <c r="V23" s="67">
        <f t="shared" si="10"/>
        <v>0.98899627140836999</v>
      </c>
      <c r="W23" s="100">
        <f t="shared" si="11"/>
        <v>0.65933084760557992</v>
      </c>
    </row>
    <row r="24" spans="2:23">
      <c r="B24" s="96">
        <f>Amnt_Deposited!B19</f>
        <v>2005</v>
      </c>
      <c r="C24" s="770">
        <f>Amnt_Deposited!C19</f>
        <v>17.65997601522</v>
      </c>
      <c r="D24" s="418">
        <f>Dry_Matter_Content!C11</f>
        <v>0.59</v>
      </c>
      <c r="E24" s="284">
        <f>MCF!R23</f>
        <v>1</v>
      </c>
      <c r="F24" s="67">
        <f t="shared" si="4"/>
        <v>1.9796833113061618</v>
      </c>
      <c r="G24" s="67">
        <f t="shared" si="0"/>
        <v>1.9796833113061618</v>
      </c>
      <c r="H24" s="67">
        <f t="shared" si="5"/>
        <v>0</v>
      </c>
      <c r="I24" s="67">
        <f t="shared" si="1"/>
        <v>5.285516547911687</v>
      </c>
      <c r="J24" s="67">
        <f t="shared" si="2"/>
        <v>1.6258904320459739</v>
      </c>
      <c r="K24" s="100">
        <f t="shared" si="6"/>
        <v>1.0839269546973158</v>
      </c>
      <c r="N24" s="258"/>
      <c r="O24" s="96">
        <f>Amnt_Deposited!B19</f>
        <v>2005</v>
      </c>
      <c r="P24" s="99">
        <f>Amnt_Deposited!C19</f>
        <v>17.65997601522</v>
      </c>
      <c r="Q24" s="284">
        <f>MCF!R23</f>
        <v>1</v>
      </c>
      <c r="R24" s="67">
        <f t="shared" si="3"/>
        <v>1.3244982011414999</v>
      </c>
      <c r="S24" s="67">
        <f t="shared" si="7"/>
        <v>1.3244982011414999</v>
      </c>
      <c r="T24" s="67">
        <f t="shared" si="8"/>
        <v>0</v>
      </c>
      <c r="U24" s="67">
        <f t="shared" si="9"/>
        <v>3.5362510356233408</v>
      </c>
      <c r="V24" s="67">
        <f t="shared" si="10"/>
        <v>1.0877946690762537</v>
      </c>
      <c r="W24" s="100">
        <f t="shared" si="11"/>
        <v>0.72519644605083577</v>
      </c>
    </row>
    <row r="25" spans="2:23">
      <c r="B25" s="96">
        <f>Amnt_Deposited!B20</f>
        <v>2006</v>
      </c>
      <c r="C25" s="770">
        <f>Amnt_Deposited!C20</f>
        <v>17.863654449630001</v>
      </c>
      <c r="D25" s="418">
        <f>Dry_Matter_Content!C12</f>
        <v>0.59</v>
      </c>
      <c r="E25" s="284">
        <f>MCF!R24</f>
        <v>1</v>
      </c>
      <c r="F25" s="67">
        <f t="shared" si="4"/>
        <v>2.0025156638035231</v>
      </c>
      <c r="G25" s="67">
        <f t="shared" si="0"/>
        <v>2.0025156638035231</v>
      </c>
      <c r="H25" s="67">
        <f t="shared" si="5"/>
        <v>0</v>
      </c>
      <c r="I25" s="67">
        <f t="shared" si="1"/>
        <v>5.5455033595218186</v>
      </c>
      <c r="J25" s="67">
        <f t="shared" si="2"/>
        <v>1.7425288521933915</v>
      </c>
      <c r="K25" s="100">
        <f t="shared" si="6"/>
        <v>1.1616859014622609</v>
      </c>
      <c r="N25" s="258"/>
      <c r="O25" s="96">
        <f>Amnt_Deposited!B20</f>
        <v>2006</v>
      </c>
      <c r="P25" s="99">
        <f>Amnt_Deposited!C20</f>
        <v>17.863654449630001</v>
      </c>
      <c r="Q25" s="284">
        <f>MCF!R24</f>
        <v>1</v>
      </c>
      <c r="R25" s="67">
        <f t="shared" si="3"/>
        <v>1.33977408372225</v>
      </c>
      <c r="S25" s="67">
        <f t="shared" si="7"/>
        <v>1.33977408372225</v>
      </c>
      <c r="T25" s="67">
        <f t="shared" si="8"/>
        <v>0</v>
      </c>
      <c r="U25" s="67">
        <f t="shared" si="9"/>
        <v>3.7101940407148648</v>
      </c>
      <c r="V25" s="67">
        <f t="shared" si="10"/>
        <v>1.1658310786307258</v>
      </c>
      <c r="W25" s="100">
        <f t="shared" si="11"/>
        <v>0.77722071908715051</v>
      </c>
    </row>
    <row r="26" spans="2:23">
      <c r="B26" s="96">
        <f>Amnt_Deposited!B21</f>
        <v>2007</v>
      </c>
      <c r="C26" s="770">
        <f>Amnt_Deposited!C21</f>
        <v>18.061978497750001</v>
      </c>
      <c r="D26" s="418">
        <f>Dry_Matter_Content!C13</f>
        <v>0.59</v>
      </c>
      <c r="E26" s="284">
        <f>MCF!R25</f>
        <v>1</v>
      </c>
      <c r="F26" s="67">
        <f t="shared" si="4"/>
        <v>2.0247477895977752</v>
      </c>
      <c r="G26" s="67">
        <f t="shared" si="0"/>
        <v>2.0247477895977752</v>
      </c>
      <c r="H26" s="67">
        <f t="shared" si="5"/>
        <v>0</v>
      </c>
      <c r="I26" s="67">
        <f t="shared" si="1"/>
        <v>5.7420098568432332</v>
      </c>
      <c r="J26" s="67">
        <f t="shared" si="2"/>
        <v>1.8282412922763607</v>
      </c>
      <c r="K26" s="100">
        <f t="shared" si="6"/>
        <v>1.2188275281842404</v>
      </c>
      <c r="N26" s="258"/>
      <c r="O26" s="96">
        <f>Amnt_Deposited!B21</f>
        <v>2007</v>
      </c>
      <c r="P26" s="99">
        <f>Amnt_Deposited!C21</f>
        <v>18.061978497750001</v>
      </c>
      <c r="Q26" s="284">
        <f>MCF!R25</f>
        <v>1</v>
      </c>
      <c r="R26" s="67">
        <f t="shared" si="3"/>
        <v>1.35464838733125</v>
      </c>
      <c r="S26" s="67">
        <f t="shared" si="7"/>
        <v>1.35464838733125</v>
      </c>
      <c r="T26" s="67">
        <f t="shared" si="8"/>
        <v>0</v>
      </c>
      <c r="U26" s="67">
        <f t="shared" si="9"/>
        <v>3.8416658275043929</v>
      </c>
      <c r="V26" s="67">
        <f t="shared" si="10"/>
        <v>1.2231766005417219</v>
      </c>
      <c r="W26" s="100">
        <f t="shared" si="11"/>
        <v>0.81545106702781456</v>
      </c>
    </row>
    <row r="27" spans="2:23">
      <c r="B27" s="96">
        <f>Amnt_Deposited!B22</f>
        <v>2008</v>
      </c>
      <c r="C27" s="770">
        <f>Amnt_Deposited!C22</f>
        <v>18.252981859529999</v>
      </c>
      <c r="D27" s="418">
        <f>Dry_Matter_Content!C14</f>
        <v>0.59</v>
      </c>
      <c r="E27" s="284">
        <f>MCF!R26</f>
        <v>1</v>
      </c>
      <c r="F27" s="67">
        <f t="shared" si="4"/>
        <v>2.046159266453313</v>
      </c>
      <c r="G27" s="67">
        <f t="shared" si="0"/>
        <v>2.046159266453313</v>
      </c>
      <c r="H27" s="67">
        <f t="shared" si="5"/>
        <v>0</v>
      </c>
      <c r="I27" s="67">
        <f t="shared" si="1"/>
        <v>5.8951435780295638</v>
      </c>
      <c r="J27" s="67">
        <f t="shared" si="2"/>
        <v>1.8930255452669824</v>
      </c>
      <c r="K27" s="100">
        <f t="shared" si="6"/>
        <v>1.2620170301779883</v>
      </c>
      <c r="N27" s="258"/>
      <c r="O27" s="96">
        <f>Amnt_Deposited!B22</f>
        <v>2008</v>
      </c>
      <c r="P27" s="99">
        <f>Amnt_Deposited!C22</f>
        <v>18.252981859529999</v>
      </c>
      <c r="Q27" s="284">
        <f>MCF!R26</f>
        <v>1</v>
      </c>
      <c r="R27" s="67">
        <f t="shared" si="3"/>
        <v>1.3689736394647498</v>
      </c>
      <c r="S27" s="67">
        <f t="shared" si="7"/>
        <v>1.3689736394647498</v>
      </c>
      <c r="T27" s="67">
        <f t="shared" si="8"/>
        <v>0</v>
      </c>
      <c r="U27" s="67">
        <f t="shared" si="9"/>
        <v>3.9441192538110368</v>
      </c>
      <c r="V27" s="67">
        <f t="shared" si="10"/>
        <v>1.2665202131581057</v>
      </c>
      <c r="W27" s="100">
        <f t="shared" si="11"/>
        <v>0.84434680877207047</v>
      </c>
    </row>
    <row r="28" spans="2:23">
      <c r="B28" s="96">
        <f>Amnt_Deposited!B23</f>
        <v>2009</v>
      </c>
      <c r="C28" s="770">
        <f>Amnt_Deposited!C23</f>
        <v>18.434214222599998</v>
      </c>
      <c r="D28" s="418">
        <f>Dry_Matter_Content!C15</f>
        <v>0.59</v>
      </c>
      <c r="E28" s="284">
        <f>MCF!R27</f>
        <v>1</v>
      </c>
      <c r="F28" s="67">
        <f t="shared" si="4"/>
        <v>2.0664754143534596</v>
      </c>
      <c r="G28" s="67">
        <f t="shared" si="0"/>
        <v>2.0664754143534596</v>
      </c>
      <c r="H28" s="67">
        <f t="shared" si="5"/>
        <v>0</v>
      </c>
      <c r="I28" s="67">
        <f t="shared" si="1"/>
        <v>6.0181083289649404</v>
      </c>
      <c r="J28" s="67">
        <f t="shared" si="2"/>
        <v>1.943510663418083</v>
      </c>
      <c r="K28" s="100">
        <f t="shared" si="6"/>
        <v>1.2956737756120553</v>
      </c>
      <c r="N28" s="258"/>
      <c r="O28" s="96">
        <f>Amnt_Deposited!B23</f>
        <v>2009</v>
      </c>
      <c r="P28" s="99">
        <f>Amnt_Deposited!C23</f>
        <v>18.434214222599998</v>
      </c>
      <c r="Q28" s="284">
        <f>MCF!R27</f>
        <v>1</v>
      </c>
      <c r="R28" s="67">
        <f t="shared" si="3"/>
        <v>1.3825660666949997</v>
      </c>
      <c r="S28" s="67">
        <f t="shared" si="7"/>
        <v>1.3825660666949997</v>
      </c>
      <c r="T28" s="67">
        <f t="shared" si="8"/>
        <v>0</v>
      </c>
      <c r="U28" s="67">
        <f t="shared" si="9"/>
        <v>4.0263882664796657</v>
      </c>
      <c r="V28" s="67">
        <f t="shared" si="10"/>
        <v>1.3002970540263712</v>
      </c>
      <c r="W28" s="100">
        <f t="shared" si="11"/>
        <v>0.86686470268424742</v>
      </c>
    </row>
    <row r="29" spans="2:23">
      <c r="B29" s="96">
        <f>Amnt_Deposited!B24</f>
        <v>2010</v>
      </c>
      <c r="C29" s="770">
        <f>Amnt_Deposited!C24</f>
        <v>22.007435175000001</v>
      </c>
      <c r="D29" s="418">
        <f>Dry_Matter_Content!C16</f>
        <v>0.59</v>
      </c>
      <c r="E29" s="284">
        <f>MCF!R28</f>
        <v>1</v>
      </c>
      <c r="F29" s="67">
        <f t="shared" si="4"/>
        <v>2.4670334831175</v>
      </c>
      <c r="G29" s="67">
        <f t="shared" si="0"/>
        <v>2.4670334831175</v>
      </c>
      <c r="H29" s="67">
        <f t="shared" si="5"/>
        <v>0</v>
      </c>
      <c r="I29" s="67">
        <f t="shared" si="1"/>
        <v>6.5010921352367426</v>
      </c>
      <c r="J29" s="67">
        <f t="shared" si="2"/>
        <v>1.984049676845697</v>
      </c>
      <c r="K29" s="100">
        <f t="shared" si="6"/>
        <v>1.322699784563798</v>
      </c>
      <c r="O29" s="96">
        <f>Amnt_Deposited!B24</f>
        <v>2010</v>
      </c>
      <c r="P29" s="99">
        <f>Amnt_Deposited!C24</f>
        <v>22.007435175000001</v>
      </c>
      <c r="Q29" s="284">
        <f>MCF!R28</f>
        <v>1</v>
      </c>
      <c r="R29" s="67">
        <f t="shared" si="3"/>
        <v>1.650557638125</v>
      </c>
      <c r="S29" s="67">
        <f t="shared" si="7"/>
        <v>1.650557638125</v>
      </c>
      <c r="T29" s="67">
        <f t="shared" si="8"/>
        <v>0</v>
      </c>
      <c r="U29" s="67">
        <f t="shared" si="9"/>
        <v>4.3495264062690078</v>
      </c>
      <c r="V29" s="67">
        <f t="shared" si="10"/>
        <v>1.3274194983356582</v>
      </c>
      <c r="W29" s="100">
        <f t="shared" si="11"/>
        <v>0.88494633222377206</v>
      </c>
    </row>
    <row r="30" spans="2:23">
      <c r="B30" s="96">
        <f>Amnt_Deposited!B25</f>
        <v>2011</v>
      </c>
      <c r="C30" s="99">
        <f>Amnt_Deposited!C25</f>
        <v>22.890666906690001</v>
      </c>
      <c r="D30" s="418">
        <f>Dry_Matter_Content!C17</f>
        <v>0.59</v>
      </c>
      <c r="E30" s="284">
        <f>MCF!R29</f>
        <v>1</v>
      </c>
      <c r="F30" s="67">
        <f t="shared" si="4"/>
        <v>2.5660437602399488</v>
      </c>
      <c r="G30" s="67">
        <f t="shared" si="0"/>
        <v>2.5660437602399488</v>
      </c>
      <c r="H30" s="67">
        <f t="shared" si="5"/>
        <v>0</v>
      </c>
      <c r="I30" s="67">
        <f t="shared" si="1"/>
        <v>6.9238561396137746</v>
      </c>
      <c r="J30" s="67">
        <f t="shared" si="2"/>
        <v>2.1432797558629164</v>
      </c>
      <c r="K30" s="100">
        <f t="shared" si="6"/>
        <v>1.4288531705752776</v>
      </c>
      <c r="O30" s="96">
        <f>Amnt_Deposited!B25</f>
        <v>2011</v>
      </c>
      <c r="P30" s="99">
        <f>Amnt_Deposited!C25</f>
        <v>22.890666906690001</v>
      </c>
      <c r="Q30" s="284">
        <f>MCF!R29</f>
        <v>1</v>
      </c>
      <c r="R30" s="67">
        <f t="shared" si="3"/>
        <v>1.71680001800175</v>
      </c>
      <c r="S30" s="67">
        <f t="shared" si="7"/>
        <v>1.71680001800175</v>
      </c>
      <c r="T30" s="67">
        <f t="shared" si="8"/>
        <v>0</v>
      </c>
      <c r="U30" s="67">
        <f t="shared" si="9"/>
        <v>4.63237475888522</v>
      </c>
      <c r="V30" s="67">
        <f t="shared" si="10"/>
        <v>1.4339516653855375</v>
      </c>
      <c r="W30" s="100">
        <f t="shared" si="11"/>
        <v>0.95596777692369161</v>
      </c>
    </row>
    <row r="31" spans="2:23">
      <c r="B31" s="96">
        <f>Amnt_Deposited!B26</f>
        <v>2012</v>
      </c>
      <c r="C31" s="99">
        <f>Amnt_Deposited!C26</f>
        <v>23.139055979159998</v>
      </c>
      <c r="D31" s="418">
        <f>Dry_Matter_Content!C18</f>
        <v>0.59</v>
      </c>
      <c r="E31" s="284">
        <f>MCF!R30</f>
        <v>1</v>
      </c>
      <c r="F31" s="67">
        <f t="shared" si="4"/>
        <v>2.5938881752638356</v>
      </c>
      <c r="G31" s="67">
        <f t="shared" si="0"/>
        <v>2.5938881752638356</v>
      </c>
      <c r="H31" s="67">
        <f t="shared" si="5"/>
        <v>0</v>
      </c>
      <c r="I31" s="67">
        <f t="shared" si="1"/>
        <v>7.235087741513885</v>
      </c>
      <c r="J31" s="67">
        <f t="shared" si="2"/>
        <v>2.2826565733637252</v>
      </c>
      <c r="K31" s="100">
        <f t="shared" si="6"/>
        <v>1.52177104890915</v>
      </c>
      <c r="O31" s="96">
        <f>Amnt_Deposited!B26</f>
        <v>2012</v>
      </c>
      <c r="P31" s="99">
        <f>Amnt_Deposited!C26</f>
        <v>23.139055979159998</v>
      </c>
      <c r="Q31" s="284">
        <f>MCF!R30</f>
        <v>1</v>
      </c>
      <c r="R31" s="67">
        <f t="shared" si="3"/>
        <v>1.7354291984369998</v>
      </c>
      <c r="S31" s="67">
        <f t="shared" si="7"/>
        <v>1.7354291984369998</v>
      </c>
      <c r="T31" s="67">
        <f t="shared" si="8"/>
        <v>0</v>
      </c>
      <c r="U31" s="67">
        <f t="shared" si="9"/>
        <v>4.8406028600672739</v>
      </c>
      <c r="V31" s="67">
        <f t="shared" si="10"/>
        <v>1.5272010972549457</v>
      </c>
      <c r="W31" s="100">
        <f t="shared" si="11"/>
        <v>1.0181340648366304</v>
      </c>
    </row>
    <row r="32" spans="2:23">
      <c r="B32" s="96">
        <f>Amnt_Deposited!B27</f>
        <v>2013</v>
      </c>
      <c r="C32" s="99">
        <f>Amnt_Deposited!C27</f>
        <v>23.626305131549998</v>
      </c>
      <c r="D32" s="418">
        <f>Dry_Matter_Content!C19</f>
        <v>0.59</v>
      </c>
      <c r="E32" s="284">
        <f>MCF!R31</f>
        <v>1</v>
      </c>
      <c r="F32" s="67">
        <f t="shared" si="4"/>
        <v>2.6485088052467547</v>
      </c>
      <c r="G32" s="67">
        <f t="shared" si="0"/>
        <v>2.6485088052467547</v>
      </c>
      <c r="H32" s="67">
        <f t="shared" si="5"/>
        <v>0</v>
      </c>
      <c r="I32" s="67">
        <f t="shared" si="1"/>
        <v>7.4983331532102326</v>
      </c>
      <c r="J32" s="67">
        <f t="shared" si="2"/>
        <v>2.385263393550408</v>
      </c>
      <c r="K32" s="100">
        <f t="shared" si="6"/>
        <v>1.5901755957002719</v>
      </c>
      <c r="O32" s="96">
        <f>Amnt_Deposited!B27</f>
        <v>2013</v>
      </c>
      <c r="P32" s="99">
        <f>Amnt_Deposited!C27</f>
        <v>23.626305131549998</v>
      </c>
      <c r="Q32" s="284">
        <f>MCF!R31</f>
        <v>1</v>
      </c>
      <c r="R32" s="67">
        <f t="shared" si="3"/>
        <v>1.7719728848662497</v>
      </c>
      <c r="S32" s="67">
        <f t="shared" si="7"/>
        <v>1.7719728848662497</v>
      </c>
      <c r="T32" s="67">
        <f t="shared" si="8"/>
        <v>0</v>
      </c>
      <c r="U32" s="67">
        <f t="shared" si="9"/>
        <v>5.0167260168667918</v>
      </c>
      <c r="V32" s="67">
        <f t="shared" si="10"/>
        <v>1.5958497280667314</v>
      </c>
      <c r="W32" s="100">
        <f t="shared" si="11"/>
        <v>1.0638998187111541</v>
      </c>
    </row>
    <row r="33" spans="2:23">
      <c r="B33" s="96">
        <f>Amnt_Deposited!B28</f>
        <v>2014</v>
      </c>
      <c r="C33" s="99">
        <f>Amnt_Deposited!C28</f>
        <v>24.11004519462</v>
      </c>
      <c r="D33" s="418">
        <f>Dry_Matter_Content!C20</f>
        <v>0.59</v>
      </c>
      <c r="E33" s="284">
        <f>MCF!R32</f>
        <v>1</v>
      </c>
      <c r="F33" s="67">
        <f t="shared" si="4"/>
        <v>2.702736066316902</v>
      </c>
      <c r="G33" s="67">
        <f t="shared" si="0"/>
        <v>2.702736066316902</v>
      </c>
      <c r="H33" s="67">
        <f t="shared" si="5"/>
        <v>0</v>
      </c>
      <c r="I33" s="67">
        <f t="shared" si="1"/>
        <v>7.7290190907673457</v>
      </c>
      <c r="J33" s="67">
        <f t="shared" si="2"/>
        <v>2.4720501287597889</v>
      </c>
      <c r="K33" s="100">
        <f t="shared" si="6"/>
        <v>1.6480334191731925</v>
      </c>
      <c r="O33" s="96">
        <f>Amnt_Deposited!B28</f>
        <v>2014</v>
      </c>
      <c r="P33" s="99">
        <f>Amnt_Deposited!C28</f>
        <v>24.11004519462</v>
      </c>
      <c r="Q33" s="284">
        <f>MCF!R32</f>
        <v>1</v>
      </c>
      <c r="R33" s="67">
        <f t="shared" si="3"/>
        <v>1.8082533895964998</v>
      </c>
      <c r="S33" s="67">
        <f t="shared" si="7"/>
        <v>1.8082533895964998</v>
      </c>
      <c r="T33" s="67">
        <f t="shared" si="8"/>
        <v>0</v>
      </c>
      <c r="U33" s="67">
        <f t="shared" si="9"/>
        <v>5.1710654041708368</v>
      </c>
      <c r="V33" s="67">
        <f t="shared" si="10"/>
        <v>1.6539140022924543</v>
      </c>
      <c r="W33" s="100">
        <f t="shared" si="11"/>
        <v>1.1026093348616361</v>
      </c>
    </row>
    <row r="34" spans="2:23">
      <c r="B34" s="96">
        <f>Amnt_Deposited!B29</f>
        <v>2015</v>
      </c>
      <c r="C34" s="99">
        <f>Amnt_Deposited!C29</f>
        <v>24.581684949690001</v>
      </c>
      <c r="D34" s="418">
        <f>Dry_Matter_Content!C21</f>
        <v>0.59</v>
      </c>
      <c r="E34" s="284">
        <f>MCF!R33</f>
        <v>1</v>
      </c>
      <c r="F34" s="67">
        <f t="shared" si="4"/>
        <v>2.7556068828602487</v>
      </c>
      <c r="G34" s="67">
        <f t="shared" si="0"/>
        <v>2.7556068828602487</v>
      </c>
      <c r="H34" s="67">
        <f t="shared" si="5"/>
        <v>0</v>
      </c>
      <c r="I34" s="67">
        <f t="shared" si="1"/>
        <v>7.9365233155937513</v>
      </c>
      <c r="J34" s="67">
        <f t="shared" si="2"/>
        <v>2.5481026580338435</v>
      </c>
      <c r="K34" s="100">
        <f t="shared" si="6"/>
        <v>1.6987351053558957</v>
      </c>
      <c r="O34" s="96">
        <f>Amnt_Deposited!B29</f>
        <v>2015</v>
      </c>
      <c r="P34" s="99">
        <f>Amnt_Deposited!C29</f>
        <v>24.581684949690001</v>
      </c>
      <c r="Q34" s="284">
        <f>MCF!R33</f>
        <v>1</v>
      </c>
      <c r="R34" s="67">
        <f t="shared" si="3"/>
        <v>1.84362637122675</v>
      </c>
      <c r="S34" s="67">
        <f t="shared" si="7"/>
        <v>1.84362637122675</v>
      </c>
      <c r="T34" s="67">
        <f t="shared" si="8"/>
        <v>0</v>
      </c>
      <c r="U34" s="67">
        <f t="shared" si="9"/>
        <v>5.3098951710038476</v>
      </c>
      <c r="V34" s="67">
        <f t="shared" si="10"/>
        <v>1.7047966043937397</v>
      </c>
      <c r="W34" s="100">
        <f t="shared" si="11"/>
        <v>1.1365310695958264</v>
      </c>
    </row>
    <row r="35" spans="2:23">
      <c r="B35" s="96">
        <f>Amnt_Deposited!B30</f>
        <v>2016</v>
      </c>
      <c r="C35" s="99">
        <f>Amnt_Deposited!C30</f>
        <v>25.05680354331</v>
      </c>
      <c r="D35" s="418">
        <f>Dry_Matter_Content!C22</f>
        <v>0.59</v>
      </c>
      <c r="E35" s="284">
        <f>MCF!R34</f>
        <v>1</v>
      </c>
      <c r="F35" s="67">
        <f t="shared" si="4"/>
        <v>2.8088676772050509</v>
      </c>
      <c r="G35" s="67">
        <f t="shared" si="0"/>
        <v>2.8088676772050509</v>
      </c>
      <c r="H35" s="67">
        <f t="shared" si="5"/>
        <v>0</v>
      </c>
      <c r="I35" s="67">
        <f t="shared" si="1"/>
        <v>8.1288783514767786</v>
      </c>
      <c r="J35" s="67">
        <f t="shared" si="2"/>
        <v>2.6165126413220232</v>
      </c>
      <c r="K35" s="100">
        <f t="shared" si="6"/>
        <v>1.7443417608813487</v>
      </c>
      <c r="O35" s="96">
        <f>Amnt_Deposited!B30</f>
        <v>2016</v>
      </c>
      <c r="P35" s="99">
        <f>Amnt_Deposited!C30</f>
        <v>25.05680354331</v>
      </c>
      <c r="Q35" s="284">
        <f>MCF!R34</f>
        <v>1</v>
      </c>
      <c r="R35" s="67">
        <f t="shared" si="3"/>
        <v>1.87926026574825</v>
      </c>
      <c r="S35" s="67">
        <f t="shared" si="7"/>
        <v>1.87926026574825</v>
      </c>
      <c r="T35" s="67">
        <f t="shared" si="8"/>
        <v>0</v>
      </c>
      <c r="U35" s="67">
        <f t="shared" si="9"/>
        <v>5.4385894412199676</v>
      </c>
      <c r="V35" s="67">
        <f t="shared" si="10"/>
        <v>1.7505659955321295</v>
      </c>
      <c r="W35" s="100">
        <f t="shared" si="11"/>
        <v>1.1670439970214197</v>
      </c>
    </row>
    <row r="36" spans="2:23">
      <c r="B36" s="96">
        <f>Amnt_Deposited!B31</f>
        <v>2017</v>
      </c>
      <c r="C36" s="99">
        <f>Amnt_Deposited!C31</f>
        <v>24.680987443004309</v>
      </c>
      <c r="D36" s="418">
        <f>Dry_Matter_Content!C23</f>
        <v>0.59</v>
      </c>
      <c r="E36" s="284">
        <f>MCF!R35</f>
        <v>1</v>
      </c>
      <c r="F36" s="67">
        <f t="shared" si="4"/>
        <v>2.7667386923607831</v>
      </c>
      <c r="G36" s="67">
        <f t="shared" si="0"/>
        <v>2.7667386923607831</v>
      </c>
      <c r="H36" s="67">
        <f t="shared" si="5"/>
        <v>0</v>
      </c>
      <c r="I36" s="67">
        <f t="shared" si="1"/>
        <v>8.2156888031408091</v>
      </c>
      <c r="J36" s="67">
        <f t="shared" si="2"/>
        <v>2.6799282406967526</v>
      </c>
      <c r="K36" s="100">
        <f t="shared" si="6"/>
        <v>1.7866188271311683</v>
      </c>
      <c r="O36" s="96">
        <f>Amnt_Deposited!B31</f>
        <v>2017</v>
      </c>
      <c r="P36" s="99">
        <f>Amnt_Deposited!C31</f>
        <v>24.680987443004309</v>
      </c>
      <c r="Q36" s="284">
        <f>MCF!R35</f>
        <v>1</v>
      </c>
      <c r="R36" s="67">
        <f t="shared" si="3"/>
        <v>1.8510740582253231</v>
      </c>
      <c r="S36" s="67">
        <f t="shared" si="7"/>
        <v>1.8510740582253231</v>
      </c>
      <c r="T36" s="67">
        <f t="shared" si="8"/>
        <v>0</v>
      </c>
      <c r="U36" s="67">
        <f t="shared" si="9"/>
        <v>5.4966695828328334</v>
      </c>
      <c r="V36" s="67">
        <f t="shared" si="10"/>
        <v>1.7929939166124569</v>
      </c>
      <c r="W36" s="100">
        <f t="shared" si="11"/>
        <v>1.1953292777416378</v>
      </c>
    </row>
    <row r="37" spans="2:23">
      <c r="B37" s="96">
        <f>Amnt_Deposited!B32</f>
        <v>2018</v>
      </c>
      <c r="C37" s="99">
        <f>Amnt_Deposited!C32</f>
        <v>25.862559801451606</v>
      </c>
      <c r="D37" s="418">
        <f>Dry_Matter_Content!C24</f>
        <v>0.59</v>
      </c>
      <c r="E37" s="284">
        <f>MCF!R36</f>
        <v>1</v>
      </c>
      <c r="F37" s="67">
        <f t="shared" si="4"/>
        <v>2.899192953742725</v>
      </c>
      <c r="G37" s="67">
        <f t="shared" si="0"/>
        <v>2.899192953742725</v>
      </c>
      <c r="H37" s="67">
        <f t="shared" si="5"/>
        <v>0</v>
      </c>
      <c r="I37" s="67">
        <f t="shared" si="1"/>
        <v>8.4063338504785587</v>
      </c>
      <c r="J37" s="67">
        <f t="shared" si="2"/>
        <v>2.7085479064049753</v>
      </c>
      <c r="K37" s="100">
        <f t="shared" si="6"/>
        <v>1.8056986042699834</v>
      </c>
      <c r="O37" s="96">
        <f>Amnt_Deposited!B32</f>
        <v>2018</v>
      </c>
      <c r="P37" s="99">
        <f>Amnt_Deposited!C32</f>
        <v>25.862559801451606</v>
      </c>
      <c r="Q37" s="284">
        <f>MCF!R36</f>
        <v>1</v>
      </c>
      <c r="R37" s="67">
        <f t="shared" si="3"/>
        <v>1.9396919851088703</v>
      </c>
      <c r="S37" s="67">
        <f t="shared" si="7"/>
        <v>1.9396919851088703</v>
      </c>
      <c r="T37" s="67">
        <f t="shared" si="8"/>
        <v>0</v>
      </c>
      <c r="U37" s="67">
        <f t="shared" si="9"/>
        <v>5.6242197929160742</v>
      </c>
      <c r="V37" s="67">
        <f t="shared" si="10"/>
        <v>1.8121417750256301</v>
      </c>
      <c r="W37" s="100">
        <f t="shared" si="11"/>
        <v>1.2080945166837533</v>
      </c>
    </row>
    <row r="38" spans="2:23">
      <c r="B38" s="96">
        <f>Amnt_Deposited!B33</f>
        <v>2019</v>
      </c>
      <c r="C38" s="99">
        <f>Amnt_Deposited!C33</f>
        <v>27.08055622731624</v>
      </c>
      <c r="D38" s="418">
        <f>Dry_Matter_Content!C25</f>
        <v>0.59</v>
      </c>
      <c r="E38" s="284">
        <f>MCF!R37</f>
        <v>1</v>
      </c>
      <c r="F38" s="67">
        <f t="shared" si="4"/>
        <v>3.0357303530821502</v>
      </c>
      <c r="G38" s="67">
        <f t="shared" si="0"/>
        <v>3.0357303530821502</v>
      </c>
      <c r="H38" s="67">
        <f t="shared" si="5"/>
        <v>0</v>
      </c>
      <c r="I38" s="67">
        <f t="shared" si="1"/>
        <v>8.6706644467258904</v>
      </c>
      <c r="J38" s="67">
        <f t="shared" si="2"/>
        <v>2.7713997568348181</v>
      </c>
      <c r="K38" s="100">
        <f t="shared" si="6"/>
        <v>1.8475998378898786</v>
      </c>
      <c r="O38" s="96">
        <f>Amnt_Deposited!B33</f>
        <v>2019</v>
      </c>
      <c r="P38" s="99">
        <f>Amnt_Deposited!C33</f>
        <v>27.08055622731624</v>
      </c>
      <c r="Q38" s="284">
        <f>MCF!R37</f>
        <v>1</v>
      </c>
      <c r="R38" s="67">
        <f t="shared" si="3"/>
        <v>2.0310417170487178</v>
      </c>
      <c r="S38" s="67">
        <f t="shared" si="7"/>
        <v>2.0310417170487178</v>
      </c>
      <c r="T38" s="67">
        <f t="shared" si="8"/>
        <v>0</v>
      </c>
      <c r="U38" s="67">
        <f t="shared" si="9"/>
        <v>5.8010689875507744</v>
      </c>
      <c r="V38" s="67">
        <f t="shared" si="10"/>
        <v>1.8541925224140174</v>
      </c>
      <c r="W38" s="100">
        <f t="shared" si="11"/>
        <v>1.2361283482760115</v>
      </c>
    </row>
    <row r="39" spans="2:23">
      <c r="B39" s="96">
        <f>Amnt_Deposited!B34</f>
        <v>2020</v>
      </c>
      <c r="C39" s="99">
        <f>Amnt_Deposited!C34</f>
        <v>28.335399572486359</v>
      </c>
      <c r="D39" s="418">
        <f>Dry_Matter_Content!C26</f>
        <v>0.59</v>
      </c>
      <c r="E39" s="284">
        <f>MCF!R38</f>
        <v>1</v>
      </c>
      <c r="F39" s="67">
        <f t="shared" si="4"/>
        <v>3.1763982920757203</v>
      </c>
      <c r="G39" s="67">
        <f t="shared" si="0"/>
        <v>3.1763982920757203</v>
      </c>
      <c r="H39" s="67">
        <f t="shared" si="5"/>
        <v>0</v>
      </c>
      <c r="I39" s="67">
        <f t="shared" si="1"/>
        <v>8.9885184831646008</v>
      </c>
      <c r="J39" s="67">
        <f t="shared" si="2"/>
        <v>2.8585442556370104</v>
      </c>
      <c r="K39" s="100">
        <f t="shared" si="6"/>
        <v>1.9056961704246735</v>
      </c>
      <c r="O39" s="96">
        <f>Amnt_Deposited!B34</f>
        <v>2020</v>
      </c>
      <c r="P39" s="99">
        <f>Amnt_Deposited!C34</f>
        <v>28.335399572486359</v>
      </c>
      <c r="Q39" s="284">
        <f>MCF!R38</f>
        <v>1</v>
      </c>
      <c r="R39" s="67">
        <f t="shared" si="3"/>
        <v>2.125154967936477</v>
      </c>
      <c r="S39" s="67">
        <f t="shared" si="7"/>
        <v>2.125154967936477</v>
      </c>
      <c r="T39" s="67">
        <f t="shared" si="8"/>
        <v>0</v>
      </c>
      <c r="U39" s="67">
        <f t="shared" si="9"/>
        <v>6.013727798727432</v>
      </c>
      <c r="V39" s="67">
        <f t="shared" si="10"/>
        <v>1.9124961567598198</v>
      </c>
      <c r="W39" s="100">
        <f t="shared" si="11"/>
        <v>1.2749974378398798</v>
      </c>
    </row>
    <row r="40" spans="2:23">
      <c r="B40" s="96">
        <f>Amnt_Deposited!B35</f>
        <v>2021</v>
      </c>
      <c r="C40" s="99">
        <f>Amnt_Deposited!C35</f>
        <v>29.627454765239598</v>
      </c>
      <c r="D40" s="418">
        <f>Dry_Matter_Content!C27</f>
        <v>0.59</v>
      </c>
      <c r="E40" s="284">
        <f>MCF!R39</f>
        <v>1</v>
      </c>
      <c r="F40" s="67">
        <f t="shared" si="4"/>
        <v>3.3212376791833584</v>
      </c>
      <c r="G40" s="67">
        <f t="shared" si="0"/>
        <v>3.3212376791833584</v>
      </c>
      <c r="H40" s="67">
        <f t="shared" si="5"/>
        <v>0</v>
      </c>
      <c r="I40" s="67">
        <f t="shared" si="1"/>
        <v>9.3464218026104486</v>
      </c>
      <c r="J40" s="67">
        <f t="shared" si="2"/>
        <v>2.9633343597375106</v>
      </c>
      <c r="K40" s="100">
        <f t="shared" si="6"/>
        <v>1.9755562398250071</v>
      </c>
      <c r="O40" s="96">
        <f>Amnt_Deposited!B35</f>
        <v>2021</v>
      </c>
      <c r="P40" s="99">
        <f>Amnt_Deposited!C35</f>
        <v>29.627454765239598</v>
      </c>
      <c r="Q40" s="284">
        <f>MCF!R39</f>
        <v>1</v>
      </c>
      <c r="R40" s="67">
        <f t="shared" si="3"/>
        <v>2.2220591073929699</v>
      </c>
      <c r="S40" s="67">
        <f t="shared" si="7"/>
        <v>2.2220591073929699</v>
      </c>
      <c r="T40" s="67">
        <f t="shared" si="8"/>
        <v>0</v>
      </c>
      <c r="U40" s="67">
        <f t="shared" si="9"/>
        <v>6.2531814022817462</v>
      </c>
      <c r="V40" s="67">
        <f t="shared" si="10"/>
        <v>1.9826055038386559</v>
      </c>
      <c r="W40" s="100">
        <f t="shared" si="11"/>
        <v>1.3217370025591038</v>
      </c>
    </row>
    <row r="41" spans="2:23">
      <c r="B41" s="96">
        <f>Amnt_Deposited!B36</f>
        <v>2022</v>
      </c>
      <c r="C41" s="99">
        <f>Amnt_Deposited!C36</f>
        <v>30.957020985306027</v>
      </c>
      <c r="D41" s="418">
        <f>Dry_Matter_Content!C28</f>
        <v>0.59</v>
      </c>
      <c r="E41" s="284">
        <f>MCF!R40</f>
        <v>1</v>
      </c>
      <c r="F41" s="67">
        <f t="shared" si="4"/>
        <v>3.4702820524528053</v>
      </c>
      <c r="G41" s="67">
        <f t="shared" si="0"/>
        <v>3.4702820524528053</v>
      </c>
      <c r="H41" s="67">
        <f t="shared" si="5"/>
        <v>0</v>
      </c>
      <c r="I41" s="67">
        <f t="shared" si="1"/>
        <v>9.735375945447144</v>
      </c>
      <c r="J41" s="67">
        <f t="shared" si="2"/>
        <v>3.0813279096161095</v>
      </c>
      <c r="K41" s="100">
        <f t="shared" si="6"/>
        <v>2.0542186064107395</v>
      </c>
      <c r="O41" s="96">
        <f>Amnt_Deposited!B36</f>
        <v>2022</v>
      </c>
      <c r="P41" s="99">
        <f>Amnt_Deposited!C36</f>
        <v>30.957020985306027</v>
      </c>
      <c r="Q41" s="284">
        <f>MCF!R40</f>
        <v>1</v>
      </c>
      <c r="R41" s="67">
        <f t="shared" si="3"/>
        <v>2.3217765738979521</v>
      </c>
      <c r="S41" s="67">
        <f t="shared" si="7"/>
        <v>2.3217765738979521</v>
      </c>
      <c r="T41" s="67">
        <f t="shared" si="8"/>
        <v>0</v>
      </c>
      <c r="U41" s="67">
        <f t="shared" si="9"/>
        <v>6.5134094193446561</v>
      </c>
      <c r="V41" s="67">
        <f t="shared" si="10"/>
        <v>2.0615485568350422</v>
      </c>
      <c r="W41" s="100">
        <f t="shared" si="11"/>
        <v>1.3743657045566948</v>
      </c>
    </row>
    <row r="42" spans="2:23">
      <c r="B42" s="96">
        <f>Amnt_Deposited!B37</f>
        <v>2023</v>
      </c>
      <c r="C42" s="99">
        <f>Amnt_Deposited!C37</f>
        <v>32.324323103907759</v>
      </c>
      <c r="D42" s="418">
        <f>Dry_Matter_Content!C29</f>
        <v>0.59</v>
      </c>
      <c r="E42" s="284">
        <f>MCF!R41</f>
        <v>1</v>
      </c>
      <c r="F42" s="67">
        <f t="shared" si="4"/>
        <v>3.6235566199480598</v>
      </c>
      <c r="G42" s="67">
        <f t="shared" si="0"/>
        <v>3.6235566199480598</v>
      </c>
      <c r="H42" s="67">
        <f t="shared" si="5"/>
        <v>0</v>
      </c>
      <c r="I42" s="67">
        <f t="shared" si="1"/>
        <v>10.149374271874446</v>
      </c>
      <c r="J42" s="67">
        <f t="shared" si="2"/>
        <v>3.2095582935207587</v>
      </c>
      <c r="K42" s="100">
        <f t="shared" si="6"/>
        <v>2.1397055290138391</v>
      </c>
      <c r="O42" s="96">
        <f>Amnt_Deposited!B37</f>
        <v>2023</v>
      </c>
      <c r="P42" s="99">
        <f>Amnt_Deposited!C37</f>
        <v>32.324323103907759</v>
      </c>
      <c r="Q42" s="284">
        <f>MCF!R41</f>
        <v>1</v>
      </c>
      <c r="R42" s="67">
        <f t="shared" si="3"/>
        <v>2.4243242327930816</v>
      </c>
      <c r="S42" s="67">
        <f t="shared" si="7"/>
        <v>2.4243242327930816</v>
      </c>
      <c r="T42" s="67">
        <f t="shared" si="8"/>
        <v>0</v>
      </c>
      <c r="U42" s="67">
        <f t="shared" si="9"/>
        <v>6.7903931346171582</v>
      </c>
      <c r="V42" s="67">
        <f t="shared" si="10"/>
        <v>2.1473405175205795</v>
      </c>
      <c r="W42" s="100">
        <f t="shared" si="11"/>
        <v>1.4315603450137195</v>
      </c>
    </row>
    <row r="43" spans="2:23">
      <c r="B43" s="96">
        <f>Amnt_Deposited!B38</f>
        <v>2024</v>
      </c>
      <c r="C43" s="99">
        <f>Amnt_Deposited!C38</f>
        <v>33.72950232632062</v>
      </c>
      <c r="D43" s="418">
        <f>Dry_Matter_Content!C30</f>
        <v>0.59</v>
      </c>
      <c r="E43" s="284">
        <f>MCF!R42</f>
        <v>1</v>
      </c>
      <c r="F43" s="67">
        <f t="shared" si="4"/>
        <v>3.7810772107805413</v>
      </c>
      <c r="G43" s="67">
        <f t="shared" si="0"/>
        <v>3.7810772107805413</v>
      </c>
      <c r="H43" s="67">
        <f t="shared" si="5"/>
        <v>0</v>
      </c>
      <c r="I43" s="67">
        <f t="shared" si="1"/>
        <v>10.584406239936353</v>
      </c>
      <c r="J43" s="67">
        <f t="shared" si="2"/>
        <v>3.3460452427186342</v>
      </c>
      <c r="K43" s="100">
        <f t="shared" si="6"/>
        <v>2.2306968284790893</v>
      </c>
      <c r="O43" s="96">
        <f>Amnt_Deposited!B38</f>
        <v>2024</v>
      </c>
      <c r="P43" s="99">
        <f>Amnt_Deposited!C38</f>
        <v>33.72950232632062</v>
      </c>
      <c r="Q43" s="284">
        <f>MCF!R42</f>
        <v>1</v>
      </c>
      <c r="R43" s="67">
        <f t="shared" si="3"/>
        <v>2.5297126744740464</v>
      </c>
      <c r="S43" s="67">
        <f t="shared" si="7"/>
        <v>2.5297126744740464</v>
      </c>
      <c r="T43" s="67">
        <f t="shared" si="8"/>
        <v>0</v>
      </c>
      <c r="U43" s="67">
        <f t="shared" si="9"/>
        <v>7.081449313070709</v>
      </c>
      <c r="V43" s="67">
        <f t="shared" si="10"/>
        <v>2.2386564960204955</v>
      </c>
      <c r="W43" s="100">
        <f t="shared" si="11"/>
        <v>1.4924376640136636</v>
      </c>
    </row>
    <row r="44" spans="2:23">
      <c r="B44" s="96">
        <f>Amnt_Deposited!B39</f>
        <v>2025</v>
      </c>
      <c r="C44" s="99">
        <f>Amnt_Deposited!C39</f>
        <v>35.172605969398781</v>
      </c>
      <c r="D44" s="418">
        <f>Dry_Matter_Content!C31</f>
        <v>0.59</v>
      </c>
      <c r="E44" s="284">
        <f>MCF!R43</f>
        <v>1</v>
      </c>
      <c r="F44" s="67">
        <f t="shared" si="4"/>
        <v>3.9428491291696033</v>
      </c>
      <c r="G44" s="67">
        <f t="shared" si="0"/>
        <v>3.9428491291696033</v>
      </c>
      <c r="H44" s="67">
        <f t="shared" si="5"/>
        <v>0</v>
      </c>
      <c r="I44" s="67">
        <f t="shared" si="1"/>
        <v>11.037788807183647</v>
      </c>
      <c r="J44" s="67">
        <f t="shared" si="2"/>
        <v>3.4894665619223089</v>
      </c>
      <c r="K44" s="100">
        <f t="shared" si="6"/>
        <v>2.3263110412815391</v>
      </c>
      <c r="O44" s="96">
        <f>Amnt_Deposited!B39</f>
        <v>2025</v>
      </c>
      <c r="P44" s="99">
        <f>Amnt_Deposited!C39</f>
        <v>35.172605969398781</v>
      </c>
      <c r="Q44" s="284">
        <f>MCF!R43</f>
        <v>1</v>
      </c>
      <c r="R44" s="67">
        <f t="shared" si="3"/>
        <v>2.6379454477049085</v>
      </c>
      <c r="S44" s="67">
        <f t="shared" si="7"/>
        <v>2.6379454477049085</v>
      </c>
      <c r="T44" s="67">
        <f t="shared" si="8"/>
        <v>0</v>
      </c>
      <c r="U44" s="67">
        <f t="shared" si="9"/>
        <v>7.3847828772415127</v>
      </c>
      <c r="V44" s="67">
        <f t="shared" si="10"/>
        <v>2.3346118835341048</v>
      </c>
      <c r="W44" s="100">
        <f t="shared" si="11"/>
        <v>1.5564079223560698</v>
      </c>
    </row>
    <row r="45" spans="2:23">
      <c r="B45" s="96">
        <f>Amnt_Deposited!B40</f>
        <v>2026</v>
      </c>
      <c r="C45" s="99">
        <f>Amnt_Deposited!C40</f>
        <v>36.653576300989172</v>
      </c>
      <c r="D45" s="418">
        <f>Dry_Matter_Content!C32</f>
        <v>0.59</v>
      </c>
      <c r="E45" s="284">
        <f>MCF!R44</f>
        <v>1</v>
      </c>
      <c r="F45" s="67">
        <f t="shared" si="4"/>
        <v>4.1088659033408863</v>
      </c>
      <c r="G45" s="67">
        <f t="shared" si="0"/>
        <v>4.1088659033408863</v>
      </c>
      <c r="H45" s="67">
        <f t="shared" si="5"/>
        <v>0</v>
      </c>
      <c r="I45" s="67">
        <f t="shared" si="1"/>
        <v>11.507717004703892</v>
      </c>
      <c r="J45" s="67">
        <f t="shared" si="2"/>
        <v>3.63893770582064</v>
      </c>
      <c r="K45" s="100">
        <f t="shared" si="6"/>
        <v>2.4259584705470933</v>
      </c>
      <c r="O45" s="96">
        <f>Amnt_Deposited!B40</f>
        <v>2026</v>
      </c>
      <c r="P45" s="99">
        <f>Amnt_Deposited!C40</f>
        <v>36.653576300989172</v>
      </c>
      <c r="Q45" s="284">
        <f>MCF!R44</f>
        <v>1</v>
      </c>
      <c r="R45" s="67">
        <f t="shared" si="3"/>
        <v>2.7490182225741879</v>
      </c>
      <c r="S45" s="67">
        <f t="shared" si="7"/>
        <v>2.7490182225741879</v>
      </c>
      <c r="T45" s="67">
        <f t="shared" si="8"/>
        <v>0</v>
      </c>
      <c r="U45" s="67">
        <f t="shared" si="9"/>
        <v>7.6991862208099198</v>
      </c>
      <c r="V45" s="67">
        <f t="shared" si="10"/>
        <v>2.4346148790057809</v>
      </c>
      <c r="W45" s="100">
        <f t="shared" si="11"/>
        <v>1.6230765860038538</v>
      </c>
    </row>
    <row r="46" spans="2:23">
      <c r="B46" s="96">
        <f>Amnt_Deposited!B41</f>
        <v>2027</v>
      </c>
      <c r="C46" s="99">
        <f>Amnt_Deposited!C41</f>
        <v>38.172238362206514</v>
      </c>
      <c r="D46" s="418">
        <f>Dry_Matter_Content!C33</f>
        <v>0.59</v>
      </c>
      <c r="E46" s="284">
        <f>MCF!R45</f>
        <v>1</v>
      </c>
      <c r="F46" s="67">
        <f t="shared" si="4"/>
        <v>4.2791079204033506</v>
      </c>
      <c r="G46" s="67">
        <f t="shared" si="0"/>
        <v>4.2791079204033506</v>
      </c>
      <c r="H46" s="67">
        <f t="shared" si="5"/>
        <v>0</v>
      </c>
      <c r="I46" s="67">
        <f t="shared" si="1"/>
        <v>11.992961312761572</v>
      </c>
      <c r="J46" s="67">
        <f t="shared" si="2"/>
        <v>3.7938636123456697</v>
      </c>
      <c r="K46" s="100">
        <f t="shared" si="6"/>
        <v>2.5292424082304463</v>
      </c>
      <c r="O46" s="96">
        <f>Amnt_Deposited!B41</f>
        <v>2027</v>
      </c>
      <c r="P46" s="99">
        <f>Amnt_Deposited!C41</f>
        <v>38.172238362206514</v>
      </c>
      <c r="Q46" s="284">
        <f>MCF!R45</f>
        <v>1</v>
      </c>
      <c r="R46" s="67">
        <f t="shared" si="3"/>
        <v>2.8629178771654886</v>
      </c>
      <c r="S46" s="67">
        <f t="shared" si="7"/>
        <v>2.8629178771654886</v>
      </c>
      <c r="T46" s="67">
        <f t="shared" si="8"/>
        <v>0</v>
      </c>
      <c r="U46" s="67">
        <f t="shared" si="9"/>
        <v>8.0238367391357546</v>
      </c>
      <c r="V46" s="67">
        <f t="shared" si="10"/>
        <v>2.5382673588396543</v>
      </c>
      <c r="W46" s="100">
        <f t="shared" si="11"/>
        <v>1.6921782392264362</v>
      </c>
    </row>
    <row r="47" spans="2:23">
      <c r="B47" s="96">
        <f>Amnt_Deposited!B42</f>
        <v>2028</v>
      </c>
      <c r="C47" s="99">
        <f>Amnt_Deposited!C42</f>
        <v>39.728286687106447</v>
      </c>
      <c r="D47" s="418">
        <f>Dry_Matter_Content!C34</f>
        <v>0.59</v>
      </c>
      <c r="E47" s="284">
        <f>MCF!R46</f>
        <v>1</v>
      </c>
      <c r="F47" s="67">
        <f t="shared" si="4"/>
        <v>4.4535409376246324</v>
      </c>
      <c r="G47" s="67">
        <f t="shared" si="0"/>
        <v>4.4535409376246324</v>
      </c>
      <c r="H47" s="67">
        <f t="shared" si="5"/>
        <v>0</v>
      </c>
      <c r="I47" s="67">
        <f t="shared" si="1"/>
        <v>12.492663316898611</v>
      </c>
      <c r="J47" s="67">
        <f t="shared" si="2"/>
        <v>3.9538389334875936</v>
      </c>
      <c r="K47" s="100">
        <f t="shared" si="6"/>
        <v>2.6358926223250623</v>
      </c>
      <c r="O47" s="96">
        <f>Amnt_Deposited!B42</f>
        <v>2028</v>
      </c>
      <c r="P47" s="99">
        <f>Amnt_Deposited!C42</f>
        <v>39.728286687106447</v>
      </c>
      <c r="Q47" s="284">
        <f>MCF!R46</f>
        <v>1</v>
      </c>
      <c r="R47" s="67">
        <f t="shared" si="3"/>
        <v>2.9796215015329834</v>
      </c>
      <c r="S47" s="67">
        <f t="shared" si="7"/>
        <v>2.9796215015329834</v>
      </c>
      <c r="T47" s="67">
        <f t="shared" si="8"/>
        <v>0</v>
      </c>
      <c r="U47" s="67">
        <f t="shared" si="9"/>
        <v>8.3581601138929162</v>
      </c>
      <c r="V47" s="67">
        <f t="shared" si="10"/>
        <v>2.6452981267758213</v>
      </c>
      <c r="W47" s="100">
        <f t="shared" si="11"/>
        <v>1.7635320845172142</v>
      </c>
    </row>
    <row r="48" spans="2:23">
      <c r="B48" s="96">
        <f>Amnt_Deposited!B43</f>
        <v>2029</v>
      </c>
      <c r="C48" s="99">
        <f>Amnt_Deposited!C43</f>
        <v>41.321270827346126</v>
      </c>
      <c r="D48" s="418">
        <f>Dry_Matter_Content!C35</f>
        <v>0.59</v>
      </c>
      <c r="E48" s="284">
        <f>MCF!R47</f>
        <v>1</v>
      </c>
      <c r="F48" s="67">
        <f t="shared" si="4"/>
        <v>4.6321144597455008</v>
      </c>
      <c r="G48" s="67">
        <f t="shared" si="0"/>
        <v>4.6321144597455008</v>
      </c>
      <c r="H48" s="67">
        <f t="shared" si="5"/>
        <v>0</v>
      </c>
      <c r="I48" s="67">
        <f t="shared" si="1"/>
        <v>13.006197109436719</v>
      </c>
      <c r="J48" s="67">
        <f t="shared" si="2"/>
        <v>4.1185806672073912</v>
      </c>
      <c r="K48" s="100">
        <f t="shared" si="6"/>
        <v>2.7457204448049275</v>
      </c>
      <c r="O48" s="96">
        <f>Amnt_Deposited!B43</f>
        <v>2029</v>
      </c>
      <c r="P48" s="99">
        <f>Amnt_Deposited!C43</f>
        <v>41.321270827346126</v>
      </c>
      <c r="Q48" s="284">
        <f>MCF!R47</f>
        <v>1</v>
      </c>
      <c r="R48" s="67">
        <f t="shared" si="3"/>
        <v>3.0990953120509594</v>
      </c>
      <c r="S48" s="67">
        <f t="shared" si="7"/>
        <v>3.0990953120509594</v>
      </c>
      <c r="T48" s="67">
        <f t="shared" si="8"/>
        <v>0</v>
      </c>
      <c r="U48" s="67">
        <f t="shared" si="9"/>
        <v>8.7017375843689031</v>
      </c>
      <c r="V48" s="67">
        <f t="shared" si="10"/>
        <v>2.7555178415749721</v>
      </c>
      <c r="W48" s="100">
        <f t="shared" si="11"/>
        <v>1.8370118943833147</v>
      </c>
    </row>
    <row r="49" spans="2:23">
      <c r="B49" s="96">
        <f>Amnt_Deposited!B44</f>
        <v>2030</v>
      </c>
      <c r="C49" s="99">
        <f>Amnt_Deposited!C44</f>
        <v>42.980937120000007</v>
      </c>
      <c r="D49" s="418">
        <f>Dry_Matter_Content!C36</f>
        <v>0.59</v>
      </c>
      <c r="E49" s="284">
        <f>MCF!R48</f>
        <v>1</v>
      </c>
      <c r="F49" s="67">
        <f t="shared" si="4"/>
        <v>4.8181630511520002</v>
      </c>
      <c r="G49" s="67">
        <f t="shared" si="0"/>
        <v>4.8181630511520002</v>
      </c>
      <c r="H49" s="67">
        <f t="shared" si="5"/>
        <v>0</v>
      </c>
      <c r="I49" s="67">
        <f t="shared" si="1"/>
        <v>13.536477696298221</v>
      </c>
      <c r="J49" s="67">
        <f t="shared" si="2"/>
        <v>4.2878824642904982</v>
      </c>
      <c r="K49" s="100">
        <f t="shared" si="6"/>
        <v>2.8585883095269988</v>
      </c>
      <c r="O49" s="96">
        <f>Amnt_Deposited!B44</f>
        <v>2030</v>
      </c>
      <c r="P49" s="99">
        <f>Amnt_Deposited!C44</f>
        <v>42.980937120000007</v>
      </c>
      <c r="Q49" s="284">
        <f>MCF!R48</f>
        <v>1</v>
      </c>
      <c r="R49" s="67">
        <f t="shared" si="3"/>
        <v>3.2235702840000005</v>
      </c>
      <c r="S49" s="67">
        <f t="shared" si="7"/>
        <v>3.2235702840000005</v>
      </c>
      <c r="T49" s="67">
        <f t="shared" si="8"/>
        <v>0</v>
      </c>
      <c r="U49" s="67">
        <f t="shared" si="9"/>
        <v>9.0565194221442162</v>
      </c>
      <c r="V49" s="67">
        <f t="shared" si="10"/>
        <v>2.8687884462246869</v>
      </c>
      <c r="W49" s="100">
        <f t="shared" si="11"/>
        <v>1.9125256308164578</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9.0737723525430276</v>
      </c>
      <c r="J50" s="67">
        <f t="shared" si="2"/>
        <v>4.462705343755192</v>
      </c>
      <c r="K50" s="100">
        <f t="shared" si="6"/>
        <v>2.9751368958367945</v>
      </c>
      <c r="O50" s="96">
        <f>Amnt_Deposited!B45</f>
        <v>2031</v>
      </c>
      <c r="P50" s="99">
        <f>Amnt_Deposited!C45</f>
        <v>0</v>
      </c>
      <c r="Q50" s="284">
        <f>MCF!R49</f>
        <v>1</v>
      </c>
      <c r="R50" s="67">
        <f t="shared" si="3"/>
        <v>0</v>
      </c>
      <c r="S50" s="67">
        <f t="shared" si="7"/>
        <v>0</v>
      </c>
      <c r="T50" s="67">
        <f t="shared" si="8"/>
        <v>0</v>
      </c>
      <c r="U50" s="67">
        <f t="shared" si="9"/>
        <v>6.0707665159743724</v>
      </c>
      <c r="V50" s="67">
        <f t="shared" si="10"/>
        <v>2.9857529061698433</v>
      </c>
      <c r="W50" s="100">
        <f t="shared" si="11"/>
        <v>1.9905019374465622</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6.0823315010735532</v>
      </c>
      <c r="J51" s="67">
        <f t="shared" ref="J51:J82" si="16">I50*(1-$K$10)+H51</f>
        <v>2.9914408514694739</v>
      </c>
      <c r="K51" s="100">
        <f t="shared" si="6"/>
        <v>1.9942939009796492</v>
      </c>
      <c r="O51" s="96">
        <f>Amnt_Deposited!B46</f>
        <v>2032</v>
      </c>
      <c r="P51" s="99">
        <f>Amnt_Deposited!C46</f>
        <v>0</v>
      </c>
      <c r="Q51" s="284">
        <f>MCF!R50</f>
        <v>1</v>
      </c>
      <c r="R51" s="67">
        <f t="shared" ref="R51:R82" si="17">P51*$W$6*DOCF*Q51</f>
        <v>0</v>
      </c>
      <c r="S51" s="67">
        <f t="shared" si="7"/>
        <v>0</v>
      </c>
      <c r="T51" s="67">
        <f t="shared" si="8"/>
        <v>0</v>
      </c>
      <c r="U51" s="67">
        <f t="shared" si="9"/>
        <v>4.0693564904595592</v>
      </c>
      <c r="V51" s="67">
        <f t="shared" si="10"/>
        <v>2.0014100255148133</v>
      </c>
      <c r="W51" s="100">
        <f t="shared" si="11"/>
        <v>1.3342733503432087</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4.0771087318036434</v>
      </c>
      <c r="J52" s="67">
        <f t="shared" si="16"/>
        <v>2.0052227692699098</v>
      </c>
      <c r="K52" s="100">
        <f t="shared" si="6"/>
        <v>1.3368151795132732</v>
      </c>
      <c r="O52" s="96">
        <f>Amnt_Deposited!B47</f>
        <v>2033</v>
      </c>
      <c r="P52" s="99">
        <f>Amnt_Deposited!C47</f>
        <v>0</v>
      </c>
      <c r="Q52" s="284">
        <f>MCF!R51</f>
        <v>1</v>
      </c>
      <c r="R52" s="67">
        <f t="shared" si="17"/>
        <v>0</v>
      </c>
      <c r="S52" s="67">
        <f t="shared" si="7"/>
        <v>0</v>
      </c>
      <c r="T52" s="67">
        <f t="shared" si="8"/>
        <v>0</v>
      </c>
      <c r="U52" s="67">
        <f t="shared" si="9"/>
        <v>2.7277712300202794</v>
      </c>
      <c r="V52" s="67">
        <f t="shared" si="10"/>
        <v>1.3415852604392797</v>
      </c>
      <c r="W52" s="100">
        <f t="shared" si="11"/>
        <v>0.89439017362618645</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2.7329677127949252</v>
      </c>
      <c r="J53" s="67">
        <f t="shared" si="16"/>
        <v>1.3441410190087182</v>
      </c>
      <c r="K53" s="100">
        <f t="shared" si="6"/>
        <v>0.89609401267247879</v>
      </c>
      <c r="O53" s="96">
        <f>Amnt_Deposited!B48</f>
        <v>2034</v>
      </c>
      <c r="P53" s="99">
        <f>Amnt_Deposited!C48</f>
        <v>0</v>
      </c>
      <c r="Q53" s="284">
        <f>MCF!R52</f>
        <v>1</v>
      </c>
      <c r="R53" s="67">
        <f t="shared" si="17"/>
        <v>0</v>
      </c>
      <c r="S53" s="67">
        <f t="shared" si="7"/>
        <v>0</v>
      </c>
      <c r="T53" s="67">
        <f t="shared" si="8"/>
        <v>0</v>
      </c>
      <c r="U53" s="67">
        <f t="shared" si="9"/>
        <v>1.8284797364818863</v>
      </c>
      <c r="V53" s="67">
        <f t="shared" si="10"/>
        <v>0.89929149353839322</v>
      </c>
      <c r="W53" s="100">
        <f t="shared" si="11"/>
        <v>0.59952766235892874</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1.8319630430546101</v>
      </c>
      <c r="J54" s="67">
        <f t="shared" si="16"/>
        <v>0.90100466974031501</v>
      </c>
      <c r="K54" s="100">
        <f t="shared" si="6"/>
        <v>0.60066977982687664</v>
      </c>
      <c r="O54" s="96">
        <f>Amnt_Deposited!B49</f>
        <v>2035</v>
      </c>
      <c r="P54" s="99">
        <f>Amnt_Deposited!C49</f>
        <v>0</v>
      </c>
      <c r="Q54" s="284">
        <f>MCF!R53</f>
        <v>1</v>
      </c>
      <c r="R54" s="67">
        <f t="shared" si="17"/>
        <v>0</v>
      </c>
      <c r="S54" s="67">
        <f t="shared" si="7"/>
        <v>0</v>
      </c>
      <c r="T54" s="67">
        <f t="shared" si="8"/>
        <v>0</v>
      </c>
      <c r="U54" s="67">
        <f t="shared" si="9"/>
        <v>1.2256666211337717</v>
      </c>
      <c r="V54" s="67">
        <f t="shared" si="10"/>
        <v>0.60281311534811466</v>
      </c>
      <c r="W54" s="100">
        <f t="shared" si="11"/>
        <v>0.4018754102320764</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1.2280015513559561</v>
      </c>
      <c r="J55" s="67">
        <f t="shared" si="16"/>
        <v>0.60396149169865398</v>
      </c>
      <c r="K55" s="100">
        <f t="shared" si="6"/>
        <v>0.40264099446576929</v>
      </c>
      <c r="O55" s="96">
        <f>Amnt_Deposited!B50</f>
        <v>2036</v>
      </c>
      <c r="P55" s="99">
        <f>Amnt_Deposited!C50</f>
        <v>0</v>
      </c>
      <c r="Q55" s="284">
        <f>MCF!R54</f>
        <v>1</v>
      </c>
      <c r="R55" s="67">
        <f t="shared" si="17"/>
        <v>0</v>
      </c>
      <c r="S55" s="67">
        <f t="shared" si="7"/>
        <v>0</v>
      </c>
      <c r="T55" s="67">
        <f t="shared" si="8"/>
        <v>0</v>
      </c>
      <c r="U55" s="67">
        <f t="shared" si="9"/>
        <v>0.82158890590273637</v>
      </c>
      <c r="V55" s="67">
        <f t="shared" si="10"/>
        <v>0.40407771523103536</v>
      </c>
      <c r="W55" s="100">
        <f t="shared" si="11"/>
        <v>0.26938514348735687</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0.82315405643676098</v>
      </c>
      <c r="J56" s="67">
        <f t="shared" si="16"/>
        <v>0.40484749491919508</v>
      </c>
      <c r="K56" s="100">
        <f t="shared" si="6"/>
        <v>0.26989832994613006</v>
      </c>
      <c r="O56" s="96">
        <f>Amnt_Deposited!B51</f>
        <v>2037</v>
      </c>
      <c r="P56" s="99">
        <f>Amnt_Deposited!C51</f>
        <v>0</v>
      </c>
      <c r="Q56" s="284">
        <f>MCF!R55</f>
        <v>1</v>
      </c>
      <c r="R56" s="67">
        <f t="shared" si="17"/>
        <v>0</v>
      </c>
      <c r="S56" s="67">
        <f t="shared" si="7"/>
        <v>0</v>
      </c>
      <c r="T56" s="67">
        <f t="shared" si="8"/>
        <v>0</v>
      </c>
      <c r="U56" s="67">
        <f t="shared" si="9"/>
        <v>0.55072751322709279</v>
      </c>
      <c r="V56" s="67">
        <f t="shared" si="10"/>
        <v>0.27086139267564358</v>
      </c>
      <c r="W56" s="100">
        <f t="shared" si="11"/>
        <v>0.18057426178376237</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0.55177666500511291</v>
      </c>
      <c r="J57" s="67">
        <f t="shared" si="16"/>
        <v>0.27137739143164813</v>
      </c>
      <c r="K57" s="100">
        <f t="shared" si="6"/>
        <v>0.18091826095443209</v>
      </c>
      <c r="O57" s="96">
        <f>Amnt_Deposited!B52</f>
        <v>2038</v>
      </c>
      <c r="P57" s="99">
        <f>Amnt_Deposited!C52</f>
        <v>0</v>
      </c>
      <c r="Q57" s="284">
        <f>MCF!R56</f>
        <v>1</v>
      </c>
      <c r="R57" s="67">
        <f t="shared" si="17"/>
        <v>0</v>
      </c>
      <c r="S57" s="67">
        <f t="shared" si="7"/>
        <v>0</v>
      </c>
      <c r="T57" s="67">
        <f t="shared" si="8"/>
        <v>0</v>
      </c>
      <c r="U57" s="67">
        <f t="shared" si="9"/>
        <v>0.36916369201947802</v>
      </c>
      <c r="V57" s="67">
        <f t="shared" si="10"/>
        <v>0.18156382120761477</v>
      </c>
      <c r="W57" s="100">
        <f t="shared" si="11"/>
        <v>0.12104254747174317</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0.36986695948761883</v>
      </c>
      <c r="J58" s="67">
        <f t="shared" si="16"/>
        <v>0.18190970551749408</v>
      </c>
      <c r="K58" s="100">
        <f t="shared" si="6"/>
        <v>0.12127313701166272</v>
      </c>
      <c r="O58" s="96">
        <f>Amnt_Deposited!B53</f>
        <v>2039</v>
      </c>
      <c r="P58" s="99">
        <f>Amnt_Deposited!C53</f>
        <v>0</v>
      </c>
      <c r="Q58" s="284">
        <f>MCF!R57</f>
        <v>1</v>
      </c>
      <c r="R58" s="67">
        <f t="shared" si="17"/>
        <v>0</v>
      </c>
      <c r="S58" s="67">
        <f t="shared" si="7"/>
        <v>0</v>
      </c>
      <c r="T58" s="67">
        <f t="shared" si="8"/>
        <v>0</v>
      </c>
      <c r="U58" s="67">
        <f t="shared" si="9"/>
        <v>0.24745782302918309</v>
      </c>
      <c r="V58" s="67">
        <f t="shared" si="10"/>
        <v>0.12170586899029494</v>
      </c>
      <c r="W58" s="100">
        <f t="shared" si="11"/>
        <v>8.1137245993529949E-2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0.2479292373108026</v>
      </c>
      <c r="J59" s="67">
        <f t="shared" si="16"/>
        <v>0.12193772217681623</v>
      </c>
      <c r="K59" s="100">
        <f t="shared" si="6"/>
        <v>8.1291814784544142E-2</v>
      </c>
      <c r="O59" s="96">
        <f>Amnt_Deposited!B54</f>
        <v>2040</v>
      </c>
      <c r="P59" s="99">
        <f>Amnt_Deposited!C54</f>
        <v>0</v>
      </c>
      <c r="Q59" s="284">
        <f>MCF!R58</f>
        <v>1</v>
      </c>
      <c r="R59" s="67">
        <f t="shared" si="17"/>
        <v>0</v>
      </c>
      <c r="S59" s="67">
        <f t="shared" si="7"/>
        <v>0</v>
      </c>
      <c r="T59" s="67">
        <f t="shared" si="8"/>
        <v>0</v>
      </c>
      <c r="U59" s="67">
        <f t="shared" si="9"/>
        <v>0.1658759393248011</v>
      </c>
      <c r="V59" s="67">
        <f t="shared" si="10"/>
        <v>8.1581883704381991E-2</v>
      </c>
      <c r="W59" s="100">
        <f t="shared" si="11"/>
        <v>5.4387922469587992E-2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0.16619193776775815</v>
      </c>
      <c r="J60" s="67">
        <f t="shared" si="16"/>
        <v>8.1737299543044456E-2</v>
      </c>
      <c r="K60" s="100">
        <f t="shared" si="6"/>
        <v>5.4491533028696304E-2</v>
      </c>
      <c r="O60" s="96">
        <f>Amnt_Deposited!B55</f>
        <v>2041</v>
      </c>
      <c r="P60" s="99">
        <f>Amnt_Deposited!C55</f>
        <v>0</v>
      </c>
      <c r="Q60" s="284">
        <f>MCF!R59</f>
        <v>1</v>
      </c>
      <c r="R60" s="67">
        <f t="shared" si="17"/>
        <v>0</v>
      </c>
      <c r="S60" s="67">
        <f t="shared" si="7"/>
        <v>0</v>
      </c>
      <c r="T60" s="67">
        <f t="shared" si="8"/>
        <v>0</v>
      </c>
      <c r="U60" s="67">
        <f t="shared" si="9"/>
        <v>0.1111899672844056</v>
      </c>
      <c r="V60" s="67">
        <f t="shared" si="10"/>
        <v>5.4685972040395513E-2</v>
      </c>
      <c r="W60" s="100">
        <f t="shared" si="11"/>
        <v>3.6457314693597004E-2</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0.11140178737523575</v>
      </c>
      <c r="J61" s="67">
        <f t="shared" si="16"/>
        <v>5.4790150392522399E-2</v>
      </c>
      <c r="K61" s="100">
        <f t="shared" si="6"/>
        <v>3.6526766928348262E-2</v>
      </c>
      <c r="O61" s="96">
        <f>Amnt_Deposited!B56</f>
        <v>2042</v>
      </c>
      <c r="P61" s="99">
        <f>Amnt_Deposited!C56</f>
        <v>0</v>
      </c>
      <c r="Q61" s="284">
        <f>MCF!R60</f>
        <v>1</v>
      </c>
      <c r="R61" s="67">
        <f t="shared" si="17"/>
        <v>0</v>
      </c>
      <c r="S61" s="67">
        <f t="shared" si="7"/>
        <v>0</v>
      </c>
      <c r="T61" s="67">
        <f t="shared" si="8"/>
        <v>0</v>
      </c>
      <c r="U61" s="67">
        <f t="shared" si="9"/>
        <v>7.453286398878399E-2</v>
      </c>
      <c r="V61" s="67">
        <f t="shared" si="10"/>
        <v>3.6657103295621607E-2</v>
      </c>
      <c r="W61" s="100">
        <f t="shared" si="11"/>
        <v>2.4438068863747737E-2</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7.4674851241820536E-2</v>
      </c>
      <c r="J62" s="67">
        <f t="shared" si="16"/>
        <v>3.6726936133415218E-2</v>
      </c>
      <c r="K62" s="100">
        <f t="shared" si="6"/>
        <v>2.4484624088943478E-2</v>
      </c>
      <c r="O62" s="96">
        <f>Amnt_Deposited!B57</f>
        <v>2043</v>
      </c>
      <c r="P62" s="99">
        <f>Amnt_Deposited!C57</f>
        <v>0</v>
      </c>
      <c r="Q62" s="284">
        <f>MCF!R61</f>
        <v>1</v>
      </c>
      <c r="R62" s="67">
        <f t="shared" si="17"/>
        <v>0</v>
      </c>
      <c r="S62" s="67">
        <f t="shared" si="7"/>
        <v>0</v>
      </c>
      <c r="T62" s="67">
        <f t="shared" si="8"/>
        <v>0</v>
      </c>
      <c r="U62" s="67">
        <f t="shared" si="9"/>
        <v>4.9960872820129731E-2</v>
      </c>
      <c r="V62" s="67">
        <f t="shared" si="10"/>
        <v>2.4571991168654262E-2</v>
      </c>
      <c r="W62" s="100">
        <f t="shared" si="11"/>
        <v>1.6381327445769506E-2</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5.0056049722121659E-2</v>
      </c>
      <c r="J63" s="67">
        <f t="shared" si="16"/>
        <v>2.4618801519698877E-2</v>
      </c>
      <c r="K63" s="100">
        <f t="shared" si="6"/>
        <v>1.6412534346465918E-2</v>
      </c>
      <c r="O63" s="96">
        <f>Amnt_Deposited!B58</f>
        <v>2044</v>
      </c>
      <c r="P63" s="99">
        <f>Amnt_Deposited!C58</f>
        <v>0</v>
      </c>
      <c r="Q63" s="284">
        <f>MCF!R62</f>
        <v>1</v>
      </c>
      <c r="R63" s="67">
        <f t="shared" si="17"/>
        <v>0</v>
      </c>
      <c r="S63" s="67">
        <f t="shared" si="7"/>
        <v>0</v>
      </c>
      <c r="T63" s="67">
        <f t="shared" si="8"/>
        <v>0</v>
      </c>
      <c r="U63" s="67">
        <f t="shared" si="9"/>
        <v>3.3489774568770087E-2</v>
      </c>
      <c r="V63" s="67">
        <f t="shared" si="10"/>
        <v>1.6471098251359648E-2</v>
      </c>
      <c r="W63" s="100">
        <f t="shared" si="11"/>
        <v>1.0980732167573098E-2</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3.3553573554094843E-2</v>
      </c>
      <c r="J64" s="67">
        <f t="shared" si="16"/>
        <v>1.6502476168026817E-2</v>
      </c>
      <c r="K64" s="100">
        <f t="shared" si="6"/>
        <v>1.1001650778684544E-2</v>
      </c>
      <c r="O64" s="96">
        <f>Amnt_Deposited!B59</f>
        <v>2045</v>
      </c>
      <c r="P64" s="99">
        <f>Amnt_Deposited!C59</f>
        <v>0</v>
      </c>
      <c r="Q64" s="284">
        <f>MCF!R63</f>
        <v>1</v>
      </c>
      <c r="R64" s="67">
        <f t="shared" si="17"/>
        <v>0</v>
      </c>
      <c r="S64" s="67">
        <f t="shared" si="7"/>
        <v>0</v>
      </c>
      <c r="T64" s="67">
        <f t="shared" si="8"/>
        <v>0</v>
      </c>
      <c r="U64" s="67">
        <f t="shared" si="9"/>
        <v>2.2448867230661147E-2</v>
      </c>
      <c r="V64" s="67">
        <f t="shared" si="10"/>
        <v>1.1040907338108939E-2</v>
      </c>
      <c r="W64" s="100">
        <f t="shared" si="11"/>
        <v>7.3606048920726256E-3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2.2491632969441067E-2</v>
      </c>
      <c r="J65" s="67">
        <f t="shared" si="16"/>
        <v>1.1061940584653778E-2</v>
      </c>
      <c r="K65" s="100">
        <f t="shared" si="6"/>
        <v>7.3746270564358516E-3</v>
      </c>
      <c r="O65" s="96">
        <f>Amnt_Deposited!B60</f>
        <v>2046</v>
      </c>
      <c r="P65" s="99">
        <f>Amnt_Deposited!C60</f>
        <v>0</v>
      </c>
      <c r="Q65" s="284">
        <f>MCF!R64</f>
        <v>1</v>
      </c>
      <c r="R65" s="67">
        <f t="shared" si="17"/>
        <v>0</v>
      </c>
      <c r="S65" s="67">
        <f t="shared" si="7"/>
        <v>0</v>
      </c>
      <c r="T65" s="67">
        <f t="shared" si="8"/>
        <v>0</v>
      </c>
      <c r="U65" s="67">
        <f t="shared" si="9"/>
        <v>1.5047925715504736E-2</v>
      </c>
      <c r="V65" s="67">
        <f t="shared" si="10"/>
        <v>7.4009415151564117E-3</v>
      </c>
      <c r="W65" s="100">
        <f t="shared" si="11"/>
        <v>4.9339610101042739E-3</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1.5076592447492439E-2</v>
      </c>
      <c r="J66" s="67">
        <f t="shared" si="16"/>
        <v>7.4150405219486279E-3</v>
      </c>
      <c r="K66" s="100">
        <f t="shared" si="6"/>
        <v>4.9433603479657516E-3</v>
      </c>
      <c r="O66" s="96">
        <f>Amnt_Deposited!B61</f>
        <v>2047</v>
      </c>
      <c r="P66" s="99">
        <f>Amnt_Deposited!C61</f>
        <v>0</v>
      </c>
      <c r="Q66" s="284">
        <f>MCF!R65</f>
        <v>1</v>
      </c>
      <c r="R66" s="67">
        <f t="shared" si="17"/>
        <v>0</v>
      </c>
      <c r="S66" s="67">
        <f t="shared" si="7"/>
        <v>0</v>
      </c>
      <c r="T66" s="67">
        <f t="shared" si="8"/>
        <v>0</v>
      </c>
      <c r="U66" s="67">
        <f t="shared" si="9"/>
        <v>1.0086926258358015E-2</v>
      </c>
      <c r="V66" s="67">
        <f t="shared" si="10"/>
        <v>4.9609994571467204E-3</v>
      </c>
      <c r="W66" s="100">
        <f t="shared" si="11"/>
        <v>3.307332971431147E-3</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1.0106142143463703E-2</v>
      </c>
      <c r="J67" s="67">
        <f t="shared" si="16"/>
        <v>4.9704503040287349E-3</v>
      </c>
      <c r="K67" s="100">
        <f t="shared" si="6"/>
        <v>3.3136335360191564E-3</v>
      </c>
      <c r="O67" s="96">
        <f>Amnt_Deposited!B62</f>
        <v>2048</v>
      </c>
      <c r="P67" s="99">
        <f>Amnt_Deposited!C62</f>
        <v>0</v>
      </c>
      <c r="Q67" s="284">
        <f>MCF!R66</f>
        <v>1</v>
      </c>
      <c r="R67" s="67">
        <f t="shared" si="17"/>
        <v>0</v>
      </c>
      <c r="S67" s="67">
        <f t="shared" si="7"/>
        <v>0</v>
      </c>
      <c r="T67" s="67">
        <f t="shared" si="8"/>
        <v>0</v>
      </c>
      <c r="U67" s="67">
        <f t="shared" si="9"/>
        <v>6.7614688738606441E-3</v>
      </c>
      <c r="V67" s="67">
        <f t="shared" si="10"/>
        <v>3.3254573844973714E-3</v>
      </c>
      <c r="W67" s="100">
        <f t="shared" si="11"/>
        <v>2.216971589664914E-3</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6.7743496668493039E-3</v>
      </c>
      <c r="J68" s="67">
        <f t="shared" si="16"/>
        <v>3.3317924766143991E-3</v>
      </c>
      <c r="K68" s="100">
        <f t="shared" si="6"/>
        <v>2.2211949844095991E-3</v>
      </c>
      <c r="O68" s="96">
        <f>Amnt_Deposited!B63</f>
        <v>2049</v>
      </c>
      <c r="P68" s="99">
        <f>Amnt_Deposited!C63</f>
        <v>0</v>
      </c>
      <c r="Q68" s="284">
        <f>MCF!R67</f>
        <v>1</v>
      </c>
      <c r="R68" s="67">
        <f t="shared" si="17"/>
        <v>0</v>
      </c>
      <c r="S68" s="67">
        <f t="shared" si="7"/>
        <v>0</v>
      </c>
      <c r="T68" s="67">
        <f t="shared" si="8"/>
        <v>0</v>
      </c>
      <c r="U68" s="67">
        <f t="shared" si="9"/>
        <v>4.5323481267948093E-3</v>
      </c>
      <c r="V68" s="67">
        <f t="shared" si="10"/>
        <v>2.2291207470658348E-3</v>
      </c>
      <c r="W68" s="100">
        <f t="shared" si="11"/>
        <v>1.4860804980438898E-3</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4.5409823805439434E-3</v>
      </c>
      <c r="J69" s="67">
        <f t="shared" si="16"/>
        <v>2.2333672863053605E-3</v>
      </c>
      <c r="K69" s="100">
        <f t="shared" si="6"/>
        <v>1.4889115242035737E-3</v>
      </c>
      <c r="O69" s="96">
        <f>Amnt_Deposited!B64</f>
        <v>2050</v>
      </c>
      <c r="P69" s="99">
        <f>Amnt_Deposited!C64</f>
        <v>0</v>
      </c>
      <c r="Q69" s="284">
        <f>MCF!R68</f>
        <v>1</v>
      </c>
      <c r="R69" s="67">
        <f t="shared" si="17"/>
        <v>0</v>
      </c>
      <c r="S69" s="67">
        <f t="shared" si="7"/>
        <v>0</v>
      </c>
      <c r="T69" s="67">
        <f t="shared" si="8"/>
        <v>0</v>
      </c>
      <c r="U69" s="67">
        <f t="shared" si="9"/>
        <v>3.0381238050026403E-3</v>
      </c>
      <c r="V69" s="67">
        <f t="shared" si="10"/>
        <v>1.494224321792169E-3</v>
      </c>
      <c r="W69" s="100">
        <f t="shared" si="11"/>
        <v>9.9614954786144587E-4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3.043911518373243E-3</v>
      </c>
      <c r="J70" s="67">
        <f t="shared" si="16"/>
        <v>1.4970708621707002E-3</v>
      </c>
      <c r="K70" s="100">
        <f t="shared" si="6"/>
        <v>9.9804724144713329E-4</v>
      </c>
      <c r="O70" s="96">
        <f>Amnt_Deposited!B65</f>
        <v>2051</v>
      </c>
      <c r="P70" s="99">
        <f>Amnt_Deposited!C65</f>
        <v>0</v>
      </c>
      <c r="Q70" s="284">
        <f>MCF!R69</f>
        <v>1</v>
      </c>
      <c r="R70" s="67">
        <f t="shared" si="17"/>
        <v>0</v>
      </c>
      <c r="S70" s="67">
        <f t="shared" si="7"/>
        <v>0</v>
      </c>
      <c r="T70" s="67">
        <f t="shared" si="8"/>
        <v>0</v>
      </c>
      <c r="U70" s="67">
        <f t="shared" si="9"/>
        <v>2.0365152888313417E-3</v>
      </c>
      <c r="V70" s="67">
        <f t="shared" si="10"/>
        <v>1.0016085161712988E-3</v>
      </c>
      <c r="W70" s="100">
        <f t="shared" si="11"/>
        <v>6.6773901078086588E-4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2.0403949091243653E-3</v>
      </c>
      <c r="J71" s="67">
        <f t="shared" si="16"/>
        <v>1.003516609248878E-3</v>
      </c>
      <c r="K71" s="100">
        <f t="shared" si="6"/>
        <v>6.690110728325853E-4</v>
      </c>
      <c r="O71" s="96">
        <f>Amnt_Deposited!B66</f>
        <v>2052</v>
      </c>
      <c r="P71" s="99">
        <f>Amnt_Deposited!C66</f>
        <v>0</v>
      </c>
      <c r="Q71" s="284">
        <f>MCF!R70</f>
        <v>1</v>
      </c>
      <c r="R71" s="67">
        <f t="shared" si="17"/>
        <v>0</v>
      </c>
      <c r="S71" s="67">
        <f t="shared" si="7"/>
        <v>0</v>
      </c>
      <c r="T71" s="67">
        <f t="shared" si="8"/>
        <v>0</v>
      </c>
      <c r="U71" s="67">
        <f t="shared" si="9"/>
        <v>1.3651170221617083E-3</v>
      </c>
      <c r="V71" s="67">
        <f t="shared" si="10"/>
        <v>6.7139826666963345E-4</v>
      </c>
      <c r="W71" s="100">
        <f t="shared" si="11"/>
        <v>4.475988444464223E-4</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1.3677176094151287E-3</v>
      </c>
      <c r="J72" s="67">
        <f t="shared" si="16"/>
        <v>6.7267729970923659E-4</v>
      </c>
      <c r="K72" s="100">
        <f t="shared" si="6"/>
        <v>4.4845153313949104E-4</v>
      </c>
      <c r="O72" s="96">
        <f>Amnt_Deposited!B67</f>
        <v>2053</v>
      </c>
      <c r="P72" s="99">
        <f>Amnt_Deposited!C67</f>
        <v>0</v>
      </c>
      <c r="Q72" s="284">
        <f>MCF!R71</f>
        <v>1</v>
      </c>
      <c r="R72" s="67">
        <f t="shared" si="17"/>
        <v>0</v>
      </c>
      <c r="S72" s="67">
        <f t="shared" si="7"/>
        <v>0</v>
      </c>
      <c r="T72" s="67">
        <f t="shared" si="8"/>
        <v>0</v>
      </c>
      <c r="U72" s="67">
        <f t="shared" si="9"/>
        <v>9.1506530513947126E-4</v>
      </c>
      <c r="V72" s="67">
        <f t="shared" si="10"/>
        <v>4.5005171702223713E-4</v>
      </c>
      <c r="W72" s="100">
        <f t="shared" si="11"/>
        <v>3.0003447801482474E-4</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9.1680853090690359E-4</v>
      </c>
      <c r="J73" s="67">
        <f t="shared" si="16"/>
        <v>4.5090907850822503E-4</v>
      </c>
      <c r="K73" s="100">
        <f t="shared" si="6"/>
        <v>3.0060605233881669E-4</v>
      </c>
      <c r="O73" s="96">
        <f>Amnt_Deposited!B68</f>
        <v>2054</v>
      </c>
      <c r="P73" s="99">
        <f>Amnt_Deposited!C68</f>
        <v>0</v>
      </c>
      <c r="Q73" s="284">
        <f>MCF!R72</f>
        <v>1</v>
      </c>
      <c r="R73" s="67">
        <f t="shared" si="17"/>
        <v>0</v>
      </c>
      <c r="S73" s="67">
        <f t="shared" si="7"/>
        <v>0</v>
      </c>
      <c r="T73" s="67">
        <f t="shared" si="8"/>
        <v>0</v>
      </c>
      <c r="U73" s="67">
        <f t="shared" si="9"/>
        <v>6.1338661746670672E-4</v>
      </c>
      <c r="V73" s="67">
        <f t="shared" si="10"/>
        <v>3.0167868767276454E-4</v>
      </c>
      <c r="W73" s="100">
        <f t="shared" si="11"/>
        <v>2.0111912511517634E-4</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6.1455513664338251E-4</v>
      </c>
      <c r="J74" s="67">
        <f t="shared" si="16"/>
        <v>3.0225339426352113E-4</v>
      </c>
      <c r="K74" s="100">
        <f t="shared" si="6"/>
        <v>2.0150226284234741E-4</v>
      </c>
      <c r="O74" s="96">
        <f>Amnt_Deposited!B69</f>
        <v>2055</v>
      </c>
      <c r="P74" s="99">
        <f>Amnt_Deposited!C69</f>
        <v>0</v>
      </c>
      <c r="Q74" s="284">
        <f>MCF!R73</f>
        <v>1</v>
      </c>
      <c r="R74" s="67">
        <f t="shared" si="17"/>
        <v>0</v>
      </c>
      <c r="S74" s="67">
        <f t="shared" si="7"/>
        <v>0</v>
      </c>
      <c r="T74" s="67">
        <f t="shared" si="8"/>
        <v>0</v>
      </c>
      <c r="U74" s="67">
        <f t="shared" si="9"/>
        <v>4.1116534565792796E-4</v>
      </c>
      <c r="V74" s="67">
        <f t="shared" si="10"/>
        <v>2.0222127180877879E-4</v>
      </c>
      <c r="W74" s="100">
        <f t="shared" si="11"/>
        <v>1.3481418120585252E-4</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4.1194862748623076E-4</v>
      </c>
      <c r="J75" s="67">
        <f t="shared" si="16"/>
        <v>2.0260650915715172E-4</v>
      </c>
      <c r="K75" s="100">
        <f t="shared" si="6"/>
        <v>1.350710061047678E-4</v>
      </c>
      <c r="O75" s="96">
        <f>Amnt_Deposited!B70</f>
        <v>2056</v>
      </c>
      <c r="P75" s="99">
        <f>Amnt_Deposited!C70</f>
        <v>0</v>
      </c>
      <c r="Q75" s="284">
        <f>MCF!R74</f>
        <v>1</v>
      </c>
      <c r="R75" s="67">
        <f t="shared" si="17"/>
        <v>0</v>
      </c>
      <c r="S75" s="67">
        <f t="shared" si="7"/>
        <v>0</v>
      </c>
      <c r="T75" s="67">
        <f t="shared" si="8"/>
        <v>0</v>
      </c>
      <c r="U75" s="67">
        <f t="shared" si="9"/>
        <v>2.7561237342968182E-4</v>
      </c>
      <c r="V75" s="67">
        <f t="shared" si="10"/>
        <v>1.3555297222824614E-4</v>
      </c>
      <c r="W75" s="100">
        <f t="shared" si="11"/>
        <v>9.0368648152164087E-5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2.7613742294088867E-4</v>
      </c>
      <c r="J76" s="67">
        <f t="shared" si="16"/>
        <v>1.3581120454534212E-4</v>
      </c>
      <c r="K76" s="100">
        <f t="shared" si="6"/>
        <v>9.0540803030228072E-5</v>
      </c>
      <c r="O76" s="96">
        <f>Amnt_Deposited!B71</f>
        <v>2057</v>
      </c>
      <c r="P76" s="99">
        <f>Amnt_Deposited!C71</f>
        <v>0</v>
      </c>
      <c r="Q76" s="284">
        <f>MCF!R75</f>
        <v>1</v>
      </c>
      <c r="R76" s="67">
        <f t="shared" si="17"/>
        <v>0</v>
      </c>
      <c r="S76" s="67">
        <f t="shared" si="7"/>
        <v>0</v>
      </c>
      <c r="T76" s="67">
        <f t="shared" si="8"/>
        <v>0</v>
      </c>
      <c r="U76" s="67">
        <f t="shared" si="9"/>
        <v>1.8474849884537613E-4</v>
      </c>
      <c r="V76" s="67">
        <f t="shared" si="10"/>
        <v>9.086387458430568E-5</v>
      </c>
      <c r="W76" s="100">
        <f t="shared" si="11"/>
        <v>6.0575916389537118E-5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1.8510045005789929E-4</v>
      </c>
      <c r="J77" s="67">
        <f t="shared" si="16"/>
        <v>9.1036972882989366E-5</v>
      </c>
      <c r="K77" s="100">
        <f t="shared" si="6"/>
        <v>6.0691315255326244E-5</v>
      </c>
      <c r="O77" s="96">
        <f>Amnt_Deposited!B72</f>
        <v>2058</v>
      </c>
      <c r="P77" s="99">
        <f>Amnt_Deposited!C72</f>
        <v>0</v>
      </c>
      <c r="Q77" s="284">
        <f>MCF!R76</f>
        <v>1</v>
      </c>
      <c r="R77" s="67">
        <f t="shared" si="17"/>
        <v>0</v>
      </c>
      <c r="S77" s="67">
        <f t="shared" si="7"/>
        <v>0</v>
      </c>
      <c r="T77" s="67">
        <f t="shared" si="8"/>
        <v>0</v>
      </c>
      <c r="U77" s="67">
        <f t="shared" si="9"/>
        <v>1.2384062225104779E-4</v>
      </c>
      <c r="V77" s="67">
        <f t="shared" si="10"/>
        <v>6.0907876594328339E-5</v>
      </c>
      <c r="W77" s="100">
        <f t="shared" si="11"/>
        <v>4.0605251062885557E-5</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1.2407654220402862E-4</v>
      </c>
      <c r="J78" s="67">
        <f t="shared" si="16"/>
        <v>6.1023907853870681E-5</v>
      </c>
      <c r="K78" s="100">
        <f t="shared" si="6"/>
        <v>4.0682605235913783E-5</v>
      </c>
      <c r="O78" s="96">
        <f>Amnt_Deposited!B73</f>
        <v>2059</v>
      </c>
      <c r="P78" s="99">
        <f>Amnt_Deposited!C73</f>
        <v>0</v>
      </c>
      <c r="Q78" s="284">
        <f>MCF!R77</f>
        <v>1</v>
      </c>
      <c r="R78" s="67">
        <f t="shared" si="17"/>
        <v>0</v>
      </c>
      <c r="S78" s="67">
        <f t="shared" si="7"/>
        <v>0</v>
      </c>
      <c r="T78" s="67">
        <f t="shared" si="8"/>
        <v>0</v>
      </c>
      <c r="U78" s="67">
        <f t="shared" si="9"/>
        <v>8.3012851608404574E-5</v>
      </c>
      <c r="V78" s="67">
        <f t="shared" si="10"/>
        <v>4.0827770642643213E-5</v>
      </c>
      <c r="W78" s="100">
        <f t="shared" si="11"/>
        <v>2.721851376176214E-5</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8.3170993482147411E-5</v>
      </c>
      <c r="J79" s="67">
        <f t="shared" si="16"/>
        <v>4.0905548721881208E-5</v>
      </c>
      <c r="K79" s="100">
        <f t="shared" si="6"/>
        <v>2.7270365814587472E-5</v>
      </c>
      <c r="O79" s="96">
        <f>Amnt_Deposited!B74</f>
        <v>2060</v>
      </c>
      <c r="P79" s="99">
        <f>Amnt_Deposited!C74</f>
        <v>0</v>
      </c>
      <c r="Q79" s="284">
        <f>MCF!R78</f>
        <v>1</v>
      </c>
      <c r="R79" s="67">
        <f t="shared" si="17"/>
        <v>0</v>
      </c>
      <c r="S79" s="67">
        <f t="shared" si="7"/>
        <v>0</v>
      </c>
      <c r="T79" s="67">
        <f t="shared" si="8"/>
        <v>0</v>
      </c>
      <c r="U79" s="67">
        <f t="shared" si="9"/>
        <v>5.564517851169545E-5</v>
      </c>
      <c r="V79" s="67">
        <f t="shared" si="10"/>
        <v>2.7367673096709125E-5</v>
      </c>
      <c r="W79" s="100">
        <f t="shared" si="11"/>
        <v>1.8245115397806083E-5</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5.5751184179782911E-5</v>
      </c>
      <c r="J80" s="67">
        <f t="shared" si="16"/>
        <v>2.74198093023645E-5</v>
      </c>
      <c r="K80" s="100">
        <f t="shared" si="6"/>
        <v>1.8279872868242999E-5</v>
      </c>
      <c r="O80" s="96">
        <f>Amnt_Deposited!B75</f>
        <v>2061</v>
      </c>
      <c r="P80" s="99">
        <f>Amnt_Deposited!C75</f>
        <v>0</v>
      </c>
      <c r="Q80" s="284">
        <f>MCF!R79</f>
        <v>1</v>
      </c>
      <c r="R80" s="67">
        <f t="shared" si="17"/>
        <v>0</v>
      </c>
      <c r="S80" s="67">
        <f t="shared" si="7"/>
        <v>0</v>
      </c>
      <c r="T80" s="67">
        <f t="shared" si="8"/>
        <v>0</v>
      </c>
      <c r="U80" s="67">
        <f t="shared" si="9"/>
        <v>3.730007862162106E-5</v>
      </c>
      <c r="V80" s="67">
        <f t="shared" si="10"/>
        <v>1.8345099890074387E-5</v>
      </c>
      <c r="W80" s="100">
        <f t="shared" si="11"/>
        <v>1.2230066593382924E-5</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3.7371136345933491E-5</v>
      </c>
      <c r="J81" s="67">
        <f t="shared" si="16"/>
        <v>1.8380047833849424E-5</v>
      </c>
      <c r="K81" s="100">
        <f t="shared" si="6"/>
        <v>1.2253365222566282E-5</v>
      </c>
      <c r="O81" s="96">
        <f>Amnt_Deposited!B76</f>
        <v>2062</v>
      </c>
      <c r="P81" s="99">
        <f>Amnt_Deposited!C76</f>
        <v>0</v>
      </c>
      <c r="Q81" s="284">
        <f>MCF!R80</f>
        <v>1</v>
      </c>
      <c r="R81" s="67">
        <f t="shared" si="17"/>
        <v>0</v>
      </c>
      <c r="S81" s="67">
        <f t="shared" si="7"/>
        <v>0</v>
      </c>
      <c r="T81" s="67">
        <f t="shared" si="8"/>
        <v>0</v>
      </c>
      <c r="U81" s="67">
        <f t="shared" si="9"/>
        <v>2.5002990418777995E-5</v>
      </c>
      <c r="V81" s="67">
        <f t="shared" si="10"/>
        <v>1.2297088202843064E-5</v>
      </c>
      <c r="W81" s="100">
        <f t="shared" si="11"/>
        <v>8.1980588018953751E-6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2.505062183581029E-5</v>
      </c>
      <c r="J82" s="67">
        <f t="shared" si="16"/>
        <v>1.2320514510123199E-5</v>
      </c>
      <c r="K82" s="100">
        <f t="shared" si="6"/>
        <v>8.2136763400821325E-6</v>
      </c>
      <c r="O82" s="96">
        <f>Amnt_Deposited!B77</f>
        <v>2063</v>
      </c>
      <c r="P82" s="99">
        <f>Amnt_Deposited!C77</f>
        <v>0</v>
      </c>
      <c r="Q82" s="284">
        <f>MCF!R81</f>
        <v>1</v>
      </c>
      <c r="R82" s="67">
        <f t="shared" si="17"/>
        <v>0</v>
      </c>
      <c r="S82" s="67">
        <f t="shared" si="7"/>
        <v>0</v>
      </c>
      <c r="T82" s="67">
        <f t="shared" si="8"/>
        <v>0</v>
      </c>
      <c r="U82" s="67">
        <f t="shared" si="9"/>
        <v>1.6760005688543914E-5</v>
      </c>
      <c r="V82" s="67">
        <f t="shared" si="10"/>
        <v>8.2429847302340801E-6</v>
      </c>
      <c r="W82" s="100">
        <f t="shared" si="11"/>
        <v>5.4953231534893862E-6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1.6791933982201745E-5</v>
      </c>
      <c r="J83" s="67">
        <f t="shared" ref="J83:J99" si="22">I82*(1-$K$10)+H83</f>
        <v>8.2586878536085441E-6</v>
      </c>
      <c r="K83" s="100">
        <f t="shared" si="6"/>
        <v>5.5057919024056961E-6</v>
      </c>
      <c r="O83" s="96">
        <f>Amnt_Deposited!B78</f>
        <v>2064</v>
      </c>
      <c r="P83" s="99">
        <f>Amnt_Deposited!C78</f>
        <v>0</v>
      </c>
      <c r="Q83" s="284">
        <f>MCF!R82</f>
        <v>1</v>
      </c>
      <c r="R83" s="67">
        <f t="shared" ref="R83:R99" si="23">P83*$W$6*DOCF*Q83</f>
        <v>0</v>
      </c>
      <c r="S83" s="67">
        <f t="shared" si="7"/>
        <v>0</v>
      </c>
      <c r="T83" s="67">
        <f t="shared" si="8"/>
        <v>0</v>
      </c>
      <c r="U83" s="67">
        <f t="shared" si="9"/>
        <v>1.1234567784702333E-5</v>
      </c>
      <c r="V83" s="67">
        <f t="shared" si="10"/>
        <v>5.5254379038415802E-6</v>
      </c>
      <c r="W83" s="100">
        <f t="shared" si="11"/>
        <v>3.68362526922772E-6</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1.125596995997689E-5</v>
      </c>
      <c r="J84" s="67">
        <f t="shared" si="22"/>
        <v>5.5359640222248544E-6</v>
      </c>
      <c r="K84" s="100">
        <f t="shared" si="6"/>
        <v>3.6906426814832361E-6</v>
      </c>
      <c r="O84" s="96">
        <f>Amnt_Deposited!B79</f>
        <v>2065</v>
      </c>
      <c r="P84" s="99">
        <f>Amnt_Deposited!C79</f>
        <v>0</v>
      </c>
      <c r="Q84" s="284">
        <f>MCF!R83</f>
        <v>1</v>
      </c>
      <c r="R84" s="67">
        <f t="shared" si="23"/>
        <v>0</v>
      </c>
      <c r="S84" s="67">
        <f t="shared" si="7"/>
        <v>0</v>
      </c>
      <c r="T84" s="67">
        <f t="shared" si="8"/>
        <v>0</v>
      </c>
      <c r="U84" s="67">
        <f t="shared" si="9"/>
        <v>7.5307559946321782E-6</v>
      </c>
      <c r="V84" s="67">
        <f t="shared" si="10"/>
        <v>3.7038117900701545E-6</v>
      </c>
      <c r="W84" s="100">
        <f t="shared" si="11"/>
        <v>2.4692078600467695E-6</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7.5451023017474826E-6</v>
      </c>
      <c r="J85" s="67">
        <f t="shared" si="22"/>
        <v>3.710867658229408E-6</v>
      </c>
      <c r="K85" s="100">
        <f t="shared" ref="K85:K99" si="24">J85*CH4_fraction*conv</f>
        <v>2.4739117721529387E-6</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5.0480167050050082E-6</v>
      </c>
      <c r="V85" s="67">
        <f t="shared" ref="V85:V98" si="28">U84*(1-$W$10)+T85</f>
        <v>2.4827392896271695E-6</v>
      </c>
      <c r="W85" s="100">
        <f t="shared" ref="W85:W99" si="29">V85*CH4_fraction*conv</f>
        <v>1.655159526418113E-6</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5.057633322250981E-6</v>
      </c>
      <c r="J86" s="67">
        <f t="shared" si="22"/>
        <v>2.4874689794965016E-6</v>
      </c>
      <c r="K86" s="100">
        <f t="shared" si="24"/>
        <v>1.6583126529976676E-6</v>
      </c>
      <c r="O86" s="96">
        <f>Amnt_Deposited!B81</f>
        <v>2067</v>
      </c>
      <c r="P86" s="99">
        <f>Amnt_Deposited!C81</f>
        <v>0</v>
      </c>
      <c r="Q86" s="284">
        <f>MCF!R85</f>
        <v>1</v>
      </c>
      <c r="R86" s="67">
        <f t="shared" si="23"/>
        <v>0</v>
      </c>
      <c r="S86" s="67">
        <f t="shared" si="25"/>
        <v>0</v>
      </c>
      <c r="T86" s="67">
        <f t="shared" si="26"/>
        <v>0</v>
      </c>
      <c r="U86" s="67">
        <f t="shared" si="27"/>
        <v>3.3837867900876334E-6</v>
      </c>
      <c r="V86" s="67">
        <f t="shared" si="28"/>
        <v>1.6642299149173748E-6</v>
      </c>
      <c r="W86" s="100">
        <f t="shared" si="29"/>
        <v>1.1094866099449164E-6</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3.3902330014026612E-6</v>
      </c>
      <c r="J87" s="67">
        <f t="shared" si="22"/>
        <v>1.66740032084832E-6</v>
      </c>
      <c r="K87" s="100">
        <f t="shared" si="24"/>
        <v>1.1116002138988799E-6</v>
      </c>
      <c r="O87" s="96">
        <f>Amnt_Deposited!B82</f>
        <v>2068</v>
      </c>
      <c r="P87" s="99">
        <f>Amnt_Deposited!C82</f>
        <v>0</v>
      </c>
      <c r="Q87" s="284">
        <f>MCF!R86</f>
        <v>1</v>
      </c>
      <c r="R87" s="67">
        <f t="shared" si="23"/>
        <v>0</v>
      </c>
      <c r="S87" s="67">
        <f t="shared" si="25"/>
        <v>0</v>
      </c>
      <c r="T87" s="67">
        <f t="shared" si="26"/>
        <v>0</v>
      </c>
      <c r="U87" s="67">
        <f t="shared" si="27"/>
        <v>2.2682201169063306E-6</v>
      </c>
      <c r="V87" s="67">
        <f t="shared" si="28"/>
        <v>1.1155666731813028E-6</v>
      </c>
      <c r="W87" s="100">
        <f t="shared" si="29"/>
        <v>7.4371111545420189E-7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2.2725411415717755E-6</v>
      </c>
      <c r="J88" s="67">
        <f t="shared" si="22"/>
        <v>1.1176918598308857E-6</v>
      </c>
      <c r="K88" s="100">
        <f t="shared" si="24"/>
        <v>7.4512790655392374E-7</v>
      </c>
      <c r="O88" s="96">
        <f>Amnt_Deposited!B83</f>
        <v>2069</v>
      </c>
      <c r="P88" s="99">
        <f>Amnt_Deposited!C83</f>
        <v>0</v>
      </c>
      <c r="Q88" s="284">
        <f>MCF!R87</f>
        <v>1</v>
      </c>
      <c r="R88" s="67">
        <f t="shared" si="23"/>
        <v>0</v>
      </c>
      <c r="S88" s="67">
        <f t="shared" si="25"/>
        <v>0</v>
      </c>
      <c r="T88" s="67">
        <f t="shared" si="26"/>
        <v>0</v>
      </c>
      <c r="U88" s="67">
        <f t="shared" si="27"/>
        <v>1.5204334131836148E-6</v>
      </c>
      <c r="V88" s="67">
        <f t="shared" si="28"/>
        <v>7.4778670372271583E-7</v>
      </c>
      <c r="W88" s="100">
        <f t="shared" si="29"/>
        <v>4.9852446914847715E-7</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1.5233298826362768E-6</v>
      </c>
      <c r="J89" s="67">
        <f t="shared" si="22"/>
        <v>7.4921125893549858E-7</v>
      </c>
      <c r="K89" s="100">
        <f t="shared" si="24"/>
        <v>4.9947417262366565E-7</v>
      </c>
      <c r="O89" s="96">
        <f>Amnt_Deposited!B84</f>
        <v>2070</v>
      </c>
      <c r="P89" s="99">
        <f>Amnt_Deposited!C84</f>
        <v>0</v>
      </c>
      <c r="Q89" s="284">
        <f>MCF!R88</f>
        <v>1</v>
      </c>
      <c r="R89" s="67">
        <f t="shared" si="23"/>
        <v>0</v>
      </c>
      <c r="S89" s="67">
        <f t="shared" si="25"/>
        <v>0</v>
      </c>
      <c r="T89" s="67">
        <f t="shared" si="26"/>
        <v>0</v>
      </c>
      <c r="U89" s="67">
        <f t="shared" si="27"/>
        <v>1.0191769955193648E-6</v>
      </c>
      <c r="V89" s="67">
        <f t="shared" si="28"/>
        <v>5.0125641766424986E-7</v>
      </c>
      <c r="W89" s="100">
        <f t="shared" si="29"/>
        <v>3.3417094510949989E-7</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1.0211185570562141E-6</v>
      </c>
      <c r="J90" s="67">
        <f t="shared" si="22"/>
        <v>5.022113255800627E-7</v>
      </c>
      <c r="K90" s="100">
        <f t="shared" si="24"/>
        <v>3.3480755038670847E-7</v>
      </c>
      <c r="O90" s="96">
        <f>Amnt_Deposited!B85</f>
        <v>2071</v>
      </c>
      <c r="P90" s="99">
        <f>Amnt_Deposited!C85</f>
        <v>0</v>
      </c>
      <c r="Q90" s="284">
        <f>MCF!R89</f>
        <v>1</v>
      </c>
      <c r="R90" s="67">
        <f t="shared" si="23"/>
        <v>0</v>
      </c>
      <c r="S90" s="67">
        <f t="shared" si="25"/>
        <v>0</v>
      </c>
      <c r="T90" s="67">
        <f t="shared" si="26"/>
        <v>0</v>
      </c>
      <c r="U90" s="67">
        <f t="shared" si="27"/>
        <v>6.8317477055500525E-7</v>
      </c>
      <c r="V90" s="67">
        <f t="shared" si="28"/>
        <v>3.3600222496435962E-7</v>
      </c>
      <c r="W90" s="100">
        <f t="shared" si="29"/>
        <v>2.2400148330957307E-7</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6.8447623817376707E-7</v>
      </c>
      <c r="J91" s="67">
        <f t="shared" si="22"/>
        <v>3.3664231888244704E-7</v>
      </c>
      <c r="K91" s="100">
        <f t="shared" si="24"/>
        <v>2.2442821258829803E-7</v>
      </c>
      <c r="O91" s="96">
        <f>Amnt_Deposited!B86</f>
        <v>2072</v>
      </c>
      <c r="P91" s="99">
        <f>Amnt_Deposited!C86</f>
        <v>0</v>
      </c>
      <c r="Q91" s="284">
        <f>MCF!R90</f>
        <v>1</v>
      </c>
      <c r="R91" s="67">
        <f t="shared" si="23"/>
        <v>0</v>
      </c>
      <c r="S91" s="67">
        <f t="shared" si="25"/>
        <v>0</v>
      </c>
      <c r="T91" s="67">
        <f t="shared" si="26"/>
        <v>0</v>
      </c>
      <c r="U91" s="67">
        <f t="shared" si="27"/>
        <v>4.5794574364881846E-7</v>
      </c>
      <c r="V91" s="67">
        <f t="shared" si="28"/>
        <v>2.2522902690618679E-7</v>
      </c>
      <c r="W91" s="100">
        <f t="shared" si="29"/>
        <v>1.5015268460412452E-7</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4.5881814348294077E-7</v>
      </c>
      <c r="J92" s="67">
        <f t="shared" si="22"/>
        <v>2.256580946908263E-7</v>
      </c>
      <c r="K92" s="100">
        <f t="shared" si="24"/>
        <v>1.5043872979388418E-7</v>
      </c>
      <c r="O92" s="96">
        <f>Amnt_Deposited!B87</f>
        <v>2073</v>
      </c>
      <c r="P92" s="99">
        <f>Amnt_Deposited!C87</f>
        <v>0</v>
      </c>
      <c r="Q92" s="284">
        <f>MCF!R91</f>
        <v>1</v>
      </c>
      <c r="R92" s="67">
        <f t="shared" si="23"/>
        <v>0</v>
      </c>
      <c r="S92" s="67">
        <f t="shared" si="25"/>
        <v>0</v>
      </c>
      <c r="T92" s="67">
        <f t="shared" si="26"/>
        <v>0</v>
      </c>
      <c r="U92" s="67">
        <f t="shared" si="27"/>
        <v>3.0697021196450109E-7</v>
      </c>
      <c r="V92" s="67">
        <f t="shared" si="28"/>
        <v>1.509755316843174E-7</v>
      </c>
      <c r="W92" s="100">
        <f t="shared" si="29"/>
        <v>1.0065035445621159E-7</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3.075549990614714E-7</v>
      </c>
      <c r="J93" s="67">
        <f t="shared" si="22"/>
        <v>1.5126314442146934E-7</v>
      </c>
      <c r="K93" s="100">
        <f t="shared" si="24"/>
        <v>1.0084209628097956E-7</v>
      </c>
      <c r="O93" s="96">
        <f>Amnt_Deposited!B88</f>
        <v>2074</v>
      </c>
      <c r="P93" s="99">
        <f>Amnt_Deposited!C88</f>
        <v>0</v>
      </c>
      <c r="Q93" s="284">
        <f>MCF!R92</f>
        <v>1</v>
      </c>
      <c r="R93" s="67">
        <f t="shared" si="23"/>
        <v>0</v>
      </c>
      <c r="S93" s="67">
        <f t="shared" si="25"/>
        <v>0</v>
      </c>
      <c r="T93" s="67">
        <f t="shared" si="26"/>
        <v>0</v>
      </c>
      <c r="U93" s="67">
        <f t="shared" si="27"/>
        <v>2.0576828661561433E-7</v>
      </c>
      <c r="V93" s="67">
        <f t="shared" si="28"/>
        <v>1.0120192534888676E-7</v>
      </c>
      <c r="W93" s="100">
        <f t="shared" si="29"/>
        <v>6.7467950232591167E-8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2.0616028112937653E-7</v>
      </c>
      <c r="J94" s="67">
        <f t="shared" si="22"/>
        <v>1.0139471793209488E-7</v>
      </c>
      <c r="K94" s="100">
        <f t="shared" si="24"/>
        <v>6.7596478621396584E-8</v>
      </c>
      <c r="O94" s="96">
        <f>Amnt_Deposited!B89</f>
        <v>2075</v>
      </c>
      <c r="P94" s="99">
        <f>Amnt_Deposited!C89</f>
        <v>0</v>
      </c>
      <c r="Q94" s="284">
        <f>MCF!R93</f>
        <v>1</v>
      </c>
      <c r="R94" s="67">
        <f t="shared" si="23"/>
        <v>0</v>
      </c>
      <c r="S94" s="67">
        <f t="shared" si="25"/>
        <v>0</v>
      </c>
      <c r="T94" s="67">
        <f t="shared" si="26"/>
        <v>0</v>
      </c>
      <c r="U94" s="67">
        <f t="shared" si="27"/>
        <v>1.3793060735685323E-7</v>
      </c>
      <c r="V94" s="67">
        <f t="shared" si="28"/>
        <v>6.7837679258761103E-8</v>
      </c>
      <c r="W94" s="100">
        <f t="shared" si="29"/>
        <v>4.5225119505840735E-8</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1.3819336913736401E-7</v>
      </c>
      <c r="J95" s="67">
        <f t="shared" si="22"/>
        <v>6.7966911992012507E-8</v>
      </c>
      <c r="K95" s="100">
        <f t="shared" si="24"/>
        <v>4.5311274661341669E-8</v>
      </c>
      <c r="O95" s="96">
        <f>Amnt_Deposited!B90</f>
        <v>2076</v>
      </c>
      <c r="P95" s="99">
        <f>Amnt_Deposited!C90</f>
        <v>0</v>
      </c>
      <c r="Q95" s="284">
        <f>MCF!R94</f>
        <v>1</v>
      </c>
      <c r="R95" s="67">
        <f t="shared" si="23"/>
        <v>0</v>
      </c>
      <c r="S95" s="67">
        <f t="shared" si="25"/>
        <v>0</v>
      </c>
      <c r="T95" s="67">
        <f t="shared" si="26"/>
        <v>0</v>
      </c>
      <c r="U95" s="67">
        <f t="shared" si="27"/>
        <v>9.2457651073169549E-8</v>
      </c>
      <c r="V95" s="67">
        <f t="shared" si="28"/>
        <v>4.5472956283683681E-8</v>
      </c>
      <c r="W95" s="100">
        <f t="shared" si="29"/>
        <v>3.0315304189122454E-8</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9.263378556197794E-8</v>
      </c>
      <c r="J96" s="67">
        <f t="shared" si="22"/>
        <v>4.5559583575386068E-8</v>
      </c>
      <c r="K96" s="100">
        <f t="shared" si="24"/>
        <v>3.0373055716924045E-8</v>
      </c>
      <c r="O96" s="96">
        <f>Amnt_Deposited!B91</f>
        <v>2077</v>
      </c>
      <c r="P96" s="99">
        <f>Amnt_Deposited!C91</f>
        <v>0</v>
      </c>
      <c r="Q96" s="284">
        <f>MCF!R95</f>
        <v>1</v>
      </c>
      <c r="R96" s="67">
        <f t="shared" si="23"/>
        <v>0</v>
      </c>
      <c r="S96" s="67">
        <f t="shared" si="25"/>
        <v>0</v>
      </c>
      <c r="T96" s="67">
        <f t="shared" si="26"/>
        <v>0</v>
      </c>
      <c r="U96" s="67">
        <f t="shared" si="27"/>
        <v>6.1976216923714087E-8</v>
      </c>
      <c r="V96" s="67">
        <f t="shared" si="28"/>
        <v>3.0481434149455462E-8</v>
      </c>
      <c r="W96" s="100">
        <f t="shared" si="29"/>
        <v>2.0320956099636975E-8</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6.2094283402360589E-8</v>
      </c>
      <c r="J97" s="67">
        <f t="shared" si="22"/>
        <v>3.0539502159617345E-8</v>
      </c>
      <c r="K97" s="100">
        <f t="shared" si="24"/>
        <v>2.0359668106411563E-8</v>
      </c>
      <c r="O97" s="96">
        <f>Amnt_Deposited!B92</f>
        <v>2078</v>
      </c>
      <c r="P97" s="99">
        <f>Amnt_Deposited!C92</f>
        <v>0</v>
      </c>
      <c r="Q97" s="284">
        <f>MCF!R96</f>
        <v>1</v>
      </c>
      <c r="R97" s="67">
        <f t="shared" si="23"/>
        <v>0</v>
      </c>
      <c r="S97" s="67">
        <f t="shared" si="25"/>
        <v>0</v>
      </c>
      <c r="T97" s="67">
        <f t="shared" si="26"/>
        <v>0</v>
      </c>
      <c r="U97" s="67">
        <f t="shared" si="27"/>
        <v>4.1543900581418793E-8</v>
      </c>
      <c r="V97" s="67">
        <f t="shared" si="28"/>
        <v>2.043231634229529E-8</v>
      </c>
      <c r="W97" s="100">
        <f t="shared" si="29"/>
        <v>1.362154422819686E-8</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4.1623042908820383E-8</v>
      </c>
      <c r="J98" s="67">
        <f t="shared" si="22"/>
        <v>2.0471240493540203E-8</v>
      </c>
      <c r="K98" s="100">
        <f t="shared" si="24"/>
        <v>1.3647493662360135E-8</v>
      </c>
      <c r="O98" s="96">
        <f>Amnt_Deposited!B93</f>
        <v>2079</v>
      </c>
      <c r="P98" s="99">
        <f>Amnt_Deposited!C93</f>
        <v>0</v>
      </c>
      <c r="Q98" s="284">
        <f>MCF!R97</f>
        <v>1</v>
      </c>
      <c r="R98" s="67">
        <f t="shared" si="23"/>
        <v>0</v>
      </c>
      <c r="S98" s="67">
        <f t="shared" si="25"/>
        <v>0</v>
      </c>
      <c r="T98" s="67">
        <f t="shared" si="26"/>
        <v>0</v>
      </c>
      <c r="U98" s="67">
        <f t="shared" si="27"/>
        <v>2.7847709350236668E-8</v>
      </c>
      <c r="V98" s="67">
        <f t="shared" si="28"/>
        <v>1.3696191231182124E-8</v>
      </c>
      <c r="W98" s="100">
        <f t="shared" si="29"/>
        <v>9.1307941541214147E-9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2.7900760038783871E-8</v>
      </c>
      <c r="J99" s="68">
        <f t="shared" si="22"/>
        <v>1.3722282870036513E-8</v>
      </c>
      <c r="K99" s="102">
        <f t="shared" si="24"/>
        <v>9.1481885800243418E-9</v>
      </c>
      <c r="O99" s="97">
        <f>Amnt_Deposited!B94</f>
        <v>2080</v>
      </c>
      <c r="P99" s="101">
        <f>Amnt_Deposited!C94</f>
        <v>0</v>
      </c>
      <c r="Q99" s="285">
        <f>MCF!R98</f>
        <v>1</v>
      </c>
      <c r="R99" s="68">
        <f t="shared" si="23"/>
        <v>0</v>
      </c>
      <c r="S99" s="68">
        <f>R99*$W$12</f>
        <v>0</v>
      </c>
      <c r="T99" s="68">
        <f>R99*(1-$W$12)</f>
        <v>0</v>
      </c>
      <c r="U99" s="68">
        <f>S99+U98*$W$10</f>
        <v>1.8666877813637748E-8</v>
      </c>
      <c r="V99" s="68">
        <f>U98*(1-$W$10)+T99</f>
        <v>9.180831536598921E-9</v>
      </c>
      <c r="W99" s="102">
        <f t="shared" si="29"/>
        <v>6.1205543577326135E-9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4.6780735803779994</v>
      </c>
      <c r="D19" s="416">
        <f>Dry_Matter_Content!D6</f>
        <v>0.44</v>
      </c>
      <c r="E19" s="283">
        <f>MCF!R18</f>
        <v>1</v>
      </c>
      <c r="F19" s="130">
        <f t="shared" ref="F19:F50" si="0">C19*D19*$K$6*DOCF*E19</f>
        <v>0.45283752258059029</v>
      </c>
      <c r="G19" s="65">
        <f t="shared" ref="G19:G82" si="1">F19*$K$12</f>
        <v>0.45283752258059029</v>
      </c>
      <c r="H19" s="65">
        <f t="shared" ref="H19:H82" si="2">F19*(1-$K$12)</f>
        <v>0</v>
      </c>
      <c r="I19" s="65">
        <f t="shared" ref="I19:I82" si="3">G19+I18*$K$10</f>
        <v>0.45283752258059029</v>
      </c>
      <c r="J19" s="65">
        <f t="shared" ref="J19:J82" si="4">I18*(1-$K$10)+H19</f>
        <v>0</v>
      </c>
      <c r="K19" s="66">
        <f>J19*CH4_fraction*conv</f>
        <v>0</v>
      </c>
      <c r="O19" s="95">
        <f>Amnt_Deposited!B14</f>
        <v>2000</v>
      </c>
      <c r="P19" s="98">
        <f>Amnt_Deposited!D14</f>
        <v>4.6780735803779994</v>
      </c>
      <c r="Q19" s="283">
        <f>MCF!R18</f>
        <v>1</v>
      </c>
      <c r="R19" s="130">
        <f t="shared" ref="R19:R50" si="5">P19*$W$6*DOCF*Q19</f>
        <v>0.93561471607559987</v>
      </c>
      <c r="S19" s="65">
        <f>R19*$W$12</f>
        <v>0.93561471607559987</v>
      </c>
      <c r="T19" s="65">
        <f>R19*(1-$W$12)</f>
        <v>0</v>
      </c>
      <c r="U19" s="65">
        <f>S19+U18*$W$10</f>
        <v>0.93561471607559987</v>
      </c>
      <c r="V19" s="65">
        <f>U18*(1-$W$10)+T19</f>
        <v>0</v>
      </c>
      <c r="W19" s="66">
        <f>V19*CH4_fraction*conv</f>
        <v>0</v>
      </c>
    </row>
    <row r="20" spans="2:23">
      <c r="B20" s="96">
        <f>Amnt_Deposited!B15</f>
        <v>2001</v>
      </c>
      <c r="C20" s="99">
        <f>Amnt_Deposited!D15</f>
        <v>4.7717389352160007</v>
      </c>
      <c r="D20" s="418">
        <f>Dry_Matter_Content!D7</f>
        <v>0.44</v>
      </c>
      <c r="E20" s="284">
        <f>MCF!R19</f>
        <v>1</v>
      </c>
      <c r="F20" s="67">
        <f t="shared" si="0"/>
        <v>0.46190432892890887</v>
      </c>
      <c r="G20" s="67">
        <f t="shared" si="1"/>
        <v>0.46190432892890887</v>
      </c>
      <c r="H20" s="67">
        <f t="shared" si="2"/>
        <v>0</v>
      </c>
      <c r="I20" s="67">
        <f t="shared" si="3"/>
        <v>0.88412723640457158</v>
      </c>
      <c r="J20" s="67">
        <f t="shared" si="4"/>
        <v>3.0614615104927603E-2</v>
      </c>
      <c r="K20" s="100">
        <f>J20*CH4_fraction*conv</f>
        <v>2.0409743403285066E-2</v>
      </c>
      <c r="M20" s="393"/>
      <c r="O20" s="96">
        <f>Amnt_Deposited!B15</f>
        <v>2001</v>
      </c>
      <c r="P20" s="99">
        <f>Amnt_Deposited!D15</f>
        <v>4.7717389352160007</v>
      </c>
      <c r="Q20" s="284">
        <f>MCF!R19</f>
        <v>1</v>
      </c>
      <c r="R20" s="67">
        <f t="shared" si="5"/>
        <v>0.95434778704320022</v>
      </c>
      <c r="S20" s="67">
        <f>R20*$W$12</f>
        <v>0.95434778704320022</v>
      </c>
      <c r="T20" s="67">
        <f>R20*(1-$W$12)</f>
        <v>0</v>
      </c>
      <c r="U20" s="67">
        <f>S20+U19*$W$10</f>
        <v>1.826709166125148</v>
      </c>
      <c r="V20" s="67">
        <f>U19*(1-$W$10)+T20</f>
        <v>6.3253336993652085E-2</v>
      </c>
      <c r="W20" s="100">
        <f>V20*CH4_fraction*conv</f>
        <v>4.2168891329101385E-2</v>
      </c>
    </row>
    <row r="21" spans="2:23">
      <c r="B21" s="96">
        <f>Amnt_Deposited!B16</f>
        <v>2002</v>
      </c>
      <c r="C21" s="99">
        <f>Amnt_Deposited!D16</f>
        <v>4.8805741123920008</v>
      </c>
      <c r="D21" s="418">
        <f>Dry_Matter_Content!D8</f>
        <v>0.44</v>
      </c>
      <c r="E21" s="284">
        <f>MCF!R20</f>
        <v>1</v>
      </c>
      <c r="F21" s="67">
        <f t="shared" si="0"/>
        <v>0.47243957407954568</v>
      </c>
      <c r="G21" s="67">
        <f t="shared" si="1"/>
        <v>0.47243957407954568</v>
      </c>
      <c r="H21" s="67">
        <f t="shared" si="2"/>
        <v>0</v>
      </c>
      <c r="I21" s="67">
        <f t="shared" si="3"/>
        <v>1.2967943453136936</v>
      </c>
      <c r="J21" s="67">
        <f t="shared" si="4"/>
        <v>5.9772465170423714E-2</v>
      </c>
      <c r="K21" s="100">
        <f t="shared" ref="K21:K84" si="6">J21*CH4_fraction*conv</f>
        <v>3.9848310113615809E-2</v>
      </c>
      <c r="O21" s="96">
        <f>Amnt_Deposited!B16</f>
        <v>2002</v>
      </c>
      <c r="P21" s="99">
        <f>Amnt_Deposited!D16</f>
        <v>4.8805741123920008</v>
      </c>
      <c r="Q21" s="284">
        <f>MCF!R20</f>
        <v>1</v>
      </c>
      <c r="R21" s="67">
        <f t="shared" si="5"/>
        <v>0.9761148224784002</v>
      </c>
      <c r="S21" s="67">
        <f t="shared" ref="S21:S84" si="7">R21*$W$12</f>
        <v>0.9761148224784002</v>
      </c>
      <c r="T21" s="67">
        <f t="shared" ref="T21:T84" si="8">R21*(1-$W$12)</f>
        <v>0</v>
      </c>
      <c r="U21" s="67">
        <f t="shared" ref="U21:U84" si="9">S21+U20*$W$10</f>
        <v>2.6793271597390365</v>
      </c>
      <c r="V21" s="67">
        <f t="shared" ref="V21:V84" si="10">U20*(1-$W$10)+T21</f>
        <v>0.12349682886451181</v>
      </c>
      <c r="W21" s="100">
        <f t="shared" ref="W21:W84" si="11">V21*CH4_fraction*conv</f>
        <v>8.2331219243007875E-2</v>
      </c>
    </row>
    <row r="22" spans="2:23">
      <c r="B22" s="96">
        <f>Amnt_Deposited!B17</f>
        <v>2003</v>
      </c>
      <c r="C22" s="99">
        <f>Amnt_Deposited!D17</f>
        <v>5.0369103003779996</v>
      </c>
      <c r="D22" s="418">
        <f>Dry_Matter_Content!D9</f>
        <v>0.44</v>
      </c>
      <c r="E22" s="284">
        <f>MCF!R21</f>
        <v>1</v>
      </c>
      <c r="F22" s="67">
        <f t="shared" si="0"/>
        <v>0.4875729170765904</v>
      </c>
      <c r="G22" s="67">
        <f t="shared" si="1"/>
        <v>0.4875729170765904</v>
      </c>
      <c r="H22" s="67">
        <f t="shared" si="2"/>
        <v>0</v>
      </c>
      <c r="I22" s="67">
        <f t="shared" si="3"/>
        <v>1.6966959503360586</v>
      </c>
      <c r="J22" s="67">
        <f t="shared" si="4"/>
        <v>8.7671312054225473E-2</v>
      </c>
      <c r="K22" s="100">
        <f t="shared" si="6"/>
        <v>5.8447541369483644E-2</v>
      </c>
      <c r="N22" s="258"/>
      <c r="O22" s="96">
        <f>Amnt_Deposited!B17</f>
        <v>2003</v>
      </c>
      <c r="P22" s="99">
        <f>Amnt_Deposited!D17</f>
        <v>5.0369103003779996</v>
      </c>
      <c r="Q22" s="284">
        <f>MCF!R21</f>
        <v>1</v>
      </c>
      <c r="R22" s="67">
        <f t="shared" si="5"/>
        <v>1.0073820600756</v>
      </c>
      <c r="S22" s="67">
        <f t="shared" si="7"/>
        <v>1.0073820600756</v>
      </c>
      <c r="T22" s="67">
        <f t="shared" si="8"/>
        <v>0</v>
      </c>
      <c r="U22" s="67">
        <f t="shared" si="9"/>
        <v>3.5055701453224355</v>
      </c>
      <c r="V22" s="67">
        <f t="shared" si="10"/>
        <v>0.1811390744922014</v>
      </c>
      <c r="W22" s="100">
        <f t="shared" si="11"/>
        <v>0.12075938299480093</v>
      </c>
    </row>
    <row r="23" spans="2:23">
      <c r="B23" s="96">
        <f>Amnt_Deposited!B18</f>
        <v>2004</v>
      </c>
      <c r="C23" s="99">
        <f>Amnt_Deposited!D18</f>
        <v>5.0954545112460004</v>
      </c>
      <c r="D23" s="418">
        <f>Dry_Matter_Content!D10</f>
        <v>0.44</v>
      </c>
      <c r="E23" s="284">
        <f>MCF!R22</f>
        <v>1</v>
      </c>
      <c r="F23" s="67">
        <f t="shared" si="0"/>
        <v>0.49323999668861285</v>
      </c>
      <c r="G23" s="67">
        <f t="shared" si="1"/>
        <v>0.49323999668861285</v>
      </c>
      <c r="H23" s="67">
        <f t="shared" si="2"/>
        <v>0</v>
      </c>
      <c r="I23" s="67">
        <f t="shared" si="3"/>
        <v>2.0752288150414038</v>
      </c>
      <c r="J23" s="67">
        <f t="shared" si="4"/>
        <v>0.11470713198326782</v>
      </c>
      <c r="K23" s="100">
        <f t="shared" si="6"/>
        <v>7.6471421322178545E-2</v>
      </c>
      <c r="N23" s="258"/>
      <c r="O23" s="96">
        <f>Amnt_Deposited!B18</f>
        <v>2004</v>
      </c>
      <c r="P23" s="99">
        <f>Amnt_Deposited!D18</f>
        <v>5.0954545112460004</v>
      </c>
      <c r="Q23" s="284">
        <f>MCF!R22</f>
        <v>1</v>
      </c>
      <c r="R23" s="67">
        <f t="shared" si="5"/>
        <v>1.0190909022492001</v>
      </c>
      <c r="S23" s="67">
        <f t="shared" si="7"/>
        <v>1.0190909022492001</v>
      </c>
      <c r="T23" s="67">
        <f t="shared" si="8"/>
        <v>0</v>
      </c>
      <c r="U23" s="67">
        <f t="shared" si="9"/>
        <v>4.2876628409946358</v>
      </c>
      <c r="V23" s="67">
        <f t="shared" si="10"/>
        <v>0.23699820657699966</v>
      </c>
      <c r="W23" s="100">
        <f t="shared" si="11"/>
        <v>0.15799880438466643</v>
      </c>
    </row>
    <row r="24" spans="2:23">
      <c r="B24" s="96">
        <f>Amnt_Deposited!B19</f>
        <v>2005</v>
      </c>
      <c r="C24" s="99">
        <f>Amnt_Deposited!D19</f>
        <v>5.2370963355480002</v>
      </c>
      <c r="D24" s="418">
        <f>Dry_Matter_Content!D11</f>
        <v>0.44</v>
      </c>
      <c r="E24" s="284">
        <f>MCF!R23</f>
        <v>1</v>
      </c>
      <c r="F24" s="67">
        <f t="shared" si="0"/>
        <v>0.50695092528104646</v>
      </c>
      <c r="G24" s="67">
        <f t="shared" si="1"/>
        <v>0.50695092528104646</v>
      </c>
      <c r="H24" s="67">
        <f t="shared" si="2"/>
        <v>0</v>
      </c>
      <c r="I24" s="67">
        <f t="shared" si="3"/>
        <v>2.4418814473163954</v>
      </c>
      <c r="J24" s="67">
        <f t="shared" si="4"/>
        <v>0.1402982930060547</v>
      </c>
      <c r="K24" s="100">
        <f t="shared" si="6"/>
        <v>9.3532195337369797E-2</v>
      </c>
      <c r="N24" s="258"/>
      <c r="O24" s="96">
        <f>Amnt_Deposited!B19</f>
        <v>2005</v>
      </c>
      <c r="P24" s="99">
        <f>Amnt_Deposited!D19</f>
        <v>5.2370963355480002</v>
      </c>
      <c r="Q24" s="284">
        <f>MCF!R23</f>
        <v>1</v>
      </c>
      <c r="R24" s="67">
        <f t="shared" si="5"/>
        <v>1.0474192671096001</v>
      </c>
      <c r="S24" s="67">
        <f t="shared" si="7"/>
        <v>1.0474192671096001</v>
      </c>
      <c r="T24" s="67">
        <f t="shared" si="8"/>
        <v>0</v>
      </c>
      <c r="U24" s="67">
        <f t="shared" si="9"/>
        <v>5.0452096018933794</v>
      </c>
      <c r="V24" s="67">
        <f t="shared" si="10"/>
        <v>0.28987250621085681</v>
      </c>
      <c r="W24" s="100">
        <f t="shared" si="11"/>
        <v>0.19324833747390452</v>
      </c>
    </row>
    <row r="25" spans="2:23">
      <c r="B25" s="96">
        <f>Amnt_Deposited!B20</f>
        <v>2006</v>
      </c>
      <c r="C25" s="99">
        <f>Amnt_Deposited!D20</f>
        <v>5.2974975264420001</v>
      </c>
      <c r="D25" s="418">
        <f>Dry_Matter_Content!D12</f>
        <v>0.44</v>
      </c>
      <c r="E25" s="284">
        <f>MCF!R24</f>
        <v>1</v>
      </c>
      <c r="F25" s="67">
        <f t="shared" si="0"/>
        <v>0.5127977605595857</v>
      </c>
      <c r="G25" s="67">
        <f t="shared" si="1"/>
        <v>0.5127977605595857</v>
      </c>
      <c r="H25" s="67">
        <f t="shared" si="2"/>
        <v>0</v>
      </c>
      <c r="I25" s="67">
        <f t="shared" si="3"/>
        <v>2.7895929309803851</v>
      </c>
      <c r="J25" s="67">
        <f t="shared" si="4"/>
        <v>0.16508627689559591</v>
      </c>
      <c r="K25" s="100">
        <f t="shared" si="6"/>
        <v>0.11005751793039727</v>
      </c>
      <c r="N25" s="258"/>
      <c r="O25" s="96">
        <f>Amnt_Deposited!B20</f>
        <v>2006</v>
      </c>
      <c r="P25" s="99">
        <f>Amnt_Deposited!D20</f>
        <v>5.2974975264420001</v>
      </c>
      <c r="Q25" s="284">
        <f>MCF!R24</f>
        <v>1</v>
      </c>
      <c r="R25" s="67">
        <f t="shared" si="5"/>
        <v>1.0594995052884</v>
      </c>
      <c r="S25" s="67">
        <f t="shared" si="7"/>
        <v>1.0594995052884</v>
      </c>
      <c r="T25" s="67">
        <f t="shared" si="8"/>
        <v>0</v>
      </c>
      <c r="U25" s="67">
        <f t="shared" si="9"/>
        <v>5.7636217582239366</v>
      </c>
      <c r="V25" s="67">
        <f t="shared" si="10"/>
        <v>0.34108734895784282</v>
      </c>
      <c r="W25" s="100">
        <f t="shared" si="11"/>
        <v>0.22739156597189519</v>
      </c>
    </row>
    <row r="26" spans="2:23">
      <c r="B26" s="96">
        <f>Amnt_Deposited!B21</f>
        <v>2007</v>
      </c>
      <c r="C26" s="99">
        <f>Amnt_Deposited!D21</f>
        <v>5.3563108648500002</v>
      </c>
      <c r="D26" s="418">
        <f>Dry_Matter_Content!D13</f>
        <v>0.44</v>
      </c>
      <c r="E26" s="284">
        <f>MCF!R25</f>
        <v>1</v>
      </c>
      <c r="F26" s="67">
        <f t="shared" si="0"/>
        <v>0.51849089171747997</v>
      </c>
      <c r="G26" s="67">
        <f t="shared" si="1"/>
        <v>0.51849089171747997</v>
      </c>
      <c r="H26" s="67">
        <f t="shared" si="2"/>
        <v>0</v>
      </c>
      <c r="I26" s="67">
        <f t="shared" si="3"/>
        <v>3.1194901006169111</v>
      </c>
      <c r="J26" s="67">
        <f t="shared" si="4"/>
        <v>0.18859372208095351</v>
      </c>
      <c r="K26" s="100">
        <f t="shared" si="6"/>
        <v>0.12572914805396901</v>
      </c>
      <c r="N26" s="258"/>
      <c r="O26" s="96">
        <f>Amnt_Deposited!B21</f>
        <v>2007</v>
      </c>
      <c r="P26" s="99">
        <f>Amnt_Deposited!D21</f>
        <v>5.3563108648500002</v>
      </c>
      <c r="Q26" s="284">
        <f>MCF!R25</f>
        <v>1</v>
      </c>
      <c r="R26" s="67">
        <f t="shared" si="5"/>
        <v>1.07126217297</v>
      </c>
      <c r="S26" s="67">
        <f t="shared" si="7"/>
        <v>1.07126217297</v>
      </c>
      <c r="T26" s="67">
        <f t="shared" si="8"/>
        <v>0</v>
      </c>
      <c r="U26" s="67">
        <f t="shared" si="9"/>
        <v>6.445227480613454</v>
      </c>
      <c r="V26" s="67">
        <f t="shared" si="10"/>
        <v>0.38965645058048254</v>
      </c>
      <c r="W26" s="100">
        <f t="shared" si="11"/>
        <v>0.25977096705365499</v>
      </c>
    </row>
    <row r="27" spans="2:23">
      <c r="B27" s="96">
        <f>Amnt_Deposited!B22</f>
        <v>2008</v>
      </c>
      <c r="C27" s="99">
        <f>Amnt_Deposited!D22</f>
        <v>5.4129532411019996</v>
      </c>
      <c r="D27" s="418">
        <f>Dry_Matter_Content!D14</f>
        <v>0.44</v>
      </c>
      <c r="E27" s="284">
        <f>MCF!R26</f>
        <v>1</v>
      </c>
      <c r="F27" s="67">
        <f t="shared" si="0"/>
        <v>0.52397387373867366</v>
      </c>
      <c r="G27" s="67">
        <f t="shared" si="1"/>
        <v>0.52397387373867366</v>
      </c>
      <c r="H27" s="67">
        <f t="shared" si="2"/>
        <v>0</v>
      </c>
      <c r="I27" s="67">
        <f t="shared" si="3"/>
        <v>3.4325671648116662</v>
      </c>
      <c r="J27" s="67">
        <f t="shared" si="4"/>
        <v>0.21089680954391843</v>
      </c>
      <c r="K27" s="100">
        <f t="shared" si="6"/>
        <v>0.14059787302927895</v>
      </c>
      <c r="N27" s="258"/>
      <c r="O27" s="96">
        <f>Amnt_Deposited!B22</f>
        <v>2008</v>
      </c>
      <c r="P27" s="99">
        <f>Amnt_Deposited!D22</f>
        <v>5.4129532411019996</v>
      </c>
      <c r="Q27" s="284">
        <f>MCF!R26</f>
        <v>1</v>
      </c>
      <c r="R27" s="67">
        <f t="shared" si="5"/>
        <v>1.0825906482204</v>
      </c>
      <c r="S27" s="67">
        <f t="shared" si="7"/>
        <v>1.0825906482204</v>
      </c>
      <c r="T27" s="67">
        <f t="shared" si="8"/>
        <v>0</v>
      </c>
      <c r="U27" s="67">
        <f t="shared" si="9"/>
        <v>7.0920809190323695</v>
      </c>
      <c r="V27" s="67">
        <f t="shared" si="10"/>
        <v>0.43573720980148445</v>
      </c>
      <c r="W27" s="100">
        <f t="shared" si="11"/>
        <v>0.29049147320098961</v>
      </c>
    </row>
    <row r="28" spans="2:23">
      <c r="B28" s="96">
        <f>Amnt_Deposited!B23</f>
        <v>2009</v>
      </c>
      <c r="C28" s="99">
        <f>Amnt_Deposited!D23</f>
        <v>5.4666980108400001</v>
      </c>
      <c r="D28" s="418">
        <f>Dry_Matter_Content!D15</f>
        <v>0.44</v>
      </c>
      <c r="E28" s="284">
        <f>MCF!R27</f>
        <v>1</v>
      </c>
      <c r="F28" s="67">
        <f t="shared" si="0"/>
        <v>0.52917636744931196</v>
      </c>
      <c r="G28" s="67">
        <f t="shared" si="1"/>
        <v>0.52917636744931196</v>
      </c>
      <c r="H28" s="67">
        <f t="shared" si="2"/>
        <v>0</v>
      </c>
      <c r="I28" s="67">
        <f t="shared" si="3"/>
        <v>3.729680778331792</v>
      </c>
      <c r="J28" s="67">
        <f t="shared" si="4"/>
        <v>0.23206275392918604</v>
      </c>
      <c r="K28" s="100">
        <f t="shared" si="6"/>
        <v>0.15470850261945734</v>
      </c>
      <c r="N28" s="258"/>
      <c r="O28" s="96">
        <f>Amnt_Deposited!B23</f>
        <v>2009</v>
      </c>
      <c r="P28" s="99">
        <f>Amnt_Deposited!D23</f>
        <v>5.4666980108400001</v>
      </c>
      <c r="Q28" s="284">
        <f>MCF!R27</f>
        <v>1</v>
      </c>
      <c r="R28" s="67">
        <f t="shared" si="5"/>
        <v>1.093339602168</v>
      </c>
      <c r="S28" s="67">
        <f t="shared" si="7"/>
        <v>1.093339602168</v>
      </c>
      <c r="T28" s="67">
        <f t="shared" si="8"/>
        <v>0</v>
      </c>
      <c r="U28" s="67">
        <f t="shared" si="9"/>
        <v>7.705952021346679</v>
      </c>
      <c r="V28" s="67">
        <f t="shared" si="10"/>
        <v>0.47946849985369028</v>
      </c>
      <c r="W28" s="100">
        <f t="shared" si="11"/>
        <v>0.31964566656912685</v>
      </c>
    </row>
    <row r="29" spans="2:23">
      <c r="B29" s="96">
        <f>Amnt_Deposited!B24</f>
        <v>2010</v>
      </c>
      <c r="C29" s="99">
        <f>Amnt_Deposited!D24</f>
        <v>6.5263428450000003</v>
      </c>
      <c r="D29" s="418">
        <f>Dry_Matter_Content!D16</f>
        <v>0.44</v>
      </c>
      <c r="E29" s="284">
        <f>MCF!R28</f>
        <v>1</v>
      </c>
      <c r="F29" s="67">
        <f t="shared" si="0"/>
        <v>0.63174998739600008</v>
      </c>
      <c r="G29" s="67">
        <f t="shared" si="1"/>
        <v>0.63174998739600008</v>
      </c>
      <c r="H29" s="67">
        <f t="shared" si="2"/>
        <v>0</v>
      </c>
      <c r="I29" s="67">
        <f t="shared" si="3"/>
        <v>4.1092812953345694</v>
      </c>
      <c r="J29" s="67">
        <f t="shared" si="4"/>
        <v>0.25214947039322216</v>
      </c>
      <c r="K29" s="100">
        <f t="shared" si="6"/>
        <v>0.16809964692881477</v>
      </c>
      <c r="O29" s="96">
        <f>Amnt_Deposited!B24</f>
        <v>2010</v>
      </c>
      <c r="P29" s="99">
        <f>Amnt_Deposited!D24</f>
        <v>6.5263428450000003</v>
      </c>
      <c r="Q29" s="284">
        <f>MCF!R28</f>
        <v>1</v>
      </c>
      <c r="R29" s="67">
        <f t="shared" si="5"/>
        <v>1.3052685690000001</v>
      </c>
      <c r="S29" s="67">
        <f t="shared" si="7"/>
        <v>1.3052685690000001</v>
      </c>
      <c r="T29" s="67">
        <f t="shared" si="8"/>
        <v>0</v>
      </c>
      <c r="U29" s="67">
        <f t="shared" si="9"/>
        <v>8.4902506101953943</v>
      </c>
      <c r="V29" s="67">
        <f t="shared" si="10"/>
        <v>0.52096998015128548</v>
      </c>
      <c r="W29" s="100">
        <f t="shared" si="11"/>
        <v>0.34731332010085697</v>
      </c>
    </row>
    <row r="30" spans="2:23">
      <c r="B30" s="96">
        <f>Amnt_Deposited!B25</f>
        <v>2011</v>
      </c>
      <c r="C30" s="99">
        <f>Amnt_Deposited!D25</f>
        <v>6.7882667378460004</v>
      </c>
      <c r="D30" s="418">
        <f>Dry_Matter_Content!D17</f>
        <v>0.44</v>
      </c>
      <c r="E30" s="284">
        <f>MCF!R29</f>
        <v>1</v>
      </c>
      <c r="F30" s="67">
        <f t="shared" si="0"/>
        <v>0.65710422022349291</v>
      </c>
      <c r="G30" s="67">
        <f t="shared" si="1"/>
        <v>0.65710422022349291</v>
      </c>
      <c r="H30" s="67">
        <f t="shared" si="2"/>
        <v>0</v>
      </c>
      <c r="I30" s="67">
        <f t="shared" si="3"/>
        <v>4.488572704248555</v>
      </c>
      <c r="J30" s="67">
        <f t="shared" si="4"/>
        <v>0.27781281130950708</v>
      </c>
      <c r="K30" s="100">
        <f t="shared" si="6"/>
        <v>0.1852085408730047</v>
      </c>
      <c r="O30" s="96">
        <f>Amnt_Deposited!B25</f>
        <v>2011</v>
      </c>
      <c r="P30" s="99">
        <f>Amnt_Deposited!D25</f>
        <v>6.7882667378460004</v>
      </c>
      <c r="Q30" s="284">
        <f>MCF!R29</f>
        <v>1</v>
      </c>
      <c r="R30" s="67">
        <f t="shared" si="5"/>
        <v>1.3576533475692001</v>
      </c>
      <c r="S30" s="67">
        <f t="shared" si="7"/>
        <v>1.3576533475692001</v>
      </c>
      <c r="T30" s="67">
        <f t="shared" si="8"/>
        <v>0</v>
      </c>
      <c r="U30" s="67">
        <f t="shared" si="9"/>
        <v>9.2739105459680928</v>
      </c>
      <c r="V30" s="67">
        <f t="shared" si="10"/>
        <v>0.57399341179650243</v>
      </c>
      <c r="W30" s="100">
        <f t="shared" si="11"/>
        <v>0.3826622745310016</v>
      </c>
    </row>
    <row r="31" spans="2:23">
      <c r="B31" s="96">
        <f>Amnt_Deposited!B26</f>
        <v>2012</v>
      </c>
      <c r="C31" s="99">
        <f>Amnt_Deposited!D26</f>
        <v>6.861926945544</v>
      </c>
      <c r="D31" s="418">
        <f>Dry_Matter_Content!D18</f>
        <v>0.44</v>
      </c>
      <c r="E31" s="284">
        <f>MCF!R30</f>
        <v>1</v>
      </c>
      <c r="F31" s="67">
        <f t="shared" si="0"/>
        <v>0.66423452832865915</v>
      </c>
      <c r="G31" s="67">
        <f t="shared" si="1"/>
        <v>0.66423452832865915</v>
      </c>
      <c r="H31" s="67">
        <f t="shared" si="2"/>
        <v>0</v>
      </c>
      <c r="I31" s="67">
        <f t="shared" si="3"/>
        <v>4.8493519779685421</v>
      </c>
      <c r="J31" s="67">
        <f t="shared" si="4"/>
        <v>0.30345525460867256</v>
      </c>
      <c r="K31" s="100">
        <f t="shared" si="6"/>
        <v>0.20230350307244838</v>
      </c>
      <c r="O31" s="96">
        <f>Amnt_Deposited!B26</f>
        <v>2012</v>
      </c>
      <c r="P31" s="99">
        <f>Amnt_Deposited!D26</f>
        <v>6.861926945544</v>
      </c>
      <c r="Q31" s="284">
        <f>MCF!R30</f>
        <v>1</v>
      </c>
      <c r="R31" s="67">
        <f t="shared" si="5"/>
        <v>1.3723853891088</v>
      </c>
      <c r="S31" s="67">
        <f t="shared" si="7"/>
        <v>1.3723853891088</v>
      </c>
      <c r="T31" s="67">
        <f t="shared" si="8"/>
        <v>0</v>
      </c>
      <c r="U31" s="67">
        <f t="shared" si="9"/>
        <v>10.019322268530049</v>
      </c>
      <c r="V31" s="67">
        <f t="shared" si="10"/>
        <v>0.6269736665468445</v>
      </c>
      <c r="W31" s="100">
        <f t="shared" si="11"/>
        <v>0.417982444364563</v>
      </c>
    </row>
    <row r="32" spans="2:23">
      <c r="B32" s="96">
        <f>Amnt_Deposited!B27</f>
        <v>2013</v>
      </c>
      <c r="C32" s="99">
        <f>Amnt_Deposited!D27</f>
        <v>7.0064215217699992</v>
      </c>
      <c r="D32" s="418">
        <f>Dry_Matter_Content!D19</f>
        <v>0.44</v>
      </c>
      <c r="E32" s="284">
        <f>MCF!R31</f>
        <v>1</v>
      </c>
      <c r="F32" s="67">
        <f t="shared" si="0"/>
        <v>0.67822160330733594</v>
      </c>
      <c r="G32" s="67">
        <f t="shared" si="1"/>
        <v>0.67822160330733594</v>
      </c>
      <c r="H32" s="67">
        <f t="shared" si="2"/>
        <v>0</v>
      </c>
      <c r="I32" s="67">
        <f t="shared" si="3"/>
        <v>5.1997274181138913</v>
      </c>
      <c r="J32" s="67">
        <f t="shared" si="4"/>
        <v>0.32784616316198723</v>
      </c>
      <c r="K32" s="100">
        <f t="shared" si="6"/>
        <v>0.21856410877465815</v>
      </c>
      <c r="O32" s="96">
        <f>Amnt_Deposited!B27</f>
        <v>2013</v>
      </c>
      <c r="P32" s="99">
        <f>Amnt_Deposited!D27</f>
        <v>7.0064215217699992</v>
      </c>
      <c r="Q32" s="284">
        <f>MCF!R31</f>
        <v>1</v>
      </c>
      <c r="R32" s="67">
        <f t="shared" si="5"/>
        <v>1.401284304354</v>
      </c>
      <c r="S32" s="67">
        <f t="shared" si="7"/>
        <v>1.401284304354</v>
      </c>
      <c r="T32" s="67">
        <f t="shared" si="8"/>
        <v>0</v>
      </c>
      <c r="U32" s="67">
        <f t="shared" si="9"/>
        <v>10.743238467177463</v>
      </c>
      <c r="V32" s="67">
        <f t="shared" si="10"/>
        <v>0.67736810570658534</v>
      </c>
      <c r="W32" s="100">
        <f t="shared" si="11"/>
        <v>0.45157873713772356</v>
      </c>
    </row>
    <row r="33" spans="2:23">
      <c r="B33" s="96">
        <f>Amnt_Deposited!B28</f>
        <v>2014</v>
      </c>
      <c r="C33" s="99">
        <f>Amnt_Deposited!D28</f>
        <v>7.1498754715079995</v>
      </c>
      <c r="D33" s="418">
        <f>Dry_Matter_Content!D20</f>
        <v>0.44</v>
      </c>
      <c r="E33" s="284">
        <f>MCF!R32</f>
        <v>1</v>
      </c>
      <c r="F33" s="67">
        <f t="shared" si="0"/>
        <v>0.69210794564197442</v>
      </c>
      <c r="G33" s="67">
        <f t="shared" si="1"/>
        <v>0.69210794564197442</v>
      </c>
      <c r="H33" s="67">
        <f t="shared" si="2"/>
        <v>0</v>
      </c>
      <c r="I33" s="67">
        <f t="shared" si="3"/>
        <v>5.5403016554868794</v>
      </c>
      <c r="J33" s="67">
        <f t="shared" si="4"/>
        <v>0.35153370826898633</v>
      </c>
      <c r="K33" s="100">
        <f t="shared" si="6"/>
        <v>0.23435580551265756</v>
      </c>
      <c r="O33" s="96">
        <f>Amnt_Deposited!B28</f>
        <v>2014</v>
      </c>
      <c r="P33" s="99">
        <f>Amnt_Deposited!D28</f>
        <v>7.1498754715079995</v>
      </c>
      <c r="Q33" s="284">
        <f>MCF!R32</f>
        <v>1</v>
      </c>
      <c r="R33" s="67">
        <f t="shared" si="5"/>
        <v>1.4299750943016001</v>
      </c>
      <c r="S33" s="67">
        <f t="shared" si="7"/>
        <v>1.4299750943016001</v>
      </c>
      <c r="T33" s="67">
        <f t="shared" si="8"/>
        <v>0</v>
      </c>
      <c r="U33" s="67">
        <f t="shared" si="9"/>
        <v>11.44690424687372</v>
      </c>
      <c r="V33" s="67">
        <f t="shared" si="10"/>
        <v>0.72630931460534376</v>
      </c>
      <c r="W33" s="100">
        <f t="shared" si="11"/>
        <v>0.48420620973689582</v>
      </c>
    </row>
    <row r="34" spans="2:23">
      <c r="B34" s="96">
        <f>Amnt_Deposited!B29</f>
        <v>2015</v>
      </c>
      <c r="C34" s="99">
        <f>Amnt_Deposited!D29</f>
        <v>7.2897410540460008</v>
      </c>
      <c r="D34" s="418">
        <f>Dry_Matter_Content!D21</f>
        <v>0.44</v>
      </c>
      <c r="E34" s="284">
        <f>MCF!R33</f>
        <v>1</v>
      </c>
      <c r="F34" s="67">
        <f t="shared" si="0"/>
        <v>0.70564693403165291</v>
      </c>
      <c r="G34" s="67">
        <f t="shared" si="1"/>
        <v>0.70564693403165291</v>
      </c>
      <c r="H34" s="67">
        <f t="shared" si="2"/>
        <v>0</v>
      </c>
      <c r="I34" s="67">
        <f t="shared" si="3"/>
        <v>5.8713899580223128</v>
      </c>
      <c r="J34" s="67">
        <f t="shared" si="4"/>
        <v>0.37455863149621887</v>
      </c>
      <c r="K34" s="100">
        <f t="shared" si="6"/>
        <v>0.24970575433081257</v>
      </c>
      <c r="O34" s="96">
        <f>Amnt_Deposited!B29</f>
        <v>2015</v>
      </c>
      <c r="P34" s="99">
        <f>Amnt_Deposited!D29</f>
        <v>7.2897410540460008</v>
      </c>
      <c r="Q34" s="284">
        <f>MCF!R33</f>
        <v>1</v>
      </c>
      <c r="R34" s="67">
        <f t="shared" si="5"/>
        <v>1.4579482108092003</v>
      </c>
      <c r="S34" s="67">
        <f t="shared" si="7"/>
        <v>1.4579482108092003</v>
      </c>
      <c r="T34" s="67">
        <f t="shared" si="8"/>
        <v>0</v>
      </c>
      <c r="U34" s="67">
        <f t="shared" si="9"/>
        <v>12.130970987649409</v>
      </c>
      <c r="V34" s="67">
        <f t="shared" si="10"/>
        <v>0.77388147003351027</v>
      </c>
      <c r="W34" s="100">
        <f t="shared" si="11"/>
        <v>0.5159209800223401</v>
      </c>
    </row>
    <row r="35" spans="2:23">
      <c r="B35" s="96">
        <f>Amnt_Deposited!B30</f>
        <v>2016</v>
      </c>
      <c r="C35" s="99">
        <f>Amnt_Deposited!D30</f>
        <v>7.4306382921540006</v>
      </c>
      <c r="D35" s="418">
        <f>Dry_Matter_Content!D22</f>
        <v>0.44</v>
      </c>
      <c r="E35" s="284">
        <f>MCF!R34</f>
        <v>1</v>
      </c>
      <c r="F35" s="67">
        <f t="shared" si="0"/>
        <v>0.71928578668050724</v>
      </c>
      <c r="G35" s="67">
        <f t="shared" si="1"/>
        <v>0.71928578668050724</v>
      </c>
      <c r="H35" s="67">
        <f t="shared" si="2"/>
        <v>0</v>
      </c>
      <c r="I35" s="67">
        <f t="shared" si="3"/>
        <v>6.1937334977983571</v>
      </c>
      <c r="J35" s="67">
        <f t="shared" si="4"/>
        <v>0.39694224690446328</v>
      </c>
      <c r="K35" s="100">
        <f t="shared" si="6"/>
        <v>0.2646281646029755</v>
      </c>
      <c r="O35" s="96">
        <f>Amnt_Deposited!B30</f>
        <v>2016</v>
      </c>
      <c r="P35" s="99">
        <f>Amnt_Deposited!D30</f>
        <v>7.4306382921540006</v>
      </c>
      <c r="Q35" s="284">
        <f>MCF!R34</f>
        <v>1</v>
      </c>
      <c r="R35" s="67">
        <f t="shared" si="5"/>
        <v>1.4861276584308003</v>
      </c>
      <c r="S35" s="67">
        <f t="shared" si="7"/>
        <v>1.4861276584308003</v>
      </c>
      <c r="T35" s="67">
        <f t="shared" si="8"/>
        <v>0</v>
      </c>
      <c r="U35" s="67">
        <f t="shared" si="9"/>
        <v>12.796970036773466</v>
      </c>
      <c r="V35" s="67">
        <f t="shared" si="10"/>
        <v>0.82012860930674247</v>
      </c>
      <c r="W35" s="100">
        <f t="shared" si="11"/>
        <v>0.54675240620449495</v>
      </c>
    </row>
    <row r="36" spans="2:23">
      <c r="B36" s="96">
        <f>Amnt_Deposited!B31</f>
        <v>2017</v>
      </c>
      <c r="C36" s="99">
        <f>Amnt_Deposited!D31</f>
        <v>7.3191893796495542</v>
      </c>
      <c r="D36" s="418">
        <f>Dry_Matter_Content!D23</f>
        <v>0.44</v>
      </c>
      <c r="E36" s="284">
        <f>MCF!R35</f>
        <v>1</v>
      </c>
      <c r="F36" s="67">
        <f t="shared" si="0"/>
        <v>0.70849753195007681</v>
      </c>
      <c r="G36" s="67">
        <f t="shared" si="1"/>
        <v>0.70849753195007681</v>
      </c>
      <c r="H36" s="67">
        <f t="shared" si="2"/>
        <v>0</v>
      </c>
      <c r="I36" s="67">
        <f t="shared" si="3"/>
        <v>6.4834963674417168</v>
      </c>
      <c r="J36" s="67">
        <f t="shared" si="4"/>
        <v>0.41873466230671669</v>
      </c>
      <c r="K36" s="100">
        <f t="shared" si="6"/>
        <v>0.27915644153781111</v>
      </c>
      <c r="O36" s="96">
        <f>Amnt_Deposited!B31</f>
        <v>2017</v>
      </c>
      <c r="P36" s="99">
        <f>Amnt_Deposited!D31</f>
        <v>7.3191893796495542</v>
      </c>
      <c r="Q36" s="284">
        <f>MCF!R35</f>
        <v>1</v>
      </c>
      <c r="R36" s="67">
        <f t="shared" si="5"/>
        <v>1.4638378759299109</v>
      </c>
      <c r="S36" s="67">
        <f t="shared" si="7"/>
        <v>1.4638378759299109</v>
      </c>
      <c r="T36" s="67">
        <f t="shared" si="8"/>
        <v>0</v>
      </c>
      <c r="U36" s="67">
        <f t="shared" si="9"/>
        <v>13.395653651739087</v>
      </c>
      <c r="V36" s="67">
        <f t="shared" si="10"/>
        <v>0.86515426096429071</v>
      </c>
      <c r="W36" s="100">
        <f t="shared" si="11"/>
        <v>0.57676950730952714</v>
      </c>
    </row>
    <row r="37" spans="2:23">
      <c r="B37" s="96">
        <f>Amnt_Deposited!B32</f>
        <v>2018</v>
      </c>
      <c r="C37" s="99">
        <f>Amnt_Deposited!D32</f>
        <v>7.6695866997408215</v>
      </c>
      <c r="D37" s="418">
        <f>Dry_Matter_Content!D24</f>
        <v>0.44</v>
      </c>
      <c r="E37" s="284">
        <f>MCF!R36</f>
        <v>1</v>
      </c>
      <c r="F37" s="67">
        <f t="shared" si="0"/>
        <v>0.74241599253491153</v>
      </c>
      <c r="G37" s="67">
        <f t="shared" si="1"/>
        <v>0.74241599253491153</v>
      </c>
      <c r="H37" s="67">
        <f t="shared" si="2"/>
        <v>0</v>
      </c>
      <c r="I37" s="67">
        <f t="shared" si="3"/>
        <v>6.7875879369202332</v>
      </c>
      <c r="J37" s="67">
        <f t="shared" si="4"/>
        <v>0.43832442305639485</v>
      </c>
      <c r="K37" s="100">
        <f t="shared" si="6"/>
        <v>0.29221628203759653</v>
      </c>
      <c r="O37" s="96">
        <f>Amnt_Deposited!B32</f>
        <v>2018</v>
      </c>
      <c r="P37" s="99">
        <f>Amnt_Deposited!D32</f>
        <v>7.6695866997408215</v>
      </c>
      <c r="Q37" s="284">
        <f>MCF!R36</f>
        <v>1</v>
      </c>
      <c r="R37" s="67">
        <f t="shared" si="5"/>
        <v>1.5339173399481645</v>
      </c>
      <c r="S37" s="67">
        <f t="shared" si="7"/>
        <v>1.5339173399481645</v>
      </c>
      <c r="T37" s="67">
        <f t="shared" si="8"/>
        <v>0</v>
      </c>
      <c r="U37" s="67">
        <f t="shared" si="9"/>
        <v>14.023942018430237</v>
      </c>
      <c r="V37" s="67">
        <f t="shared" si="10"/>
        <v>0.90562897325701441</v>
      </c>
      <c r="W37" s="100">
        <f t="shared" si="11"/>
        <v>0.60375264883800961</v>
      </c>
    </row>
    <row r="38" spans="2:23">
      <c r="B38" s="96">
        <f>Amnt_Deposited!B33</f>
        <v>2019</v>
      </c>
      <c r="C38" s="99">
        <f>Amnt_Deposited!D33</f>
        <v>8.030785639824817</v>
      </c>
      <c r="D38" s="418">
        <f>Dry_Matter_Content!D25</f>
        <v>0.44</v>
      </c>
      <c r="E38" s="284">
        <f>MCF!R37</f>
        <v>1</v>
      </c>
      <c r="F38" s="67">
        <f t="shared" si="0"/>
        <v>0.77738004993504228</v>
      </c>
      <c r="G38" s="67">
        <f t="shared" si="1"/>
        <v>0.77738004993504228</v>
      </c>
      <c r="H38" s="67">
        <f t="shared" si="2"/>
        <v>0</v>
      </c>
      <c r="I38" s="67">
        <f t="shared" si="3"/>
        <v>7.1060850943876339</v>
      </c>
      <c r="J38" s="67">
        <f t="shared" si="4"/>
        <v>0.4588828924676423</v>
      </c>
      <c r="K38" s="100">
        <f t="shared" si="6"/>
        <v>0.30592192831176152</v>
      </c>
      <c r="O38" s="96">
        <f>Amnt_Deposited!B33</f>
        <v>2019</v>
      </c>
      <c r="P38" s="99">
        <f>Amnt_Deposited!D33</f>
        <v>8.030785639824817</v>
      </c>
      <c r="Q38" s="284">
        <f>MCF!R37</f>
        <v>1</v>
      </c>
      <c r="R38" s="67">
        <f t="shared" si="5"/>
        <v>1.6061571279649636</v>
      </c>
      <c r="S38" s="67">
        <f t="shared" si="7"/>
        <v>1.6061571279649636</v>
      </c>
      <c r="T38" s="67">
        <f t="shared" si="8"/>
        <v>0</v>
      </c>
      <c r="U38" s="67">
        <f t="shared" si="9"/>
        <v>14.681993996668666</v>
      </c>
      <c r="V38" s="67">
        <f t="shared" si="10"/>
        <v>0.94810514972653381</v>
      </c>
      <c r="W38" s="100">
        <f t="shared" si="11"/>
        <v>0.63207009981768913</v>
      </c>
    </row>
    <row r="39" spans="2:23">
      <c r="B39" s="96">
        <f>Amnt_Deposited!B34</f>
        <v>2020</v>
      </c>
      <c r="C39" s="99">
        <f>Amnt_Deposited!D34</f>
        <v>8.402911597358024</v>
      </c>
      <c r="D39" s="418">
        <f>Dry_Matter_Content!D26</f>
        <v>0.44</v>
      </c>
      <c r="E39" s="284">
        <f>MCF!R38</f>
        <v>1</v>
      </c>
      <c r="F39" s="67">
        <f t="shared" si="0"/>
        <v>0.81340184262425674</v>
      </c>
      <c r="G39" s="67">
        <f t="shared" si="1"/>
        <v>0.81340184262425674</v>
      </c>
      <c r="H39" s="67">
        <f t="shared" si="2"/>
        <v>0</v>
      </c>
      <c r="I39" s="67">
        <f t="shared" si="3"/>
        <v>7.4390716683570632</v>
      </c>
      <c r="J39" s="67">
        <f t="shared" si="4"/>
        <v>0.48041526865482692</v>
      </c>
      <c r="K39" s="100">
        <f t="shared" si="6"/>
        <v>0.32027684576988458</v>
      </c>
      <c r="O39" s="96">
        <f>Amnt_Deposited!B34</f>
        <v>2020</v>
      </c>
      <c r="P39" s="99">
        <f>Amnt_Deposited!D34</f>
        <v>8.402911597358024</v>
      </c>
      <c r="Q39" s="284">
        <f>MCF!R38</f>
        <v>1</v>
      </c>
      <c r="R39" s="67">
        <f t="shared" si="5"/>
        <v>1.680582319471605</v>
      </c>
      <c r="S39" s="67">
        <f t="shared" si="7"/>
        <v>1.680582319471605</v>
      </c>
      <c r="T39" s="67">
        <f t="shared" si="8"/>
        <v>0</v>
      </c>
      <c r="U39" s="67">
        <f t="shared" si="9"/>
        <v>15.369982785861701</v>
      </c>
      <c r="V39" s="67">
        <f t="shared" si="10"/>
        <v>0.99259353027856811</v>
      </c>
      <c r="W39" s="100">
        <f t="shared" si="11"/>
        <v>0.661729020185712</v>
      </c>
    </row>
    <row r="40" spans="2:23">
      <c r="B40" s="96">
        <f>Amnt_Deposited!B35</f>
        <v>2021</v>
      </c>
      <c r="C40" s="99">
        <f>Amnt_Deposited!D35</f>
        <v>8.7860727924503639</v>
      </c>
      <c r="D40" s="418">
        <f>Dry_Matter_Content!D27</f>
        <v>0.44</v>
      </c>
      <c r="E40" s="284">
        <f>MCF!R39</f>
        <v>1</v>
      </c>
      <c r="F40" s="67">
        <f t="shared" si="0"/>
        <v>0.85049184630919528</v>
      </c>
      <c r="G40" s="67">
        <f t="shared" si="1"/>
        <v>0.85049184630919528</v>
      </c>
      <c r="H40" s="67">
        <f t="shared" si="2"/>
        <v>0</v>
      </c>
      <c r="I40" s="67">
        <f t="shared" si="3"/>
        <v>7.7866362957227526</v>
      </c>
      <c r="J40" s="67">
        <f t="shared" si="4"/>
        <v>0.50292721894350545</v>
      </c>
      <c r="K40" s="100">
        <f t="shared" si="6"/>
        <v>0.33528481262900361</v>
      </c>
      <c r="O40" s="96">
        <f>Amnt_Deposited!B35</f>
        <v>2021</v>
      </c>
      <c r="P40" s="99">
        <f>Amnt_Deposited!D35</f>
        <v>8.7860727924503639</v>
      </c>
      <c r="Q40" s="284">
        <f>MCF!R39</f>
        <v>1</v>
      </c>
      <c r="R40" s="67">
        <f t="shared" si="5"/>
        <v>1.7572145584900729</v>
      </c>
      <c r="S40" s="67">
        <f t="shared" si="7"/>
        <v>1.7572145584900729</v>
      </c>
      <c r="T40" s="67">
        <f t="shared" si="8"/>
        <v>0</v>
      </c>
      <c r="U40" s="67">
        <f t="shared" si="9"/>
        <v>16.088091520088334</v>
      </c>
      <c r="V40" s="67">
        <f t="shared" si="10"/>
        <v>1.039105824263441</v>
      </c>
      <c r="W40" s="100">
        <f t="shared" si="11"/>
        <v>0.69273721617562733</v>
      </c>
    </row>
    <row r="41" spans="2:23">
      <c r="B41" s="96">
        <f>Amnt_Deposited!B36</f>
        <v>2022</v>
      </c>
      <c r="C41" s="99">
        <f>Amnt_Deposited!D36</f>
        <v>9.1803579473666144</v>
      </c>
      <c r="D41" s="418">
        <f>Dry_Matter_Content!D28</f>
        <v>0.44</v>
      </c>
      <c r="E41" s="284">
        <f>MCF!R40</f>
        <v>1</v>
      </c>
      <c r="F41" s="67">
        <f t="shared" si="0"/>
        <v>0.8886586493050882</v>
      </c>
      <c r="G41" s="67">
        <f t="shared" si="1"/>
        <v>0.8886586493050882</v>
      </c>
      <c r="H41" s="67">
        <f t="shared" si="2"/>
        <v>0</v>
      </c>
      <c r="I41" s="67">
        <f t="shared" si="3"/>
        <v>8.148870209292328</v>
      </c>
      <c r="J41" s="67">
        <f t="shared" si="4"/>
        <v>0.52642473573551218</v>
      </c>
      <c r="K41" s="100">
        <f t="shared" si="6"/>
        <v>0.35094982382367479</v>
      </c>
      <c r="O41" s="96">
        <f>Amnt_Deposited!B36</f>
        <v>2022</v>
      </c>
      <c r="P41" s="99">
        <f>Amnt_Deposited!D36</f>
        <v>9.1803579473666144</v>
      </c>
      <c r="Q41" s="284">
        <f>MCF!R40</f>
        <v>1</v>
      </c>
      <c r="R41" s="67">
        <f t="shared" si="5"/>
        <v>1.8360715894733231</v>
      </c>
      <c r="S41" s="67">
        <f t="shared" si="7"/>
        <v>1.8360715894733231</v>
      </c>
      <c r="T41" s="67">
        <f t="shared" si="8"/>
        <v>0</v>
      </c>
      <c r="U41" s="67">
        <f t="shared" si="9"/>
        <v>16.836508696884977</v>
      </c>
      <c r="V41" s="67">
        <f t="shared" si="10"/>
        <v>1.0876544126766783</v>
      </c>
      <c r="W41" s="100">
        <f t="shared" si="11"/>
        <v>0.72510294178445212</v>
      </c>
    </row>
    <row r="42" spans="2:23">
      <c r="B42" s="96">
        <f>Amnt_Deposited!B37</f>
        <v>2023</v>
      </c>
      <c r="C42" s="99">
        <f>Amnt_Deposited!D37</f>
        <v>9.5858337480554052</v>
      </c>
      <c r="D42" s="418">
        <f>Dry_Matter_Content!D29</f>
        <v>0.44</v>
      </c>
      <c r="E42" s="284">
        <f>MCF!R41</f>
        <v>1</v>
      </c>
      <c r="F42" s="67">
        <f t="shared" si="0"/>
        <v>0.92790870681176318</v>
      </c>
      <c r="G42" s="67">
        <f t="shared" si="1"/>
        <v>0.92790870681176318</v>
      </c>
      <c r="H42" s="67">
        <f t="shared" si="2"/>
        <v>0</v>
      </c>
      <c r="I42" s="67">
        <f t="shared" si="3"/>
        <v>8.52586492917162</v>
      </c>
      <c r="J42" s="67">
        <f t="shared" si="4"/>
        <v>0.55091398693247007</v>
      </c>
      <c r="K42" s="100">
        <f t="shared" si="6"/>
        <v>0.36727599128831334</v>
      </c>
      <c r="O42" s="96">
        <f>Amnt_Deposited!B37</f>
        <v>2023</v>
      </c>
      <c r="P42" s="99">
        <f>Amnt_Deposited!D37</f>
        <v>9.5858337480554052</v>
      </c>
      <c r="Q42" s="284">
        <f>MCF!R41</f>
        <v>1</v>
      </c>
      <c r="R42" s="67">
        <f t="shared" si="5"/>
        <v>1.9171667496110811</v>
      </c>
      <c r="S42" s="67">
        <f t="shared" si="7"/>
        <v>1.9171667496110811</v>
      </c>
      <c r="T42" s="67">
        <f t="shared" si="8"/>
        <v>0</v>
      </c>
      <c r="U42" s="67">
        <f t="shared" si="9"/>
        <v>17.615423407379385</v>
      </c>
      <c r="V42" s="67">
        <f t="shared" si="10"/>
        <v>1.1382520391166739</v>
      </c>
      <c r="W42" s="100">
        <f t="shared" si="11"/>
        <v>0.75883469274444926</v>
      </c>
    </row>
    <row r="43" spans="2:23">
      <c r="B43" s="96">
        <f>Amnt_Deposited!B38</f>
        <v>2024</v>
      </c>
      <c r="C43" s="99">
        <f>Amnt_Deposited!D38</f>
        <v>10.002542069184736</v>
      </c>
      <c r="D43" s="418">
        <f>Dry_Matter_Content!D30</f>
        <v>0.44</v>
      </c>
      <c r="E43" s="284">
        <f>MCF!R42</f>
        <v>1</v>
      </c>
      <c r="F43" s="67">
        <f t="shared" si="0"/>
        <v>0.96824607229708248</v>
      </c>
      <c r="G43" s="67">
        <f t="shared" si="1"/>
        <v>0.96824607229708248</v>
      </c>
      <c r="H43" s="67">
        <f t="shared" si="2"/>
        <v>0</v>
      </c>
      <c r="I43" s="67">
        <f t="shared" si="3"/>
        <v>8.9177098416095664</v>
      </c>
      <c r="J43" s="67">
        <f t="shared" si="4"/>
        <v>0.57640115985913609</v>
      </c>
      <c r="K43" s="100">
        <f t="shared" si="6"/>
        <v>0.38426743990609069</v>
      </c>
      <c r="O43" s="96">
        <f>Amnt_Deposited!B38</f>
        <v>2024</v>
      </c>
      <c r="P43" s="99">
        <f>Amnt_Deposited!D38</f>
        <v>10.002542069184736</v>
      </c>
      <c r="Q43" s="284">
        <f>MCF!R42</f>
        <v>1</v>
      </c>
      <c r="R43" s="67">
        <f t="shared" si="5"/>
        <v>2.0005084138369473</v>
      </c>
      <c r="S43" s="67">
        <f t="shared" si="7"/>
        <v>2.0005084138369473</v>
      </c>
      <c r="T43" s="67">
        <f t="shared" si="8"/>
        <v>0</v>
      </c>
      <c r="U43" s="67">
        <f t="shared" si="9"/>
        <v>18.425020333904069</v>
      </c>
      <c r="V43" s="67">
        <f t="shared" si="10"/>
        <v>1.190911487312265</v>
      </c>
      <c r="W43" s="100">
        <f t="shared" si="11"/>
        <v>0.79394099154150999</v>
      </c>
    </row>
    <row r="44" spans="2:23">
      <c r="B44" s="96">
        <f>Amnt_Deposited!B39</f>
        <v>2025</v>
      </c>
      <c r="C44" s="99">
        <f>Amnt_Deposited!D39</f>
        <v>10.430496942649295</v>
      </c>
      <c r="D44" s="418">
        <f>Dry_Matter_Content!D31</f>
        <v>0.44</v>
      </c>
      <c r="E44" s="284">
        <f>MCF!R43</f>
        <v>1</v>
      </c>
      <c r="F44" s="67">
        <f t="shared" si="0"/>
        <v>1.0096721040484518</v>
      </c>
      <c r="G44" s="67">
        <f t="shared" si="1"/>
        <v>1.0096721040484518</v>
      </c>
      <c r="H44" s="67">
        <f t="shared" si="2"/>
        <v>0</v>
      </c>
      <c r="I44" s="67">
        <f t="shared" si="3"/>
        <v>9.3244896480796644</v>
      </c>
      <c r="J44" s="67">
        <f t="shared" si="4"/>
        <v>0.60289229757835383</v>
      </c>
      <c r="K44" s="100">
        <f t="shared" si="6"/>
        <v>0.4019281983855692</v>
      </c>
      <c r="O44" s="96">
        <f>Amnt_Deposited!B39</f>
        <v>2025</v>
      </c>
      <c r="P44" s="99">
        <f>Amnt_Deposited!D39</f>
        <v>10.430496942649295</v>
      </c>
      <c r="Q44" s="284">
        <f>MCF!R43</f>
        <v>1</v>
      </c>
      <c r="R44" s="67">
        <f t="shared" si="5"/>
        <v>2.0860993885298593</v>
      </c>
      <c r="S44" s="67">
        <f t="shared" si="7"/>
        <v>2.0860993885298593</v>
      </c>
      <c r="T44" s="67">
        <f t="shared" si="8"/>
        <v>0</v>
      </c>
      <c r="U44" s="67">
        <f t="shared" si="9"/>
        <v>19.265474479503446</v>
      </c>
      <c r="V44" s="67">
        <f t="shared" si="10"/>
        <v>1.2456452429304836</v>
      </c>
      <c r="W44" s="100">
        <f t="shared" si="11"/>
        <v>0.83043016195365571</v>
      </c>
    </row>
    <row r="45" spans="2:23">
      <c r="B45" s="96">
        <f>Amnt_Deposited!B40</f>
        <v>2026</v>
      </c>
      <c r="C45" s="99">
        <f>Amnt_Deposited!D40</f>
        <v>10.869681247879548</v>
      </c>
      <c r="D45" s="418">
        <f>Dry_Matter_Content!D32</f>
        <v>0.44</v>
      </c>
      <c r="E45" s="284">
        <f>MCF!R44</f>
        <v>1</v>
      </c>
      <c r="F45" s="67">
        <f t="shared" si="0"/>
        <v>1.0521851447947403</v>
      </c>
      <c r="G45" s="67">
        <f t="shared" si="1"/>
        <v>1.0521851447947403</v>
      </c>
      <c r="H45" s="67">
        <f t="shared" si="2"/>
        <v>0</v>
      </c>
      <c r="I45" s="67">
        <f t="shared" si="3"/>
        <v>9.7462816664412095</v>
      </c>
      <c r="J45" s="67">
        <f t="shared" si="4"/>
        <v>0.63039312643319478</v>
      </c>
      <c r="K45" s="100">
        <f t="shared" si="6"/>
        <v>0.42026208428879652</v>
      </c>
      <c r="O45" s="96">
        <f>Amnt_Deposited!B40</f>
        <v>2026</v>
      </c>
      <c r="P45" s="99">
        <f>Amnt_Deposited!D40</f>
        <v>10.869681247879548</v>
      </c>
      <c r="Q45" s="284">
        <f>MCF!R44</f>
        <v>1</v>
      </c>
      <c r="R45" s="67">
        <f t="shared" si="5"/>
        <v>2.1739362495759096</v>
      </c>
      <c r="S45" s="67">
        <f t="shared" si="7"/>
        <v>2.1739362495759096</v>
      </c>
      <c r="T45" s="67">
        <f t="shared" si="8"/>
        <v>0</v>
      </c>
      <c r="U45" s="67">
        <f t="shared" si="9"/>
        <v>20.136945591820687</v>
      </c>
      <c r="V45" s="67">
        <f t="shared" si="10"/>
        <v>1.3024651372586675</v>
      </c>
      <c r="W45" s="100">
        <f t="shared" si="11"/>
        <v>0.86831009150577831</v>
      </c>
    </row>
    <row r="46" spans="2:23">
      <c r="B46" s="96">
        <f>Amnt_Deposited!B41</f>
        <v>2027</v>
      </c>
      <c r="C46" s="99">
        <f>Amnt_Deposited!D41</f>
        <v>11.320043100516415</v>
      </c>
      <c r="D46" s="418">
        <f>Dry_Matter_Content!D33</f>
        <v>0.44</v>
      </c>
      <c r="E46" s="284">
        <f>MCF!R45</f>
        <v>1</v>
      </c>
      <c r="F46" s="67">
        <f t="shared" si="0"/>
        <v>1.0957801721299889</v>
      </c>
      <c r="G46" s="67">
        <f t="shared" si="1"/>
        <v>1.0957801721299889</v>
      </c>
      <c r="H46" s="67">
        <f t="shared" si="2"/>
        <v>0</v>
      </c>
      <c r="I46" s="67">
        <f t="shared" si="3"/>
        <v>10.183152964982419</v>
      </c>
      <c r="J46" s="67">
        <f t="shared" si="4"/>
        <v>0.65890887358877903</v>
      </c>
      <c r="K46" s="100">
        <f t="shared" si="6"/>
        <v>0.43927258239251932</v>
      </c>
      <c r="O46" s="96">
        <f>Amnt_Deposited!B41</f>
        <v>2027</v>
      </c>
      <c r="P46" s="99">
        <f>Amnt_Deposited!D41</f>
        <v>11.320043100516415</v>
      </c>
      <c r="Q46" s="284">
        <f>MCF!R45</f>
        <v>1</v>
      </c>
      <c r="R46" s="67">
        <f t="shared" si="5"/>
        <v>2.264008620103283</v>
      </c>
      <c r="S46" s="67">
        <f t="shared" si="7"/>
        <v>2.264008620103283</v>
      </c>
      <c r="T46" s="67">
        <f t="shared" si="8"/>
        <v>0</v>
      </c>
      <c r="U46" s="67">
        <f t="shared" si="9"/>
        <v>21.039572241699219</v>
      </c>
      <c r="V46" s="67">
        <f t="shared" si="10"/>
        <v>1.3613819702247505</v>
      </c>
      <c r="W46" s="100">
        <f t="shared" si="11"/>
        <v>0.90758798014983366</v>
      </c>
    </row>
    <row r="47" spans="2:23">
      <c r="B47" s="96">
        <f>Amnt_Deposited!B42</f>
        <v>2028</v>
      </c>
      <c r="C47" s="99">
        <f>Amnt_Deposited!D42</f>
        <v>11.781491914107431</v>
      </c>
      <c r="D47" s="418">
        <f>Dry_Matter_Content!D34</f>
        <v>0.44</v>
      </c>
      <c r="E47" s="284">
        <f>MCF!R46</f>
        <v>1</v>
      </c>
      <c r="F47" s="67">
        <f t="shared" si="0"/>
        <v>1.1404484172855993</v>
      </c>
      <c r="G47" s="67">
        <f t="shared" si="1"/>
        <v>1.1404484172855993</v>
      </c>
      <c r="H47" s="67">
        <f t="shared" si="2"/>
        <v>0</v>
      </c>
      <c r="I47" s="67">
        <f t="shared" si="3"/>
        <v>10.63515730899214</v>
      </c>
      <c r="J47" s="67">
        <f t="shared" si="4"/>
        <v>0.6884440732758782</v>
      </c>
      <c r="K47" s="100">
        <f t="shared" si="6"/>
        <v>0.4589627155172521</v>
      </c>
      <c r="O47" s="96">
        <f>Amnt_Deposited!B42</f>
        <v>2028</v>
      </c>
      <c r="P47" s="99">
        <f>Amnt_Deposited!D42</f>
        <v>11.781491914107431</v>
      </c>
      <c r="Q47" s="284">
        <f>MCF!R46</f>
        <v>1</v>
      </c>
      <c r="R47" s="67">
        <f t="shared" si="5"/>
        <v>2.3562983828214863</v>
      </c>
      <c r="S47" s="67">
        <f t="shared" si="7"/>
        <v>2.3562983828214863</v>
      </c>
      <c r="T47" s="67">
        <f t="shared" si="8"/>
        <v>0</v>
      </c>
      <c r="U47" s="67">
        <f t="shared" si="9"/>
        <v>21.973465514446573</v>
      </c>
      <c r="V47" s="67">
        <f t="shared" si="10"/>
        <v>1.4224051100741291</v>
      </c>
      <c r="W47" s="100">
        <f t="shared" si="11"/>
        <v>0.94827007338275271</v>
      </c>
    </row>
    <row r="48" spans="2:23">
      <c r="B48" s="96">
        <f>Amnt_Deposited!B43</f>
        <v>2029</v>
      </c>
      <c r="C48" s="99">
        <f>Amnt_Deposited!D43</f>
        <v>12.253894107419885</v>
      </c>
      <c r="D48" s="418">
        <f>Dry_Matter_Content!D35</f>
        <v>0.44</v>
      </c>
      <c r="E48" s="284">
        <f>MCF!R47</f>
        <v>1</v>
      </c>
      <c r="F48" s="67">
        <f t="shared" si="0"/>
        <v>1.1861769495982448</v>
      </c>
      <c r="G48" s="67">
        <f t="shared" si="1"/>
        <v>1.1861769495982448</v>
      </c>
      <c r="H48" s="67">
        <f t="shared" si="2"/>
        <v>0</v>
      </c>
      <c r="I48" s="67">
        <f t="shared" si="3"/>
        <v>11.102331898230092</v>
      </c>
      <c r="J48" s="67">
        <f t="shared" si="4"/>
        <v>0.71900236036029308</v>
      </c>
      <c r="K48" s="100">
        <f t="shared" si="6"/>
        <v>0.47933490690686203</v>
      </c>
      <c r="O48" s="96">
        <f>Amnt_Deposited!B43</f>
        <v>2029</v>
      </c>
      <c r="P48" s="99">
        <f>Amnt_Deposited!D43</f>
        <v>12.253894107419885</v>
      </c>
      <c r="Q48" s="284">
        <f>MCF!R47</f>
        <v>1</v>
      </c>
      <c r="R48" s="67">
        <f t="shared" si="5"/>
        <v>2.4507788214839774</v>
      </c>
      <c r="S48" s="67">
        <f t="shared" si="7"/>
        <v>2.4507788214839774</v>
      </c>
      <c r="T48" s="67">
        <f t="shared" si="8"/>
        <v>0</v>
      </c>
      <c r="U48" s="67">
        <f t="shared" si="9"/>
        <v>22.93870226907044</v>
      </c>
      <c r="V48" s="67">
        <f t="shared" si="10"/>
        <v>1.48554206686011</v>
      </c>
      <c r="W48" s="100">
        <f t="shared" si="11"/>
        <v>0.99036137790673995</v>
      </c>
    </row>
    <row r="49" spans="2:23">
      <c r="B49" s="96">
        <f>Amnt_Deposited!B44</f>
        <v>2030</v>
      </c>
      <c r="C49" s="99">
        <f>Amnt_Deposited!D44</f>
        <v>12.746071008000003</v>
      </c>
      <c r="D49" s="418">
        <f>Dry_Matter_Content!D36</f>
        <v>0.44</v>
      </c>
      <c r="E49" s="284">
        <f>MCF!R48</f>
        <v>1</v>
      </c>
      <c r="F49" s="67">
        <f t="shared" si="0"/>
        <v>1.2338196735744005</v>
      </c>
      <c r="G49" s="67">
        <f t="shared" si="1"/>
        <v>1.2338196735744005</v>
      </c>
      <c r="H49" s="67">
        <f t="shared" si="2"/>
        <v>0</v>
      </c>
      <c r="I49" s="67">
        <f t="shared" si="3"/>
        <v>11.585565322028813</v>
      </c>
      <c r="J49" s="67">
        <f t="shared" si="4"/>
        <v>0.75058624977567878</v>
      </c>
      <c r="K49" s="100">
        <f t="shared" si="6"/>
        <v>0.50039083318378585</v>
      </c>
      <c r="O49" s="96">
        <f>Amnt_Deposited!B44</f>
        <v>2030</v>
      </c>
      <c r="P49" s="99">
        <f>Amnt_Deposited!D44</f>
        <v>12.746071008000003</v>
      </c>
      <c r="Q49" s="284">
        <f>MCF!R48</f>
        <v>1</v>
      </c>
      <c r="R49" s="67">
        <f t="shared" si="5"/>
        <v>2.5492142016000008</v>
      </c>
      <c r="S49" s="67">
        <f t="shared" si="7"/>
        <v>2.5492142016000008</v>
      </c>
      <c r="T49" s="67">
        <f t="shared" si="8"/>
        <v>0</v>
      </c>
      <c r="U49" s="67">
        <f t="shared" si="9"/>
        <v>23.937118433943834</v>
      </c>
      <c r="V49" s="67">
        <f t="shared" si="10"/>
        <v>1.5507980367266092</v>
      </c>
      <c r="W49" s="100">
        <f t="shared" si="11"/>
        <v>1.0338653578177395</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10.802309506376332</v>
      </c>
      <c r="J50" s="67">
        <f t="shared" si="4"/>
        <v>0.78325581565248037</v>
      </c>
      <c r="K50" s="100">
        <f t="shared" si="6"/>
        <v>0.52217054376832017</v>
      </c>
      <c r="O50" s="96">
        <f>Amnt_Deposited!B45</f>
        <v>2031</v>
      </c>
      <c r="P50" s="99">
        <f>Amnt_Deposited!D45</f>
        <v>0</v>
      </c>
      <c r="Q50" s="284">
        <f>MCF!R49</f>
        <v>1</v>
      </c>
      <c r="R50" s="67">
        <f t="shared" si="5"/>
        <v>0</v>
      </c>
      <c r="S50" s="67">
        <f t="shared" si="7"/>
        <v>0</v>
      </c>
      <c r="T50" s="67">
        <f t="shared" si="8"/>
        <v>0</v>
      </c>
      <c r="U50" s="67">
        <f t="shared" si="9"/>
        <v>22.318821294165982</v>
      </c>
      <c r="V50" s="67">
        <f t="shared" si="10"/>
        <v>1.6182971397778523</v>
      </c>
      <c r="W50" s="100">
        <f t="shared" si="11"/>
        <v>1.0788647598519014</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10.072006624456566</v>
      </c>
      <c r="J51" s="67">
        <f t="shared" si="4"/>
        <v>0.73030288191976533</v>
      </c>
      <c r="K51" s="100">
        <f t="shared" si="6"/>
        <v>0.48686858794651022</v>
      </c>
      <c r="O51" s="96">
        <f>Amnt_Deposited!B46</f>
        <v>2032</v>
      </c>
      <c r="P51" s="99">
        <f>Amnt_Deposited!D46</f>
        <v>0</v>
      </c>
      <c r="Q51" s="284">
        <f>MCF!R50</f>
        <v>1</v>
      </c>
      <c r="R51" s="67">
        <f t="shared" ref="R51:R82" si="13">P51*$W$6*DOCF*Q51</f>
        <v>0</v>
      </c>
      <c r="S51" s="67">
        <f t="shared" si="7"/>
        <v>0</v>
      </c>
      <c r="T51" s="67">
        <f t="shared" si="8"/>
        <v>0</v>
      </c>
      <c r="U51" s="67">
        <f t="shared" si="9"/>
        <v>20.809931042265639</v>
      </c>
      <c r="V51" s="67">
        <f t="shared" si="10"/>
        <v>1.508890251900342</v>
      </c>
      <c r="W51" s="100">
        <f t="shared" si="11"/>
        <v>1.0059268346002279</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9.3910767306950742</v>
      </c>
      <c r="J52" s="67">
        <f t="shared" si="4"/>
        <v>0.6809298937614926</v>
      </c>
      <c r="K52" s="100">
        <f t="shared" si="6"/>
        <v>0.45395326250766171</v>
      </c>
      <c r="O52" s="96">
        <f>Amnt_Deposited!B47</f>
        <v>2033</v>
      </c>
      <c r="P52" s="99">
        <f>Amnt_Deposited!D47</f>
        <v>0</v>
      </c>
      <c r="Q52" s="284">
        <f>MCF!R51</f>
        <v>1</v>
      </c>
      <c r="R52" s="67">
        <f t="shared" si="13"/>
        <v>0</v>
      </c>
      <c r="S52" s="67">
        <f t="shared" si="7"/>
        <v>0</v>
      </c>
      <c r="T52" s="67">
        <f t="shared" si="8"/>
        <v>0</v>
      </c>
      <c r="U52" s="67">
        <f t="shared" si="9"/>
        <v>19.40305109647743</v>
      </c>
      <c r="V52" s="67">
        <f t="shared" si="10"/>
        <v>1.4068799457882084</v>
      </c>
      <c r="W52" s="100">
        <f t="shared" si="11"/>
        <v>0.93791996385880561</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8.7561819059626451</v>
      </c>
      <c r="J53" s="67">
        <f t="shared" si="4"/>
        <v>0.63489482473242964</v>
      </c>
      <c r="K53" s="100">
        <f t="shared" si="6"/>
        <v>0.42326321648828641</v>
      </c>
      <c r="O53" s="96">
        <f>Amnt_Deposited!B48</f>
        <v>2034</v>
      </c>
      <c r="P53" s="99">
        <f>Amnt_Deposited!D48</f>
        <v>0</v>
      </c>
      <c r="Q53" s="284">
        <f>MCF!R52</f>
        <v>1</v>
      </c>
      <c r="R53" s="67">
        <f t="shared" si="13"/>
        <v>0</v>
      </c>
      <c r="S53" s="67">
        <f t="shared" si="7"/>
        <v>0</v>
      </c>
      <c r="T53" s="67">
        <f t="shared" si="8"/>
        <v>0</v>
      </c>
      <c r="U53" s="67">
        <f t="shared" si="9"/>
        <v>18.091284929674888</v>
      </c>
      <c r="V53" s="67">
        <f t="shared" si="10"/>
        <v>1.3117661668025409</v>
      </c>
      <c r="W53" s="100">
        <f t="shared" si="11"/>
        <v>0.87451077786836051</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8.164209895091858</v>
      </c>
      <c r="J54" s="67">
        <f t="shared" si="4"/>
        <v>0.59197201087078766</v>
      </c>
      <c r="K54" s="100">
        <f t="shared" si="6"/>
        <v>0.39464800724719173</v>
      </c>
      <c r="O54" s="96">
        <f>Amnt_Deposited!B49</f>
        <v>2035</v>
      </c>
      <c r="P54" s="99">
        <f>Amnt_Deposited!D49</f>
        <v>0</v>
      </c>
      <c r="Q54" s="284">
        <f>MCF!R53</f>
        <v>1</v>
      </c>
      <c r="R54" s="67">
        <f t="shared" si="13"/>
        <v>0</v>
      </c>
      <c r="S54" s="67">
        <f t="shared" si="7"/>
        <v>0</v>
      </c>
      <c r="T54" s="67">
        <f t="shared" si="8"/>
        <v>0</v>
      </c>
      <c r="U54" s="67">
        <f t="shared" si="9"/>
        <v>16.868202262586482</v>
      </c>
      <c r="V54" s="67">
        <f t="shared" si="10"/>
        <v>1.2230826670884045</v>
      </c>
      <c r="W54" s="100">
        <f t="shared" si="11"/>
        <v>0.81538844472560301</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7.6122588505986384</v>
      </c>
      <c r="J55" s="67">
        <f t="shared" si="4"/>
        <v>0.5519510444932193</v>
      </c>
      <c r="K55" s="100">
        <f t="shared" si="6"/>
        <v>0.3679673629954795</v>
      </c>
      <c r="O55" s="96">
        <f>Amnt_Deposited!B50</f>
        <v>2036</v>
      </c>
      <c r="P55" s="99">
        <f>Amnt_Deposited!D50</f>
        <v>0</v>
      </c>
      <c r="Q55" s="284">
        <f>MCF!R54</f>
        <v>1</v>
      </c>
      <c r="R55" s="67">
        <f t="shared" si="13"/>
        <v>0</v>
      </c>
      <c r="S55" s="67">
        <f t="shared" si="7"/>
        <v>0</v>
      </c>
      <c r="T55" s="67">
        <f t="shared" si="8"/>
        <v>0</v>
      </c>
      <c r="U55" s="67">
        <f t="shared" si="9"/>
        <v>15.727807542559169</v>
      </c>
      <c r="V55" s="67">
        <f t="shared" si="10"/>
        <v>1.1403947200273126</v>
      </c>
      <c r="W55" s="100">
        <f t="shared" si="11"/>
        <v>0.76026314668487505</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7.0976231078225274</v>
      </c>
      <c r="J56" s="67">
        <f t="shared" si="4"/>
        <v>0.51463574277611079</v>
      </c>
      <c r="K56" s="100">
        <f t="shared" si="6"/>
        <v>0.34309049518407386</v>
      </c>
      <c r="O56" s="96">
        <f>Amnt_Deposited!B51</f>
        <v>2037</v>
      </c>
      <c r="P56" s="99">
        <f>Amnt_Deposited!D51</f>
        <v>0</v>
      </c>
      <c r="Q56" s="284">
        <f>MCF!R55</f>
        <v>1</v>
      </c>
      <c r="R56" s="67">
        <f t="shared" si="13"/>
        <v>0</v>
      </c>
      <c r="S56" s="67">
        <f t="shared" si="7"/>
        <v>0</v>
      </c>
      <c r="T56" s="67">
        <f t="shared" si="8"/>
        <v>0</v>
      </c>
      <c r="U56" s="67">
        <f t="shared" si="9"/>
        <v>14.664510553352329</v>
      </c>
      <c r="V56" s="67">
        <f t="shared" si="10"/>
        <v>1.0632969892068402</v>
      </c>
      <c r="W56" s="100">
        <f t="shared" si="11"/>
        <v>0.70886465947122679</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6.6177799217553748</v>
      </c>
      <c r="J57" s="67">
        <f t="shared" si="4"/>
        <v>0.47984318606715293</v>
      </c>
      <c r="K57" s="100">
        <f t="shared" si="6"/>
        <v>0.31989545737810193</v>
      </c>
      <c r="O57" s="96">
        <f>Amnt_Deposited!B52</f>
        <v>2038</v>
      </c>
      <c r="P57" s="99">
        <f>Amnt_Deposited!D52</f>
        <v>0</v>
      </c>
      <c r="Q57" s="284">
        <f>MCF!R56</f>
        <v>1</v>
      </c>
      <c r="R57" s="67">
        <f t="shared" si="13"/>
        <v>0</v>
      </c>
      <c r="S57" s="67">
        <f t="shared" si="7"/>
        <v>0</v>
      </c>
      <c r="T57" s="67">
        <f t="shared" si="8"/>
        <v>0</v>
      </c>
      <c r="U57" s="67">
        <f t="shared" si="9"/>
        <v>13.673099011891269</v>
      </c>
      <c r="V57" s="67">
        <f t="shared" si="10"/>
        <v>0.9914115414610597</v>
      </c>
      <c r="W57" s="100">
        <f t="shared" si="11"/>
        <v>0.66094102764070639</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6.1703771005423818</v>
      </c>
      <c r="J58" s="67">
        <f t="shared" si="4"/>
        <v>0.44740282121299341</v>
      </c>
      <c r="K58" s="100">
        <f t="shared" si="6"/>
        <v>0.29826854747532894</v>
      </c>
      <c r="O58" s="96">
        <f>Amnt_Deposited!B53</f>
        <v>2039</v>
      </c>
      <c r="P58" s="99">
        <f>Amnt_Deposited!D53</f>
        <v>0</v>
      </c>
      <c r="Q58" s="284">
        <f>MCF!R57</f>
        <v>1</v>
      </c>
      <c r="R58" s="67">
        <f t="shared" si="13"/>
        <v>0</v>
      </c>
      <c r="S58" s="67">
        <f t="shared" si="7"/>
        <v>0</v>
      </c>
      <c r="T58" s="67">
        <f t="shared" si="8"/>
        <v>0</v>
      </c>
      <c r="U58" s="67">
        <f t="shared" si="9"/>
        <v>12.748713017649548</v>
      </c>
      <c r="V58" s="67">
        <f t="shared" si="10"/>
        <v>0.92438599424172185</v>
      </c>
      <c r="W58" s="100">
        <f t="shared" si="11"/>
        <v>0.6162573294944812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5.7532214750349011</v>
      </c>
      <c r="J59" s="67">
        <f t="shared" si="4"/>
        <v>0.41715562550748098</v>
      </c>
      <c r="K59" s="100">
        <f t="shared" si="6"/>
        <v>0.27810375033832063</v>
      </c>
      <c r="O59" s="96">
        <f>Amnt_Deposited!B54</f>
        <v>2040</v>
      </c>
      <c r="P59" s="99">
        <f>Amnt_Deposited!D54</f>
        <v>0</v>
      </c>
      <c r="Q59" s="284">
        <f>MCF!R58</f>
        <v>1</v>
      </c>
      <c r="R59" s="67">
        <f t="shared" si="13"/>
        <v>0</v>
      </c>
      <c r="S59" s="67">
        <f t="shared" si="7"/>
        <v>0</v>
      </c>
      <c r="T59" s="67">
        <f t="shared" si="8"/>
        <v>0</v>
      </c>
      <c r="U59" s="67">
        <f t="shared" si="9"/>
        <v>11.886821229410952</v>
      </c>
      <c r="V59" s="67">
        <f t="shared" si="10"/>
        <v>0.86189178823859702</v>
      </c>
      <c r="W59" s="100">
        <f t="shared" si="11"/>
        <v>0.57459452549239798</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5.3642681478727257</v>
      </c>
      <c r="J60" s="67">
        <f t="shared" si="4"/>
        <v>0.38895332716217546</v>
      </c>
      <c r="K60" s="100">
        <f t="shared" si="6"/>
        <v>0.25930221810811693</v>
      </c>
      <c r="O60" s="96">
        <f>Amnt_Deposited!B55</f>
        <v>2041</v>
      </c>
      <c r="P60" s="99">
        <f>Amnt_Deposited!D55</f>
        <v>0</v>
      </c>
      <c r="Q60" s="284">
        <f>MCF!R59</f>
        <v>1</v>
      </c>
      <c r="R60" s="67">
        <f t="shared" si="13"/>
        <v>0</v>
      </c>
      <c r="S60" s="67">
        <f t="shared" si="7"/>
        <v>0</v>
      </c>
      <c r="T60" s="67">
        <f t="shared" si="8"/>
        <v>0</v>
      </c>
      <c r="U60" s="67">
        <f t="shared" si="9"/>
        <v>11.083198652629598</v>
      </c>
      <c r="V60" s="67">
        <f t="shared" si="10"/>
        <v>0.80362257678135418</v>
      </c>
      <c r="W60" s="100">
        <f t="shared" si="11"/>
        <v>0.53574838452090279</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5.0016104693948567</v>
      </c>
      <c r="J61" s="67">
        <f t="shared" si="4"/>
        <v>0.36265767847786878</v>
      </c>
      <c r="K61" s="100">
        <f t="shared" si="6"/>
        <v>0.24177178565191251</v>
      </c>
      <c r="O61" s="96">
        <f>Amnt_Deposited!B56</f>
        <v>2042</v>
      </c>
      <c r="P61" s="99">
        <f>Amnt_Deposited!D56</f>
        <v>0</v>
      </c>
      <c r="Q61" s="284">
        <f>MCF!R60</f>
        <v>1</v>
      </c>
      <c r="R61" s="67">
        <f t="shared" si="13"/>
        <v>0</v>
      </c>
      <c r="S61" s="67">
        <f t="shared" si="7"/>
        <v>0</v>
      </c>
      <c r="T61" s="67">
        <f t="shared" si="8"/>
        <v>0</v>
      </c>
      <c r="U61" s="67">
        <f t="shared" si="9"/>
        <v>10.333905928501769</v>
      </c>
      <c r="V61" s="67">
        <f t="shared" si="10"/>
        <v>0.74929272412782799</v>
      </c>
      <c r="W61" s="100">
        <f t="shared" si="11"/>
        <v>0.49952848275188533</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4.6634706912406534</v>
      </c>
      <c r="J62" s="67">
        <f t="shared" si="4"/>
        <v>0.33813977815420326</v>
      </c>
      <c r="K62" s="100">
        <f t="shared" si="6"/>
        <v>0.22542651876946884</v>
      </c>
      <c r="O62" s="96">
        <f>Amnt_Deposited!B57</f>
        <v>2043</v>
      </c>
      <c r="P62" s="99">
        <f>Amnt_Deposited!D57</f>
        <v>0</v>
      </c>
      <c r="Q62" s="284">
        <f>MCF!R61</f>
        <v>1</v>
      </c>
      <c r="R62" s="67">
        <f t="shared" si="13"/>
        <v>0</v>
      </c>
      <c r="S62" s="67">
        <f t="shared" si="7"/>
        <v>0</v>
      </c>
      <c r="T62" s="67">
        <f t="shared" si="8"/>
        <v>0</v>
      </c>
      <c r="U62" s="67">
        <f t="shared" si="9"/>
        <v>9.6352700232244892</v>
      </c>
      <c r="V62" s="67">
        <f t="shared" si="10"/>
        <v>0.69863590527727948</v>
      </c>
      <c r="W62" s="100">
        <f t="shared" si="11"/>
        <v>0.46575727018485297</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4.3481912518253063</v>
      </c>
      <c r="J63" s="67">
        <f t="shared" si="4"/>
        <v>0.31527943941534753</v>
      </c>
      <c r="K63" s="100">
        <f t="shared" si="6"/>
        <v>0.210186292943565</v>
      </c>
      <c r="O63" s="96">
        <f>Amnt_Deposited!B58</f>
        <v>2044</v>
      </c>
      <c r="P63" s="99">
        <f>Amnt_Deposited!D58</f>
        <v>0</v>
      </c>
      <c r="Q63" s="284">
        <f>MCF!R62</f>
        <v>1</v>
      </c>
      <c r="R63" s="67">
        <f t="shared" si="13"/>
        <v>0</v>
      </c>
      <c r="S63" s="67">
        <f t="shared" si="7"/>
        <v>0</v>
      </c>
      <c r="T63" s="67">
        <f t="shared" si="8"/>
        <v>0</v>
      </c>
      <c r="U63" s="67">
        <f t="shared" si="9"/>
        <v>8.9838662227795556</v>
      </c>
      <c r="V63" s="67">
        <f t="shared" si="10"/>
        <v>0.65140380044493273</v>
      </c>
      <c r="W63" s="100">
        <f t="shared" si="11"/>
        <v>0.4342692002966218</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4.0542266509710245</v>
      </c>
      <c r="J64" s="67">
        <f t="shared" si="4"/>
        <v>0.29396460085428189</v>
      </c>
      <c r="K64" s="100">
        <f t="shared" si="6"/>
        <v>0.19597640056952126</v>
      </c>
      <c r="O64" s="96">
        <f>Amnt_Deposited!B59</f>
        <v>2045</v>
      </c>
      <c r="P64" s="99">
        <f>Amnt_Deposited!D59</f>
        <v>0</v>
      </c>
      <c r="Q64" s="284">
        <f>MCF!R63</f>
        <v>1</v>
      </c>
      <c r="R64" s="67">
        <f t="shared" si="13"/>
        <v>0</v>
      </c>
      <c r="S64" s="67">
        <f t="shared" si="7"/>
        <v>0</v>
      </c>
      <c r="T64" s="67">
        <f t="shared" si="8"/>
        <v>0</v>
      </c>
      <c r="U64" s="67">
        <f t="shared" si="9"/>
        <v>8.3765013449814525</v>
      </c>
      <c r="V64" s="67">
        <f t="shared" si="10"/>
        <v>0.60736487779810289</v>
      </c>
      <c r="W64" s="100">
        <f t="shared" si="11"/>
        <v>0.40490991853206859</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3.7801358738633732</v>
      </c>
      <c r="J65" s="67">
        <f t="shared" si="4"/>
        <v>0.27409077710765128</v>
      </c>
      <c r="K65" s="100">
        <f t="shared" si="6"/>
        <v>0.18272718473843419</v>
      </c>
      <c r="O65" s="96">
        <f>Amnt_Deposited!B60</f>
        <v>2046</v>
      </c>
      <c r="P65" s="99">
        <f>Amnt_Deposited!D60</f>
        <v>0</v>
      </c>
      <c r="Q65" s="284">
        <f>MCF!R64</f>
        <v>1</v>
      </c>
      <c r="R65" s="67">
        <f t="shared" si="13"/>
        <v>0</v>
      </c>
      <c r="S65" s="67">
        <f t="shared" si="7"/>
        <v>0</v>
      </c>
      <c r="T65" s="67">
        <f t="shared" si="8"/>
        <v>0</v>
      </c>
      <c r="U65" s="67">
        <f t="shared" si="9"/>
        <v>7.8101980864945695</v>
      </c>
      <c r="V65" s="67">
        <f t="shared" si="10"/>
        <v>0.56630325848688257</v>
      </c>
      <c r="W65" s="100">
        <f t="shared" si="11"/>
        <v>0.37753550565792171</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3.5245753271949805</v>
      </c>
      <c r="J66" s="67">
        <f t="shared" si="4"/>
        <v>0.25556054666839279</v>
      </c>
      <c r="K66" s="100">
        <f t="shared" si="6"/>
        <v>0.17037369777892852</v>
      </c>
      <c r="O66" s="96">
        <f>Amnt_Deposited!B61</f>
        <v>2047</v>
      </c>
      <c r="P66" s="99">
        <f>Amnt_Deposited!D61</f>
        <v>0</v>
      </c>
      <c r="Q66" s="284">
        <f>MCF!R65</f>
        <v>1</v>
      </c>
      <c r="R66" s="67">
        <f t="shared" si="13"/>
        <v>0</v>
      </c>
      <c r="S66" s="67">
        <f t="shared" si="7"/>
        <v>0</v>
      </c>
      <c r="T66" s="67">
        <f t="shared" si="8"/>
        <v>0</v>
      </c>
      <c r="U66" s="67">
        <f t="shared" si="9"/>
        <v>7.2821804280887994</v>
      </c>
      <c r="V66" s="67">
        <f t="shared" si="10"/>
        <v>0.52801765840577009</v>
      </c>
      <c r="W66" s="100">
        <f t="shared" si="11"/>
        <v>0.35201177227051339</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3.2862922528695853</v>
      </c>
      <c r="J67" s="67">
        <f t="shared" si="4"/>
        <v>0.23828307432539514</v>
      </c>
      <c r="K67" s="100">
        <f t="shared" si="6"/>
        <v>0.15885538288359674</v>
      </c>
      <c r="O67" s="96">
        <f>Amnt_Deposited!B62</f>
        <v>2048</v>
      </c>
      <c r="P67" s="99">
        <f>Amnt_Deposited!D62</f>
        <v>0</v>
      </c>
      <c r="Q67" s="284">
        <f>MCF!R66</f>
        <v>1</v>
      </c>
      <c r="R67" s="67">
        <f t="shared" si="13"/>
        <v>0</v>
      </c>
      <c r="S67" s="67">
        <f t="shared" si="7"/>
        <v>0</v>
      </c>
      <c r="T67" s="67">
        <f t="shared" si="8"/>
        <v>0</v>
      </c>
      <c r="U67" s="67">
        <f t="shared" si="9"/>
        <v>6.7898600265900493</v>
      </c>
      <c r="V67" s="67">
        <f t="shared" si="10"/>
        <v>0.49232040149875006</v>
      </c>
      <c r="W67" s="100">
        <f t="shared" si="11"/>
        <v>0.32821360099916669</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3.0641185869803973</v>
      </c>
      <c r="J68" s="67">
        <f t="shared" si="4"/>
        <v>0.22217366588918816</v>
      </c>
      <c r="K68" s="100">
        <f t="shared" si="6"/>
        <v>0.14811577725945876</v>
      </c>
      <c r="O68" s="96">
        <f>Amnt_Deposited!B63</f>
        <v>2049</v>
      </c>
      <c r="P68" s="99">
        <f>Amnt_Deposited!D63</f>
        <v>0</v>
      </c>
      <c r="Q68" s="284">
        <f>MCF!R67</f>
        <v>1</v>
      </c>
      <c r="R68" s="67">
        <f t="shared" si="13"/>
        <v>0</v>
      </c>
      <c r="S68" s="67">
        <f t="shared" si="7"/>
        <v>0</v>
      </c>
      <c r="T68" s="67">
        <f t="shared" si="8"/>
        <v>0</v>
      </c>
      <c r="U68" s="67">
        <f t="shared" si="9"/>
        <v>6.3308235268189996</v>
      </c>
      <c r="V68" s="67">
        <f t="shared" si="10"/>
        <v>0.45903649977104971</v>
      </c>
      <c r="W68" s="100">
        <f t="shared" si="11"/>
        <v>0.30602433318069977</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2.8569652339594693</v>
      </c>
      <c r="J69" s="67">
        <f t="shared" si="4"/>
        <v>0.20715335302092805</v>
      </c>
      <c r="K69" s="100">
        <f t="shared" si="6"/>
        <v>0.13810223534728536</v>
      </c>
      <c r="O69" s="96">
        <f>Amnt_Deposited!B64</f>
        <v>2050</v>
      </c>
      <c r="P69" s="99">
        <f>Amnt_Deposited!D64</f>
        <v>0</v>
      </c>
      <c r="Q69" s="284">
        <f>MCF!R68</f>
        <v>1</v>
      </c>
      <c r="R69" s="67">
        <f t="shared" si="13"/>
        <v>0</v>
      </c>
      <c r="S69" s="67">
        <f t="shared" si="7"/>
        <v>0</v>
      </c>
      <c r="T69" s="67">
        <f t="shared" si="8"/>
        <v>0</v>
      </c>
      <c r="U69" s="67">
        <f t="shared" si="9"/>
        <v>5.9028207313212144</v>
      </c>
      <c r="V69" s="67">
        <f t="shared" si="10"/>
        <v>0.42800279549778503</v>
      </c>
      <c r="W69" s="100">
        <f t="shared" si="11"/>
        <v>0.28533519699852333</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2.6638167278299609</v>
      </c>
      <c r="J70" s="67">
        <f t="shared" si="4"/>
        <v>0.19314850612950851</v>
      </c>
      <c r="K70" s="100">
        <f t="shared" si="6"/>
        <v>0.12876567075300566</v>
      </c>
      <c r="O70" s="96">
        <f>Amnt_Deposited!B65</f>
        <v>2051</v>
      </c>
      <c r="P70" s="99">
        <f>Amnt_Deposited!D65</f>
        <v>0</v>
      </c>
      <c r="Q70" s="284">
        <f>MCF!R69</f>
        <v>1</v>
      </c>
      <c r="R70" s="67">
        <f t="shared" si="13"/>
        <v>0</v>
      </c>
      <c r="S70" s="67">
        <f t="shared" si="7"/>
        <v>0</v>
      </c>
      <c r="T70" s="67">
        <f t="shared" si="8"/>
        <v>0</v>
      </c>
      <c r="U70" s="67">
        <f t="shared" si="9"/>
        <v>5.5037535698966105</v>
      </c>
      <c r="V70" s="67">
        <f t="shared" si="10"/>
        <v>0.39906716142460413</v>
      </c>
      <c r="W70" s="100">
        <f t="shared" si="11"/>
        <v>0.26604477428306939</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2.4837262543907412</v>
      </c>
      <c r="J71" s="67">
        <f t="shared" si="4"/>
        <v>0.18009047343921991</v>
      </c>
      <c r="K71" s="100">
        <f t="shared" si="6"/>
        <v>0.12006031562614661</v>
      </c>
      <c r="O71" s="96">
        <f>Amnt_Deposited!B66</f>
        <v>2052</v>
      </c>
      <c r="P71" s="99">
        <f>Amnt_Deposited!D66</f>
        <v>0</v>
      </c>
      <c r="Q71" s="284">
        <f>MCF!R70</f>
        <v>1</v>
      </c>
      <c r="R71" s="67">
        <f t="shared" si="13"/>
        <v>0</v>
      </c>
      <c r="S71" s="67">
        <f t="shared" si="7"/>
        <v>0</v>
      </c>
      <c r="T71" s="67">
        <f t="shared" si="8"/>
        <v>0</v>
      </c>
      <c r="U71" s="67">
        <f t="shared" si="9"/>
        <v>5.1316658148569001</v>
      </c>
      <c r="V71" s="67">
        <f t="shared" si="10"/>
        <v>0.37208775503971037</v>
      </c>
      <c r="W71" s="100">
        <f t="shared" si="11"/>
        <v>0.24805850335980689</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2.3158110099320761</v>
      </c>
      <c r="J72" s="67">
        <f t="shared" si="4"/>
        <v>0.16791524445866499</v>
      </c>
      <c r="K72" s="100">
        <f t="shared" si="6"/>
        <v>0.11194349630577666</v>
      </c>
      <c r="O72" s="96">
        <f>Amnt_Deposited!B67</f>
        <v>2053</v>
      </c>
      <c r="P72" s="99">
        <f>Amnt_Deposited!D67</f>
        <v>0</v>
      </c>
      <c r="Q72" s="284">
        <f>MCF!R71</f>
        <v>1</v>
      </c>
      <c r="R72" s="67">
        <f t="shared" si="13"/>
        <v>0</v>
      </c>
      <c r="S72" s="67">
        <f t="shared" si="7"/>
        <v>0</v>
      </c>
      <c r="T72" s="67">
        <f t="shared" si="8"/>
        <v>0</v>
      </c>
      <c r="U72" s="67">
        <f t="shared" si="9"/>
        <v>4.7847334915951958</v>
      </c>
      <c r="V72" s="67">
        <f t="shared" si="10"/>
        <v>0.34693232326170431</v>
      </c>
      <c r="W72" s="100">
        <f t="shared" si="11"/>
        <v>0.23128821550780287</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2.1592478737308203</v>
      </c>
      <c r="J73" s="67">
        <f t="shared" si="4"/>
        <v>0.15656313620125575</v>
      </c>
      <c r="K73" s="100">
        <f t="shared" si="6"/>
        <v>0.1043754241341705</v>
      </c>
      <c r="O73" s="96">
        <f>Amnt_Deposited!B68</f>
        <v>2054</v>
      </c>
      <c r="P73" s="99">
        <f>Amnt_Deposited!D68</f>
        <v>0</v>
      </c>
      <c r="Q73" s="284">
        <f>MCF!R72</f>
        <v>1</v>
      </c>
      <c r="R73" s="67">
        <f t="shared" si="13"/>
        <v>0</v>
      </c>
      <c r="S73" s="67">
        <f t="shared" si="7"/>
        <v>0</v>
      </c>
      <c r="T73" s="67">
        <f t="shared" si="8"/>
        <v>0</v>
      </c>
      <c r="U73" s="67">
        <f t="shared" si="9"/>
        <v>4.4612559374603702</v>
      </c>
      <c r="V73" s="67">
        <f t="shared" si="10"/>
        <v>0.32347755413482576</v>
      </c>
      <c r="W73" s="100">
        <f t="shared" si="11"/>
        <v>0.21565170275655049</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2.013269373111676</v>
      </c>
      <c r="J74" s="67">
        <f t="shared" si="4"/>
        <v>0.14597850061914411</v>
      </c>
      <c r="K74" s="100">
        <f t="shared" si="6"/>
        <v>9.731900041276273E-2</v>
      </c>
      <c r="O74" s="96">
        <f>Amnt_Deposited!B69</f>
        <v>2055</v>
      </c>
      <c r="P74" s="99">
        <f>Amnt_Deposited!D69</f>
        <v>0</v>
      </c>
      <c r="Q74" s="284">
        <f>MCF!R73</f>
        <v>1</v>
      </c>
      <c r="R74" s="67">
        <f t="shared" si="13"/>
        <v>0</v>
      </c>
      <c r="S74" s="67">
        <f t="shared" si="7"/>
        <v>0</v>
      </c>
      <c r="T74" s="67">
        <f t="shared" si="8"/>
        <v>0</v>
      </c>
      <c r="U74" s="67">
        <f t="shared" si="9"/>
        <v>4.159647465106767</v>
      </c>
      <c r="V74" s="67">
        <f t="shared" si="10"/>
        <v>0.30160847235360333</v>
      </c>
      <c r="W74" s="100">
        <f t="shared" si="11"/>
        <v>0.20107231490240221</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1.8771599212952494</v>
      </c>
      <c r="J75" s="67">
        <f t="shared" si="4"/>
        <v>0.13610945181642659</v>
      </c>
      <c r="K75" s="100">
        <f t="shared" si="6"/>
        <v>9.0739634544284381E-2</v>
      </c>
      <c r="O75" s="96">
        <f>Amnt_Deposited!B70</f>
        <v>2056</v>
      </c>
      <c r="P75" s="99">
        <f>Amnt_Deposited!D70</f>
        <v>0</v>
      </c>
      <c r="Q75" s="284">
        <f>MCF!R74</f>
        <v>1</v>
      </c>
      <c r="R75" s="67">
        <f t="shared" si="13"/>
        <v>0</v>
      </c>
      <c r="S75" s="67">
        <f t="shared" si="7"/>
        <v>0</v>
      </c>
      <c r="T75" s="67">
        <f t="shared" si="8"/>
        <v>0</v>
      </c>
      <c r="U75" s="67">
        <f t="shared" si="9"/>
        <v>3.8784295894529932</v>
      </c>
      <c r="V75" s="67">
        <f t="shared" si="10"/>
        <v>0.28121787565377382</v>
      </c>
      <c r="W75" s="100">
        <f t="shared" si="11"/>
        <v>0.18747858376918253</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1.7502523095908269</v>
      </c>
      <c r="J76" s="67">
        <f t="shared" si="4"/>
        <v>0.12690761170442261</v>
      </c>
      <c r="K76" s="100">
        <f t="shared" si="6"/>
        <v>8.4605074469615071E-2</v>
      </c>
      <c r="O76" s="96">
        <f>Amnt_Deposited!B71</f>
        <v>2057</v>
      </c>
      <c r="P76" s="99">
        <f>Amnt_Deposited!D71</f>
        <v>0</v>
      </c>
      <c r="Q76" s="284">
        <f>MCF!R75</f>
        <v>1</v>
      </c>
      <c r="R76" s="67">
        <f t="shared" si="13"/>
        <v>0</v>
      </c>
      <c r="S76" s="67">
        <f t="shared" si="7"/>
        <v>0</v>
      </c>
      <c r="T76" s="67">
        <f t="shared" si="8"/>
        <v>0</v>
      </c>
      <c r="U76" s="67">
        <f t="shared" si="9"/>
        <v>3.6162237801463348</v>
      </c>
      <c r="V76" s="67">
        <f t="shared" si="10"/>
        <v>0.26220580930665816</v>
      </c>
      <c r="W76" s="100">
        <f t="shared" si="11"/>
        <v>0.17480387287110544</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1.6319244367385994</v>
      </c>
      <c r="J77" s="67">
        <f t="shared" si="4"/>
        <v>0.11832787285222741</v>
      </c>
      <c r="K77" s="100">
        <f t="shared" si="6"/>
        <v>7.88852485681516E-2</v>
      </c>
      <c r="O77" s="96">
        <f>Amnt_Deposited!B72</f>
        <v>2058</v>
      </c>
      <c r="P77" s="99">
        <f>Amnt_Deposited!D72</f>
        <v>0</v>
      </c>
      <c r="Q77" s="284">
        <f>MCF!R76</f>
        <v>1</v>
      </c>
      <c r="R77" s="67">
        <f t="shared" si="13"/>
        <v>0</v>
      </c>
      <c r="S77" s="67">
        <f t="shared" si="7"/>
        <v>0</v>
      </c>
      <c r="T77" s="67">
        <f t="shared" si="8"/>
        <v>0</v>
      </c>
      <c r="U77" s="67">
        <f t="shared" si="9"/>
        <v>3.3717447040053692</v>
      </c>
      <c r="V77" s="67">
        <f t="shared" si="10"/>
        <v>0.24447907614096562</v>
      </c>
      <c r="W77" s="100">
        <f t="shared" si="11"/>
        <v>0.16298605076064374</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1.5215962593685657</v>
      </c>
      <c r="J78" s="67">
        <f t="shared" si="4"/>
        <v>0.11032817737003368</v>
      </c>
      <c r="K78" s="100">
        <f t="shared" si="6"/>
        <v>7.3552118246689113E-2</v>
      </c>
      <c r="O78" s="96">
        <f>Amnt_Deposited!B73</f>
        <v>2059</v>
      </c>
      <c r="P78" s="99">
        <f>Amnt_Deposited!D73</f>
        <v>0</v>
      </c>
      <c r="Q78" s="284">
        <f>MCF!R77</f>
        <v>1</v>
      </c>
      <c r="R78" s="67">
        <f t="shared" si="13"/>
        <v>0</v>
      </c>
      <c r="S78" s="67">
        <f t="shared" si="7"/>
        <v>0</v>
      </c>
      <c r="T78" s="67">
        <f t="shared" si="8"/>
        <v>0</v>
      </c>
      <c r="U78" s="67">
        <f t="shared" si="9"/>
        <v>3.1437939243152169</v>
      </c>
      <c r="V78" s="67">
        <f t="shared" si="10"/>
        <v>0.22795077969015212</v>
      </c>
      <c r="W78" s="100">
        <f t="shared" si="11"/>
        <v>0.15196718646010141</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1.4187269486272589</v>
      </c>
      <c r="J79" s="67">
        <f t="shared" si="4"/>
        <v>0.10286931074130669</v>
      </c>
      <c r="K79" s="100">
        <f t="shared" si="6"/>
        <v>6.857954049420445E-2</v>
      </c>
      <c r="O79" s="96">
        <f>Amnt_Deposited!B74</f>
        <v>2060</v>
      </c>
      <c r="P79" s="99">
        <f>Amnt_Deposited!D74</f>
        <v>0</v>
      </c>
      <c r="Q79" s="284">
        <f>MCF!R78</f>
        <v>1</v>
      </c>
      <c r="R79" s="67">
        <f t="shared" si="13"/>
        <v>0</v>
      </c>
      <c r="S79" s="67">
        <f t="shared" si="7"/>
        <v>0</v>
      </c>
      <c r="T79" s="67">
        <f t="shared" si="8"/>
        <v>0</v>
      </c>
      <c r="U79" s="67">
        <f t="shared" si="9"/>
        <v>2.9312540260893769</v>
      </c>
      <c r="V79" s="67">
        <f t="shared" si="10"/>
        <v>0.21253989822584018</v>
      </c>
      <c r="W79" s="100">
        <f t="shared" si="11"/>
        <v>0.14169326548389344</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1.32281223903408</v>
      </c>
      <c r="J80" s="67">
        <f t="shared" si="4"/>
        <v>9.5914709593178937E-2</v>
      </c>
      <c r="K80" s="100">
        <f t="shared" si="6"/>
        <v>6.3943139728785958E-2</v>
      </c>
      <c r="O80" s="96">
        <f>Amnt_Deposited!B75</f>
        <v>2061</v>
      </c>
      <c r="P80" s="99">
        <f>Amnt_Deposited!D75</f>
        <v>0</v>
      </c>
      <c r="Q80" s="284">
        <f>MCF!R79</f>
        <v>1</v>
      </c>
      <c r="R80" s="67">
        <f t="shared" si="13"/>
        <v>0</v>
      </c>
      <c r="S80" s="67">
        <f t="shared" si="7"/>
        <v>0</v>
      </c>
      <c r="T80" s="67">
        <f t="shared" si="8"/>
        <v>0</v>
      </c>
      <c r="U80" s="67">
        <f t="shared" si="9"/>
        <v>2.7330831385001644</v>
      </c>
      <c r="V80" s="67">
        <f t="shared" si="10"/>
        <v>0.19817088758921261</v>
      </c>
      <c r="W80" s="100">
        <f t="shared" si="11"/>
        <v>0.13211392505947506</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1.2333819565713262</v>
      </c>
      <c r="J81" s="67">
        <f t="shared" si="4"/>
        <v>8.9430282462753807E-2</v>
      </c>
      <c r="K81" s="100">
        <f t="shared" si="6"/>
        <v>5.9620188308502534E-2</v>
      </c>
      <c r="O81" s="96">
        <f>Amnt_Deposited!B76</f>
        <v>2062</v>
      </c>
      <c r="P81" s="99">
        <f>Amnt_Deposited!D76</f>
        <v>0</v>
      </c>
      <c r="Q81" s="284">
        <f>MCF!R80</f>
        <v>1</v>
      </c>
      <c r="R81" s="67">
        <f t="shared" si="13"/>
        <v>0</v>
      </c>
      <c r="S81" s="67">
        <f t="shared" si="7"/>
        <v>0</v>
      </c>
      <c r="T81" s="67">
        <f t="shared" si="8"/>
        <v>0</v>
      </c>
      <c r="U81" s="67">
        <f t="shared" si="9"/>
        <v>2.548309827626706</v>
      </c>
      <c r="V81" s="67">
        <f t="shared" si="10"/>
        <v>0.18477331087345822</v>
      </c>
      <c r="W81" s="100">
        <f t="shared" si="11"/>
        <v>0.12318220724897214</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1.1499977138906112</v>
      </c>
      <c r="J82" s="67">
        <f t="shared" si="4"/>
        <v>8.3384242680714968E-2</v>
      </c>
      <c r="K82" s="100">
        <f t="shared" si="6"/>
        <v>5.5589495120476645E-2</v>
      </c>
      <c r="O82" s="96">
        <f>Amnt_Deposited!B77</f>
        <v>2063</v>
      </c>
      <c r="P82" s="99">
        <f>Amnt_Deposited!D77</f>
        <v>0</v>
      </c>
      <c r="Q82" s="284">
        <f>MCF!R81</f>
        <v>1</v>
      </c>
      <c r="R82" s="67">
        <f t="shared" si="13"/>
        <v>0</v>
      </c>
      <c r="S82" s="67">
        <f t="shared" si="7"/>
        <v>0</v>
      </c>
      <c r="T82" s="67">
        <f t="shared" si="8"/>
        <v>0</v>
      </c>
      <c r="U82" s="67">
        <f t="shared" si="9"/>
        <v>2.3760283344847331</v>
      </c>
      <c r="V82" s="67">
        <f t="shared" si="10"/>
        <v>0.172281493141973</v>
      </c>
      <c r="W82" s="100">
        <f t="shared" si="11"/>
        <v>0.11485432876131532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1.0722507613375747</v>
      </c>
      <c r="J83" s="67">
        <f t="shared" ref="J83:J99" si="18">I82*(1-$K$10)+H83</f>
        <v>7.774695255303643E-2</v>
      </c>
      <c r="K83" s="100">
        <f t="shared" si="6"/>
        <v>5.1831301702024282E-2</v>
      </c>
      <c r="O83" s="96">
        <f>Amnt_Deposited!B78</f>
        <v>2064</v>
      </c>
      <c r="P83" s="99">
        <f>Amnt_Deposited!D78</f>
        <v>0</v>
      </c>
      <c r="Q83" s="284">
        <f>MCF!R82</f>
        <v>1</v>
      </c>
      <c r="R83" s="67">
        <f t="shared" ref="R83:R99" si="19">P83*$W$6*DOCF*Q83</f>
        <v>0</v>
      </c>
      <c r="S83" s="67">
        <f t="shared" si="7"/>
        <v>0</v>
      </c>
      <c r="T83" s="67">
        <f t="shared" si="8"/>
        <v>0</v>
      </c>
      <c r="U83" s="67">
        <f t="shared" si="9"/>
        <v>2.2153941349949884</v>
      </c>
      <c r="V83" s="67">
        <f t="shared" si="10"/>
        <v>0.16063419948974464</v>
      </c>
      <c r="W83" s="100">
        <f t="shared" si="11"/>
        <v>0.10708946632649642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0.99975998326060256</v>
      </c>
      <c r="J84" s="67">
        <f t="shared" si="18"/>
        <v>7.2490778076972157E-2</v>
      </c>
      <c r="K84" s="100">
        <f t="shared" si="6"/>
        <v>4.83271853846481E-2</v>
      </c>
      <c r="O84" s="96">
        <f>Amnt_Deposited!B79</f>
        <v>2065</v>
      </c>
      <c r="P84" s="99">
        <f>Amnt_Deposited!D79</f>
        <v>0</v>
      </c>
      <c r="Q84" s="284">
        <f>MCF!R83</f>
        <v>1</v>
      </c>
      <c r="R84" s="67">
        <f t="shared" si="19"/>
        <v>0</v>
      </c>
      <c r="S84" s="67">
        <f t="shared" si="7"/>
        <v>0</v>
      </c>
      <c r="T84" s="67">
        <f t="shared" si="8"/>
        <v>0</v>
      </c>
      <c r="U84" s="67">
        <f t="shared" si="9"/>
        <v>2.0656198001252113</v>
      </c>
      <c r="V84" s="67">
        <f t="shared" si="10"/>
        <v>0.14977433486977712</v>
      </c>
      <c r="W84" s="100">
        <f t="shared" si="11"/>
        <v>9.9849556579851409E-2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0.93217002978146013</v>
      </c>
      <c r="J85" s="67">
        <f t="shared" si="18"/>
        <v>6.7589953479142442E-2</v>
      </c>
      <c r="K85" s="100">
        <f t="shared" ref="K85:K99" si="20">J85*CH4_fraction*conv</f>
        <v>4.5059968986094961E-2</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1.9259711359121072</v>
      </c>
      <c r="V85" s="67">
        <f t="shared" ref="V85:V98" si="24">U84*(1-$W$10)+T85</f>
        <v>0.13964866421310418</v>
      </c>
      <c r="W85" s="100">
        <f t="shared" ref="W85:W99" si="25">V85*CH4_fraction*conv</f>
        <v>9.3099109475402786E-2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0.86914957486977718</v>
      </c>
      <c r="J86" s="67">
        <f t="shared" si="18"/>
        <v>6.3020454911682955E-2</v>
      </c>
      <c r="K86" s="100">
        <f t="shared" si="20"/>
        <v>4.2013636607788632E-2</v>
      </c>
      <c r="O86" s="96">
        <f>Amnt_Deposited!B81</f>
        <v>2067</v>
      </c>
      <c r="P86" s="99">
        <f>Amnt_Deposited!D81</f>
        <v>0</v>
      </c>
      <c r="Q86" s="284">
        <f>MCF!R85</f>
        <v>1</v>
      </c>
      <c r="R86" s="67">
        <f t="shared" si="19"/>
        <v>0</v>
      </c>
      <c r="S86" s="67">
        <f t="shared" si="21"/>
        <v>0</v>
      </c>
      <c r="T86" s="67">
        <f t="shared" si="22"/>
        <v>0</v>
      </c>
      <c r="U86" s="67">
        <f t="shared" si="23"/>
        <v>1.7957635844416879</v>
      </c>
      <c r="V86" s="67">
        <f t="shared" si="24"/>
        <v>0.13020755147041929</v>
      </c>
      <c r="W86" s="100">
        <f t="shared" si="25"/>
        <v>8.6805034313612861E-2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0.81038969218246248</v>
      </c>
      <c r="J87" s="67">
        <f t="shared" si="18"/>
        <v>5.8759882687314649E-2</v>
      </c>
      <c r="K87" s="100">
        <f t="shared" si="20"/>
        <v>3.9173255124876433E-2</v>
      </c>
      <c r="O87" s="96">
        <f>Amnt_Deposited!B82</f>
        <v>2068</v>
      </c>
      <c r="P87" s="99">
        <f>Amnt_Deposited!D82</f>
        <v>0</v>
      </c>
      <c r="Q87" s="284">
        <f>MCF!R86</f>
        <v>1</v>
      </c>
      <c r="R87" s="67">
        <f t="shared" si="19"/>
        <v>0</v>
      </c>
      <c r="S87" s="67">
        <f t="shared" si="21"/>
        <v>0</v>
      </c>
      <c r="T87" s="67">
        <f t="shared" si="22"/>
        <v>0</v>
      </c>
      <c r="U87" s="67">
        <f t="shared" si="23"/>
        <v>1.6743588681455832</v>
      </c>
      <c r="V87" s="67">
        <f t="shared" si="24"/>
        <v>0.12140471629610462</v>
      </c>
      <c r="W87" s="100">
        <f t="shared" si="25"/>
        <v>8.0936477530736406E-2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0.75560234070641175</v>
      </c>
      <c r="J88" s="67">
        <f t="shared" si="18"/>
        <v>5.4787351476050704E-2</v>
      </c>
      <c r="K88" s="100">
        <f t="shared" si="20"/>
        <v>3.6524900984033798E-2</v>
      </c>
      <c r="O88" s="96">
        <f>Amnt_Deposited!B83</f>
        <v>2069</v>
      </c>
      <c r="P88" s="99">
        <f>Amnt_Deposited!D83</f>
        <v>0</v>
      </c>
      <c r="Q88" s="284">
        <f>MCF!R87</f>
        <v>1</v>
      </c>
      <c r="R88" s="67">
        <f t="shared" si="19"/>
        <v>0</v>
      </c>
      <c r="S88" s="67">
        <f t="shared" si="21"/>
        <v>0</v>
      </c>
      <c r="T88" s="67">
        <f t="shared" si="22"/>
        <v>0</v>
      </c>
      <c r="U88" s="67">
        <f t="shared" si="23"/>
        <v>1.5611618609636604</v>
      </c>
      <c r="V88" s="67">
        <f t="shared" si="24"/>
        <v>0.11319700718192291</v>
      </c>
      <c r="W88" s="100">
        <f t="shared" si="25"/>
        <v>7.5464671454615273E-2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0.70451895278112708</v>
      </c>
      <c r="J89" s="67">
        <f t="shared" si="18"/>
        <v>5.1083387925284704E-2</v>
      </c>
      <c r="K89" s="100">
        <f t="shared" si="20"/>
        <v>3.4055591950189798E-2</v>
      </c>
      <c r="O89" s="96">
        <f>Amnt_Deposited!B84</f>
        <v>2070</v>
      </c>
      <c r="P89" s="99">
        <f>Amnt_Deposited!D84</f>
        <v>0</v>
      </c>
      <c r="Q89" s="284">
        <f>MCF!R88</f>
        <v>1</v>
      </c>
      <c r="R89" s="67">
        <f t="shared" si="19"/>
        <v>0</v>
      </c>
      <c r="S89" s="67">
        <f t="shared" si="21"/>
        <v>0</v>
      </c>
      <c r="T89" s="67">
        <f t="shared" si="22"/>
        <v>0</v>
      </c>
      <c r="U89" s="67">
        <f t="shared" si="23"/>
        <v>1.4556176710353863</v>
      </c>
      <c r="V89" s="67">
        <f t="shared" si="24"/>
        <v>0.10554418992827416</v>
      </c>
      <c r="W89" s="100">
        <f t="shared" si="25"/>
        <v>7.0362793285516104E-2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0.65688911757973345</v>
      </c>
      <c r="J90" s="67">
        <f t="shared" si="18"/>
        <v>4.7629835201393605E-2</v>
      </c>
      <c r="K90" s="100">
        <f t="shared" si="20"/>
        <v>3.1753223467595737E-2</v>
      </c>
      <c r="O90" s="96">
        <f>Amnt_Deposited!B85</f>
        <v>2071</v>
      </c>
      <c r="P90" s="99">
        <f>Amnt_Deposited!D85</f>
        <v>0</v>
      </c>
      <c r="Q90" s="284">
        <f>MCF!R89</f>
        <v>1</v>
      </c>
      <c r="R90" s="67">
        <f t="shared" si="19"/>
        <v>0</v>
      </c>
      <c r="S90" s="67">
        <f t="shared" si="21"/>
        <v>0</v>
      </c>
      <c r="T90" s="67">
        <f t="shared" si="22"/>
        <v>0</v>
      </c>
      <c r="U90" s="67">
        <f t="shared" si="23"/>
        <v>1.3572089206192839</v>
      </c>
      <c r="V90" s="67">
        <f t="shared" si="24"/>
        <v>9.8408750416102475E-2</v>
      </c>
      <c r="W90" s="100">
        <f t="shared" si="25"/>
        <v>6.5605833610734979E-2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0.61247935359481531</v>
      </c>
      <c r="J91" s="67">
        <f t="shared" si="18"/>
        <v>4.440976398491818E-2</v>
      </c>
      <c r="K91" s="100">
        <f t="shared" si="20"/>
        <v>2.9606509323278785E-2</v>
      </c>
      <c r="O91" s="96">
        <f>Amnt_Deposited!B86</f>
        <v>2072</v>
      </c>
      <c r="P91" s="99">
        <f>Amnt_Deposited!D86</f>
        <v>0</v>
      </c>
      <c r="Q91" s="284">
        <f>MCF!R90</f>
        <v>1</v>
      </c>
      <c r="R91" s="67">
        <f t="shared" si="19"/>
        <v>0</v>
      </c>
      <c r="S91" s="67">
        <f t="shared" si="21"/>
        <v>0</v>
      </c>
      <c r="T91" s="67">
        <f t="shared" si="22"/>
        <v>0</v>
      </c>
      <c r="U91" s="67">
        <f t="shared" si="23"/>
        <v>1.2654532099066431</v>
      </c>
      <c r="V91" s="67">
        <f t="shared" si="24"/>
        <v>9.1755710712640853E-2</v>
      </c>
      <c r="W91" s="100">
        <f t="shared" si="25"/>
        <v>6.1170473808427231E-2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0.57107196411179584</v>
      </c>
      <c r="J92" s="67">
        <f t="shared" si="18"/>
        <v>4.1407389483019474E-2</v>
      </c>
      <c r="K92" s="100">
        <f t="shared" si="20"/>
        <v>2.7604926322012981E-2</v>
      </c>
      <c r="O92" s="96">
        <f>Amnt_Deposited!B87</f>
        <v>2073</v>
      </c>
      <c r="P92" s="99">
        <f>Amnt_Deposited!D87</f>
        <v>0</v>
      </c>
      <c r="Q92" s="284">
        <f>MCF!R91</f>
        <v>1</v>
      </c>
      <c r="R92" s="67">
        <f t="shared" si="19"/>
        <v>0</v>
      </c>
      <c r="S92" s="67">
        <f t="shared" si="21"/>
        <v>0</v>
      </c>
      <c r="T92" s="67">
        <f t="shared" si="22"/>
        <v>0</v>
      </c>
      <c r="U92" s="67">
        <f t="shared" si="23"/>
        <v>1.1799007522970988</v>
      </c>
      <c r="V92" s="67">
        <f t="shared" si="24"/>
        <v>8.5552457609544358E-2</v>
      </c>
      <c r="W92" s="100">
        <f t="shared" si="25"/>
        <v>5.7034971739696239E-2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0.53246397005938995</v>
      </c>
      <c r="J93" s="67">
        <f t="shared" si="18"/>
        <v>3.8607994052405913E-2</v>
      </c>
      <c r="K93" s="100">
        <f t="shared" si="20"/>
        <v>2.5738662701603941E-2</v>
      </c>
      <c r="O93" s="96">
        <f>Amnt_Deposited!B88</f>
        <v>2074</v>
      </c>
      <c r="P93" s="99">
        <f>Amnt_Deposited!D88</f>
        <v>0</v>
      </c>
      <c r="Q93" s="284">
        <f>MCF!R92</f>
        <v>1</v>
      </c>
      <c r="R93" s="67">
        <f t="shared" si="19"/>
        <v>0</v>
      </c>
      <c r="S93" s="67">
        <f t="shared" si="21"/>
        <v>0</v>
      </c>
      <c r="T93" s="67">
        <f t="shared" si="22"/>
        <v>0</v>
      </c>
      <c r="U93" s="67">
        <f t="shared" si="23"/>
        <v>1.1001321695441939</v>
      </c>
      <c r="V93" s="67">
        <f t="shared" si="24"/>
        <v>7.9768582752904771E-2</v>
      </c>
      <c r="W93" s="100">
        <f t="shared" si="25"/>
        <v>5.3179055168603176E-2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0.49646611500596105</v>
      </c>
      <c r="J94" s="67">
        <f t="shared" si="18"/>
        <v>3.5997855053428882E-2</v>
      </c>
      <c r="K94" s="100">
        <f t="shared" si="20"/>
        <v>2.3998570035619254E-2</v>
      </c>
      <c r="O94" s="96">
        <f>Amnt_Deposited!B89</f>
        <v>2075</v>
      </c>
      <c r="P94" s="99">
        <f>Amnt_Deposited!D89</f>
        <v>0</v>
      </c>
      <c r="Q94" s="284">
        <f>MCF!R93</f>
        <v>1</v>
      </c>
      <c r="R94" s="67">
        <f t="shared" si="19"/>
        <v>0</v>
      </c>
      <c r="S94" s="67">
        <f t="shared" si="21"/>
        <v>0</v>
      </c>
      <c r="T94" s="67">
        <f t="shared" si="22"/>
        <v>0</v>
      </c>
      <c r="U94" s="67">
        <f t="shared" si="23"/>
        <v>1.0257564359627294</v>
      </c>
      <c r="V94" s="67">
        <f t="shared" si="24"/>
        <v>7.4375733581464626E-2</v>
      </c>
      <c r="W94" s="100">
        <f t="shared" si="25"/>
        <v>4.9583822387643084E-2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0.46290193742427382</v>
      </c>
      <c r="J95" s="67">
        <f t="shared" si="18"/>
        <v>3.3564177581687199E-2</v>
      </c>
      <c r="K95" s="100">
        <f t="shared" si="20"/>
        <v>2.2376118387791466E-2</v>
      </c>
      <c r="O95" s="96">
        <f>Amnt_Deposited!B90</f>
        <v>2076</v>
      </c>
      <c r="P95" s="99">
        <f>Amnt_Deposited!D90</f>
        <v>0</v>
      </c>
      <c r="Q95" s="284">
        <f>MCF!R94</f>
        <v>1</v>
      </c>
      <c r="R95" s="67">
        <f t="shared" si="19"/>
        <v>0</v>
      </c>
      <c r="S95" s="67">
        <f t="shared" si="21"/>
        <v>0</v>
      </c>
      <c r="T95" s="67">
        <f t="shared" si="22"/>
        <v>0</v>
      </c>
      <c r="U95" s="67">
        <f t="shared" si="23"/>
        <v>0.95640896162040046</v>
      </c>
      <c r="V95" s="67">
        <f t="shared" si="24"/>
        <v>6.9347474342328921E-2</v>
      </c>
      <c r="W95" s="100">
        <f t="shared" si="25"/>
        <v>4.623164956155261E-2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0.43160690567688292</v>
      </c>
      <c r="J96" s="67">
        <f t="shared" si="18"/>
        <v>3.1295031747390921E-2</v>
      </c>
      <c r="K96" s="100">
        <f t="shared" si="20"/>
        <v>2.0863354498260614E-2</v>
      </c>
      <c r="O96" s="96">
        <f>Amnt_Deposited!B91</f>
        <v>2077</v>
      </c>
      <c r="P96" s="99">
        <f>Amnt_Deposited!D91</f>
        <v>0</v>
      </c>
      <c r="Q96" s="284">
        <f>MCF!R95</f>
        <v>1</v>
      </c>
      <c r="R96" s="67">
        <f t="shared" si="19"/>
        <v>0</v>
      </c>
      <c r="S96" s="67">
        <f t="shared" si="21"/>
        <v>0</v>
      </c>
      <c r="T96" s="67">
        <f t="shared" si="22"/>
        <v>0</v>
      </c>
      <c r="U96" s="67">
        <f t="shared" si="23"/>
        <v>0.89174980511752666</v>
      </c>
      <c r="V96" s="67">
        <f t="shared" si="24"/>
        <v>6.4659156502873794E-2</v>
      </c>
      <c r="W96" s="100">
        <f t="shared" si="25"/>
        <v>4.3106104335249196E-2</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0.40242761148185519</v>
      </c>
      <c r="J97" s="67">
        <f t="shared" si="18"/>
        <v>2.9179294195027742E-2</v>
      </c>
      <c r="K97" s="100">
        <f t="shared" si="20"/>
        <v>1.945286279668516E-2</v>
      </c>
      <c r="O97" s="96">
        <f>Amnt_Deposited!B92</f>
        <v>2078</v>
      </c>
      <c r="P97" s="99">
        <f>Amnt_Deposited!D92</f>
        <v>0</v>
      </c>
      <c r="Q97" s="284">
        <f>MCF!R96</f>
        <v>1</v>
      </c>
      <c r="R97" s="67">
        <f t="shared" si="19"/>
        <v>0</v>
      </c>
      <c r="S97" s="67">
        <f t="shared" si="21"/>
        <v>0</v>
      </c>
      <c r="T97" s="67">
        <f t="shared" si="22"/>
        <v>0</v>
      </c>
      <c r="U97" s="67">
        <f t="shared" si="23"/>
        <v>0.83146200719391561</v>
      </c>
      <c r="V97" s="67">
        <f t="shared" si="24"/>
        <v>6.0287797923611039E-2</v>
      </c>
      <c r="W97" s="100">
        <f t="shared" si="25"/>
        <v>4.0191865282407355E-2</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0.3752210179051938</v>
      </c>
      <c r="J98" s="67">
        <f t="shared" si="18"/>
        <v>2.720659357666138E-2</v>
      </c>
      <c r="K98" s="100">
        <f t="shared" si="20"/>
        <v>1.8137729051107585E-2</v>
      </c>
      <c r="O98" s="96">
        <f>Amnt_Deposited!B93</f>
        <v>2079</v>
      </c>
      <c r="P98" s="99">
        <f>Amnt_Deposited!D93</f>
        <v>0</v>
      </c>
      <c r="Q98" s="284">
        <f>MCF!R97</f>
        <v>1</v>
      </c>
      <c r="R98" s="67">
        <f t="shared" si="19"/>
        <v>0</v>
      </c>
      <c r="S98" s="67">
        <f t="shared" si="21"/>
        <v>0</v>
      </c>
      <c r="T98" s="67">
        <f t="shared" si="22"/>
        <v>0</v>
      </c>
      <c r="U98" s="67">
        <f t="shared" si="23"/>
        <v>0.77525003699420203</v>
      </c>
      <c r="V98" s="67">
        <f t="shared" si="24"/>
        <v>5.6211970199713593E-2</v>
      </c>
      <c r="W98" s="100">
        <f t="shared" si="25"/>
        <v>3.747464679980906E-2</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0.34985375819362186</v>
      </c>
      <c r="J99" s="68">
        <f t="shared" si="18"/>
        <v>2.536725971157194E-2</v>
      </c>
      <c r="K99" s="102">
        <f t="shared" si="20"/>
        <v>1.6911506474381291E-2</v>
      </c>
      <c r="O99" s="97">
        <f>Amnt_Deposited!B94</f>
        <v>2080</v>
      </c>
      <c r="P99" s="101">
        <f>Amnt_Deposited!D94</f>
        <v>0</v>
      </c>
      <c r="Q99" s="285">
        <f>MCF!R98</f>
        <v>1</v>
      </c>
      <c r="R99" s="68">
        <f t="shared" si="19"/>
        <v>0</v>
      </c>
      <c r="S99" s="68">
        <f>R99*$W$12</f>
        <v>0</v>
      </c>
      <c r="T99" s="68">
        <f>R99*(1-$W$12)</f>
        <v>0</v>
      </c>
      <c r="U99" s="68">
        <f>S99+U98*$W$10</f>
        <v>0.72283834337525177</v>
      </c>
      <c r="V99" s="68">
        <f>U98*(1-$W$10)+T99</f>
        <v>5.2411693618950289E-2</v>
      </c>
      <c r="W99" s="102">
        <f t="shared" si="25"/>
        <v>3.4941129079300193E-2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4.6780735803779994</v>
      </c>
      <c r="D19" s="416">
        <f>Dry_Matter_Content!E6</f>
        <v>0.44</v>
      </c>
      <c r="E19" s="283">
        <f>MCF!R18</f>
        <v>1</v>
      </c>
      <c r="F19" s="130">
        <f t="shared" ref="F19:F82" si="0">C19*D19*$K$6*DOCF*E19</f>
        <v>0.61750571260989584</v>
      </c>
      <c r="G19" s="65">
        <f t="shared" ref="G19:G82" si="1">F19*$K$12</f>
        <v>0.61750571260989584</v>
      </c>
      <c r="H19" s="65">
        <f t="shared" ref="H19:H82" si="2">F19*(1-$K$12)</f>
        <v>0</v>
      </c>
      <c r="I19" s="65">
        <f t="shared" ref="I19:I82" si="3">G19+I18*$K$10</f>
        <v>0.61750571260989584</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4.7717389352160007</v>
      </c>
      <c r="D20" s="418">
        <f>Dry_Matter_Content!E7</f>
        <v>0.44</v>
      </c>
      <c r="E20" s="284">
        <f>MCF!R19</f>
        <v>1</v>
      </c>
      <c r="F20" s="67">
        <f t="shared" si="0"/>
        <v>0.62986953944851209</v>
      </c>
      <c r="G20" s="67">
        <f t="shared" si="1"/>
        <v>0.62986953944851209</v>
      </c>
      <c r="H20" s="67">
        <f t="shared" si="2"/>
        <v>0</v>
      </c>
      <c r="I20" s="67">
        <f t="shared" si="3"/>
        <v>1.1508373832247591</v>
      </c>
      <c r="J20" s="67">
        <f t="shared" si="4"/>
        <v>9.6537868833648843E-2</v>
      </c>
      <c r="K20" s="100">
        <f>J20*CH4_fraction*conv</f>
        <v>6.4358579222432558E-2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4.8805741123920008</v>
      </c>
      <c r="D21" s="418">
        <f>Dry_Matter_Content!E8</f>
        <v>0.44</v>
      </c>
      <c r="E21" s="284">
        <f>MCF!R20</f>
        <v>1</v>
      </c>
      <c r="F21" s="67">
        <f t="shared" si="0"/>
        <v>0.64423578283574412</v>
      </c>
      <c r="G21" s="67">
        <f t="shared" si="1"/>
        <v>0.64423578283574412</v>
      </c>
      <c r="H21" s="67">
        <f t="shared" si="2"/>
        <v>0</v>
      </c>
      <c r="I21" s="67">
        <f t="shared" si="3"/>
        <v>1.6151567926863226</v>
      </c>
      <c r="J21" s="67">
        <f t="shared" si="4"/>
        <v>0.17991637337418057</v>
      </c>
      <c r="K21" s="100">
        <f t="shared" ref="K21:K84" si="6">J21*CH4_fraction*conv</f>
        <v>0.11994424891612038</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5.0369103003779996</v>
      </c>
      <c r="D22" s="418">
        <f>Dry_Matter_Content!E9</f>
        <v>0.44</v>
      </c>
      <c r="E22" s="284">
        <f>MCF!R21</f>
        <v>1</v>
      </c>
      <c r="F22" s="67">
        <f t="shared" si="0"/>
        <v>0.66487215964989599</v>
      </c>
      <c r="G22" s="67">
        <f t="shared" si="1"/>
        <v>0.66487215964989599</v>
      </c>
      <c r="H22" s="67">
        <f t="shared" si="2"/>
        <v>0</v>
      </c>
      <c r="I22" s="67">
        <f t="shared" si="3"/>
        <v>2.0275231189260059</v>
      </c>
      <c r="J22" s="67">
        <f t="shared" si="4"/>
        <v>0.25250583341021293</v>
      </c>
      <c r="K22" s="100">
        <f t="shared" si="6"/>
        <v>0.16833722227347528</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5.0954545112460004</v>
      </c>
      <c r="D23" s="418">
        <f>Dry_Matter_Content!E10</f>
        <v>0.44</v>
      </c>
      <c r="E23" s="284">
        <f>MCF!R22</f>
        <v>1</v>
      </c>
      <c r="F23" s="67">
        <f t="shared" si="0"/>
        <v>0.67259999548447202</v>
      </c>
      <c r="G23" s="67">
        <f t="shared" si="1"/>
        <v>0.67259999548447202</v>
      </c>
      <c r="H23" s="67">
        <f t="shared" si="2"/>
        <v>0</v>
      </c>
      <c r="I23" s="67">
        <f t="shared" si="3"/>
        <v>2.3831499157581089</v>
      </c>
      <c r="J23" s="67">
        <f t="shared" si="4"/>
        <v>0.31697319865236928</v>
      </c>
      <c r="K23" s="100">
        <f t="shared" si="6"/>
        <v>0.21131546576824617</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5.2370963355480002</v>
      </c>
      <c r="D24" s="418">
        <f>Dry_Matter_Content!E11</f>
        <v>0.44</v>
      </c>
      <c r="E24" s="284">
        <f>MCF!R23</f>
        <v>1</v>
      </c>
      <c r="F24" s="67">
        <f t="shared" si="0"/>
        <v>0.69129671629233602</v>
      </c>
      <c r="G24" s="67">
        <f t="shared" si="1"/>
        <v>0.69129671629233602</v>
      </c>
      <c r="H24" s="67">
        <f t="shared" si="2"/>
        <v>0</v>
      </c>
      <c r="I24" s="67">
        <f t="shared" si="3"/>
        <v>2.7018764528920882</v>
      </c>
      <c r="J24" s="67">
        <f t="shared" si="4"/>
        <v>0.37257017915835666</v>
      </c>
      <c r="K24" s="100">
        <f t="shared" si="6"/>
        <v>0.24838011943890442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5.2974975264420001</v>
      </c>
      <c r="D25" s="418">
        <f>Dry_Matter_Content!E12</f>
        <v>0.44</v>
      </c>
      <c r="E25" s="284">
        <f>MCF!R24</f>
        <v>1</v>
      </c>
      <c r="F25" s="67">
        <f t="shared" si="0"/>
        <v>0.69926967349034408</v>
      </c>
      <c r="G25" s="67">
        <f t="shared" si="1"/>
        <v>0.69926967349034408</v>
      </c>
      <c r="H25" s="67">
        <f t="shared" si="2"/>
        <v>0</v>
      </c>
      <c r="I25" s="67">
        <f t="shared" si="3"/>
        <v>2.9787477755856355</v>
      </c>
      <c r="J25" s="67">
        <f t="shared" si="4"/>
        <v>0.42239835079679688</v>
      </c>
      <c r="K25" s="100">
        <f t="shared" si="6"/>
        <v>0.2815989005311979</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5.3563108648500002</v>
      </c>
      <c r="D26" s="418">
        <f>Dry_Matter_Content!E13</f>
        <v>0.44</v>
      </c>
      <c r="E26" s="284">
        <f>MCF!R25</f>
        <v>1</v>
      </c>
      <c r="F26" s="67">
        <f t="shared" si="0"/>
        <v>0.70703303416020002</v>
      </c>
      <c r="G26" s="67">
        <f t="shared" si="1"/>
        <v>0.70703303416020002</v>
      </c>
      <c r="H26" s="67">
        <f t="shared" si="2"/>
        <v>0</v>
      </c>
      <c r="I26" s="67">
        <f t="shared" si="3"/>
        <v>3.220097729936541</v>
      </c>
      <c r="J26" s="67">
        <f t="shared" si="4"/>
        <v>0.46568307980929441</v>
      </c>
      <c r="K26" s="100">
        <f t="shared" si="6"/>
        <v>0.31045538653952959</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5.4129532411019996</v>
      </c>
      <c r="D27" s="418">
        <f>Dry_Matter_Content!E14</f>
        <v>0.44</v>
      </c>
      <c r="E27" s="284">
        <f>MCF!R26</f>
        <v>1</v>
      </c>
      <c r="F27" s="67">
        <f t="shared" si="0"/>
        <v>0.71450982782546402</v>
      </c>
      <c r="G27" s="67">
        <f t="shared" si="1"/>
        <v>0.71450982782546402</v>
      </c>
      <c r="H27" s="67">
        <f t="shared" si="2"/>
        <v>0</v>
      </c>
      <c r="I27" s="67">
        <f t="shared" si="3"/>
        <v>3.4311929885748071</v>
      </c>
      <c r="J27" s="67">
        <f t="shared" si="4"/>
        <v>0.50341456918719762</v>
      </c>
      <c r="K27" s="100">
        <f t="shared" si="6"/>
        <v>0.33560971279146506</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5.4666980108400001</v>
      </c>
      <c r="D28" s="418">
        <f>Dry_Matter_Content!E15</f>
        <v>0.44</v>
      </c>
      <c r="E28" s="284">
        <f>MCF!R27</f>
        <v>1</v>
      </c>
      <c r="F28" s="67">
        <f t="shared" si="0"/>
        <v>0.72160413743087992</v>
      </c>
      <c r="G28" s="67">
        <f t="shared" si="1"/>
        <v>0.72160413743087992</v>
      </c>
      <c r="H28" s="67">
        <f t="shared" si="2"/>
        <v>0</v>
      </c>
      <c r="I28" s="67">
        <f t="shared" si="3"/>
        <v>3.6163809408436425</v>
      </c>
      <c r="J28" s="67">
        <f t="shared" si="4"/>
        <v>0.53641618516204481</v>
      </c>
      <c r="K28" s="100">
        <f t="shared" si="6"/>
        <v>0.35761079010802987</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6.5263428450000003</v>
      </c>
      <c r="D29" s="418">
        <f>Dry_Matter_Content!E16</f>
        <v>0.44</v>
      </c>
      <c r="E29" s="284">
        <f>MCF!R28</f>
        <v>1</v>
      </c>
      <c r="F29" s="67">
        <f t="shared" si="0"/>
        <v>0.86147725553999999</v>
      </c>
      <c r="G29" s="67">
        <f t="shared" si="1"/>
        <v>0.86147725553999999</v>
      </c>
      <c r="H29" s="67">
        <f t="shared" si="2"/>
        <v>0</v>
      </c>
      <c r="I29" s="67">
        <f t="shared" si="3"/>
        <v>3.9124906187395094</v>
      </c>
      <c r="J29" s="67">
        <f t="shared" si="4"/>
        <v>0.56536757764413326</v>
      </c>
      <c r="K29" s="100">
        <f t="shared" si="6"/>
        <v>0.37691171842942217</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6.7882667378460004</v>
      </c>
      <c r="D30" s="418">
        <f>Dry_Matter_Content!E17</f>
        <v>0.44</v>
      </c>
      <c r="E30" s="284">
        <f>MCF!R29</f>
        <v>1</v>
      </c>
      <c r="F30" s="67">
        <f t="shared" si="0"/>
        <v>0.89605120939567207</v>
      </c>
      <c r="G30" s="67">
        <f t="shared" si="1"/>
        <v>0.89605120939567207</v>
      </c>
      <c r="H30" s="67">
        <f t="shared" si="2"/>
        <v>0</v>
      </c>
      <c r="I30" s="67">
        <f t="shared" si="3"/>
        <v>4.1968818896896121</v>
      </c>
      <c r="J30" s="67">
        <f t="shared" si="4"/>
        <v>0.61165993844556943</v>
      </c>
      <c r="K30" s="100">
        <f t="shared" si="6"/>
        <v>0.40777329229704629</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6.861926945544</v>
      </c>
      <c r="D31" s="418">
        <f>Dry_Matter_Content!E18</f>
        <v>0.44</v>
      </c>
      <c r="E31" s="284">
        <f>MCF!R30</f>
        <v>1</v>
      </c>
      <c r="F31" s="67">
        <f t="shared" si="0"/>
        <v>0.90577435681180796</v>
      </c>
      <c r="G31" s="67">
        <f t="shared" si="1"/>
        <v>0.90577435681180796</v>
      </c>
      <c r="H31" s="67">
        <f t="shared" si="2"/>
        <v>0</v>
      </c>
      <c r="I31" s="67">
        <f t="shared" si="3"/>
        <v>4.4465359465534791</v>
      </c>
      <c r="J31" s="67">
        <f t="shared" si="4"/>
        <v>0.65612029994794119</v>
      </c>
      <c r="K31" s="100">
        <f t="shared" si="6"/>
        <v>0.43741353329862742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7.0064215217699992</v>
      </c>
      <c r="D32" s="418">
        <f>Dry_Matter_Content!E19</f>
        <v>0.44</v>
      </c>
      <c r="E32" s="284">
        <f>MCF!R31</f>
        <v>1</v>
      </c>
      <c r="F32" s="67">
        <f t="shared" si="0"/>
        <v>0.9248476408736398</v>
      </c>
      <c r="G32" s="67">
        <f t="shared" si="1"/>
        <v>0.9248476408736398</v>
      </c>
      <c r="H32" s="67">
        <f t="shared" si="2"/>
        <v>0</v>
      </c>
      <c r="I32" s="67">
        <f t="shared" si="3"/>
        <v>4.6762335747119081</v>
      </c>
      <c r="J32" s="67">
        <f t="shared" si="4"/>
        <v>0.69515001271521071</v>
      </c>
      <c r="K32" s="100">
        <f t="shared" si="6"/>
        <v>0.46343334181014045</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7.1498754715079995</v>
      </c>
      <c r="D33" s="418">
        <f>Dry_Matter_Content!E20</f>
        <v>0.44</v>
      </c>
      <c r="E33" s="284">
        <f>MCF!R32</f>
        <v>1</v>
      </c>
      <c r="F33" s="67">
        <f t="shared" si="0"/>
        <v>0.94378356223905591</v>
      </c>
      <c r="G33" s="67">
        <f t="shared" si="1"/>
        <v>0.94378356223905591</v>
      </c>
      <c r="H33" s="67">
        <f t="shared" si="2"/>
        <v>0</v>
      </c>
      <c r="I33" s="67">
        <f t="shared" si="3"/>
        <v>4.8889573034102298</v>
      </c>
      <c r="J33" s="67">
        <f t="shared" si="4"/>
        <v>0.73105983354073445</v>
      </c>
      <c r="K33" s="100">
        <f t="shared" si="6"/>
        <v>0.48737322236048963</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7.2897410540460008</v>
      </c>
      <c r="D34" s="418">
        <f>Dry_Matter_Content!E21</f>
        <v>0.44</v>
      </c>
      <c r="E34" s="284">
        <f>MCF!R33</f>
        <v>1</v>
      </c>
      <c r="F34" s="67">
        <f t="shared" si="0"/>
        <v>0.96224581913407214</v>
      </c>
      <c r="G34" s="67">
        <f t="shared" si="1"/>
        <v>0.96224581913407214</v>
      </c>
      <c r="H34" s="67">
        <f t="shared" si="2"/>
        <v>0</v>
      </c>
      <c r="I34" s="67">
        <f t="shared" si="3"/>
        <v>5.0868870858632143</v>
      </c>
      <c r="J34" s="67">
        <f t="shared" si="4"/>
        <v>0.76431603668108761</v>
      </c>
      <c r="K34" s="100">
        <f t="shared" si="6"/>
        <v>0.50954402445405833</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7.4306382921540006</v>
      </c>
      <c r="D35" s="418">
        <f>Dry_Matter_Content!E22</f>
        <v>0.44</v>
      </c>
      <c r="E35" s="284">
        <f>MCF!R34</f>
        <v>1</v>
      </c>
      <c r="F35" s="67">
        <f t="shared" si="0"/>
        <v>0.980844254564328</v>
      </c>
      <c r="G35" s="67">
        <f t="shared" si="1"/>
        <v>0.980844254564328</v>
      </c>
      <c r="H35" s="67">
        <f t="shared" si="2"/>
        <v>0</v>
      </c>
      <c r="I35" s="67">
        <f t="shared" si="3"/>
        <v>5.2724719149056298</v>
      </c>
      <c r="J35" s="67">
        <f t="shared" si="4"/>
        <v>0.79525942552191287</v>
      </c>
      <c r="K35" s="100">
        <f t="shared" si="6"/>
        <v>0.53017295034794187</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7.3191893796495542</v>
      </c>
      <c r="D36" s="418">
        <f>Dry_Matter_Content!E23</f>
        <v>0.44</v>
      </c>
      <c r="E36" s="284">
        <f>MCF!R35</f>
        <v>1</v>
      </c>
      <c r="F36" s="67">
        <f t="shared" si="0"/>
        <v>0.96613299811374109</v>
      </c>
      <c r="G36" s="67">
        <f t="shared" si="1"/>
        <v>0.96613299811374109</v>
      </c>
      <c r="H36" s="67">
        <f t="shared" si="2"/>
        <v>0</v>
      </c>
      <c r="I36" s="67">
        <f t="shared" si="3"/>
        <v>5.4143320492121836</v>
      </c>
      <c r="J36" s="67">
        <f t="shared" si="4"/>
        <v>0.82427286380718767</v>
      </c>
      <c r="K36" s="100">
        <f t="shared" si="6"/>
        <v>0.54951524253812511</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7.6695866997408215</v>
      </c>
      <c r="D37" s="418">
        <f>Dry_Matter_Content!E24</f>
        <v>0.44</v>
      </c>
      <c r="E37" s="284">
        <f>MCF!R36</f>
        <v>1</v>
      </c>
      <c r="F37" s="67">
        <f t="shared" si="0"/>
        <v>1.0123854443657885</v>
      </c>
      <c r="G37" s="67">
        <f t="shared" si="1"/>
        <v>1.0123854443657885</v>
      </c>
      <c r="H37" s="67">
        <f t="shared" si="2"/>
        <v>0</v>
      </c>
      <c r="I37" s="67">
        <f t="shared" si="3"/>
        <v>5.5802668996563076</v>
      </c>
      <c r="J37" s="67">
        <f t="shared" si="4"/>
        <v>0.84645059392166433</v>
      </c>
      <c r="K37" s="100">
        <f t="shared" si="6"/>
        <v>0.56430039594777615</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8.030785639824817</v>
      </c>
      <c r="D38" s="418">
        <f>Dry_Matter_Content!E25</f>
        <v>0.44</v>
      </c>
      <c r="E38" s="284">
        <f>MCF!R37</f>
        <v>1</v>
      </c>
      <c r="F38" s="67">
        <f t="shared" si="0"/>
        <v>1.0600637044568759</v>
      </c>
      <c r="G38" s="67">
        <f t="shared" si="1"/>
        <v>1.0600637044568759</v>
      </c>
      <c r="H38" s="67">
        <f t="shared" si="2"/>
        <v>0</v>
      </c>
      <c r="I38" s="67">
        <f t="shared" si="3"/>
        <v>5.7679385549142861</v>
      </c>
      <c r="J38" s="67">
        <f t="shared" si="4"/>
        <v>0.87239204919889812</v>
      </c>
      <c r="K38" s="100">
        <f t="shared" si="6"/>
        <v>0.58159469946593201</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8.402911597358024</v>
      </c>
      <c r="D39" s="418">
        <f>Dry_Matter_Content!E26</f>
        <v>0.44</v>
      </c>
      <c r="E39" s="284">
        <f>MCF!R38</f>
        <v>1</v>
      </c>
      <c r="F39" s="67">
        <f t="shared" si="0"/>
        <v>1.1091843308512592</v>
      </c>
      <c r="G39" s="67">
        <f t="shared" si="1"/>
        <v>1.1091843308512592</v>
      </c>
      <c r="H39" s="67">
        <f t="shared" si="2"/>
        <v>0</v>
      </c>
      <c r="I39" s="67">
        <f t="shared" si="3"/>
        <v>5.9753911539222306</v>
      </c>
      <c r="J39" s="67">
        <f t="shared" si="4"/>
        <v>0.90173173184331445</v>
      </c>
      <c r="K39" s="100">
        <f t="shared" si="6"/>
        <v>0.60115448789554293</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8.7860727924503639</v>
      </c>
      <c r="D40" s="418">
        <f>Dry_Matter_Content!E27</f>
        <v>0.44</v>
      </c>
      <c r="E40" s="284">
        <f>MCF!R39</f>
        <v>1</v>
      </c>
      <c r="F40" s="67">
        <f t="shared" si="0"/>
        <v>1.1597616086034481</v>
      </c>
      <c r="G40" s="67">
        <f t="shared" si="1"/>
        <v>1.1597616086034481</v>
      </c>
      <c r="H40" s="67">
        <f t="shared" si="2"/>
        <v>0</v>
      </c>
      <c r="I40" s="67">
        <f t="shared" si="3"/>
        <v>6.2009888905689001</v>
      </c>
      <c r="J40" s="67">
        <f t="shared" si="4"/>
        <v>0.9341638719567783</v>
      </c>
      <c r="K40" s="100">
        <f t="shared" si="6"/>
        <v>0.6227759146378522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9.1803579473666144</v>
      </c>
      <c r="D41" s="418">
        <f>Dry_Matter_Content!E28</f>
        <v>0.44</v>
      </c>
      <c r="E41" s="284">
        <f>MCF!R40</f>
        <v>1</v>
      </c>
      <c r="F41" s="67">
        <f t="shared" si="0"/>
        <v>1.211807249052393</v>
      </c>
      <c r="G41" s="67">
        <f t="shared" si="1"/>
        <v>1.211807249052393</v>
      </c>
      <c r="H41" s="67">
        <f t="shared" si="2"/>
        <v>0</v>
      </c>
      <c r="I41" s="67">
        <f t="shared" si="3"/>
        <v>6.4433634041304169</v>
      </c>
      <c r="J41" s="67">
        <f t="shared" si="4"/>
        <v>0.96943273549087616</v>
      </c>
      <c r="K41" s="100">
        <f t="shared" si="6"/>
        <v>0.64628849032725078</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9.5858337480554052</v>
      </c>
      <c r="D42" s="418">
        <f>Dry_Matter_Content!E29</f>
        <v>0.44</v>
      </c>
      <c r="E42" s="284">
        <f>MCF!R41</f>
        <v>1</v>
      </c>
      <c r="F42" s="67">
        <f t="shared" si="0"/>
        <v>1.2653300547433133</v>
      </c>
      <c r="G42" s="67">
        <f t="shared" si="1"/>
        <v>1.2653300547433133</v>
      </c>
      <c r="H42" s="67">
        <f t="shared" si="2"/>
        <v>0</v>
      </c>
      <c r="I42" s="67">
        <f t="shared" si="3"/>
        <v>6.7013690593528521</v>
      </c>
      <c r="J42" s="67">
        <f t="shared" si="4"/>
        <v>1.007324399520878</v>
      </c>
      <c r="K42" s="100">
        <f t="shared" si="6"/>
        <v>0.67154959968058536</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10.002542069184736</v>
      </c>
      <c r="D43" s="418">
        <f>Dry_Matter_Content!E30</f>
        <v>0.44</v>
      </c>
      <c r="E43" s="284">
        <f>MCF!R42</f>
        <v>1</v>
      </c>
      <c r="F43" s="67">
        <f t="shared" si="0"/>
        <v>1.3203355531323853</v>
      </c>
      <c r="G43" s="67">
        <f t="shared" si="1"/>
        <v>1.3203355531323853</v>
      </c>
      <c r="H43" s="67">
        <f t="shared" si="2"/>
        <v>0</v>
      </c>
      <c r="I43" s="67">
        <f t="shared" si="3"/>
        <v>6.9740448515359894</v>
      </c>
      <c r="J43" s="67">
        <f t="shared" si="4"/>
        <v>1.0476597609492477</v>
      </c>
      <c r="K43" s="100">
        <f t="shared" si="6"/>
        <v>0.69843984063283182</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10.430496942649295</v>
      </c>
      <c r="D44" s="418">
        <f>Dry_Matter_Content!E31</f>
        <v>0.44</v>
      </c>
      <c r="E44" s="284">
        <f>MCF!R43</f>
        <v>1</v>
      </c>
      <c r="F44" s="67">
        <f t="shared" si="0"/>
        <v>1.3768255964297069</v>
      </c>
      <c r="G44" s="67">
        <f t="shared" si="1"/>
        <v>1.3768255964297069</v>
      </c>
      <c r="H44" s="67">
        <f t="shared" si="2"/>
        <v>0</v>
      </c>
      <c r="I44" s="67">
        <f t="shared" si="3"/>
        <v>7.2605818670357714</v>
      </c>
      <c r="J44" s="67">
        <f t="shared" si="4"/>
        <v>1.090288580929925</v>
      </c>
      <c r="K44" s="100">
        <f t="shared" si="6"/>
        <v>0.72685905395328332</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10.869681247879548</v>
      </c>
      <c r="D45" s="418">
        <f>Dry_Matter_Content!E32</f>
        <v>0.44</v>
      </c>
      <c r="E45" s="284">
        <f>MCF!R44</f>
        <v>1</v>
      </c>
      <c r="F45" s="67">
        <f t="shared" si="0"/>
        <v>1.4347979247201004</v>
      </c>
      <c r="G45" s="67">
        <f t="shared" si="1"/>
        <v>1.4347979247201004</v>
      </c>
      <c r="H45" s="67">
        <f t="shared" si="2"/>
        <v>0</v>
      </c>
      <c r="I45" s="67">
        <f t="shared" si="3"/>
        <v>7.5602953939558635</v>
      </c>
      <c r="J45" s="67">
        <f t="shared" si="4"/>
        <v>1.1350843978000082</v>
      </c>
      <c r="K45" s="100">
        <f t="shared" si="6"/>
        <v>0.75672293186667217</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11.320043100516415</v>
      </c>
      <c r="D46" s="418">
        <f>Dry_Matter_Content!E33</f>
        <v>0.44</v>
      </c>
      <c r="E46" s="284">
        <f>MCF!R45</f>
        <v>1</v>
      </c>
      <c r="F46" s="67">
        <f t="shared" si="0"/>
        <v>1.4942456892681668</v>
      </c>
      <c r="G46" s="67">
        <f t="shared" si="1"/>
        <v>1.4942456892681668</v>
      </c>
      <c r="H46" s="67">
        <f t="shared" si="2"/>
        <v>0</v>
      </c>
      <c r="I46" s="67">
        <f t="shared" si="3"/>
        <v>7.8726009162244246</v>
      </c>
      <c r="J46" s="67">
        <f t="shared" si="4"/>
        <v>1.1819401669996055</v>
      </c>
      <c r="K46" s="100">
        <f t="shared" si="6"/>
        <v>0.78796011133307031</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11.781491914107431</v>
      </c>
      <c r="D47" s="418">
        <f>Dry_Matter_Content!E34</f>
        <v>0.44</v>
      </c>
      <c r="E47" s="284">
        <f>MCF!R46</f>
        <v>1</v>
      </c>
      <c r="F47" s="67">
        <f t="shared" si="0"/>
        <v>1.5551569326621808</v>
      </c>
      <c r="G47" s="67">
        <f t="shared" si="1"/>
        <v>1.5551569326621808</v>
      </c>
      <c r="H47" s="67">
        <f t="shared" si="2"/>
        <v>0</v>
      </c>
      <c r="I47" s="67">
        <f t="shared" si="3"/>
        <v>8.1969933407851823</v>
      </c>
      <c r="J47" s="67">
        <f t="shared" si="4"/>
        <v>1.2307645081014231</v>
      </c>
      <c r="K47" s="100">
        <f t="shared" si="6"/>
        <v>0.82050967206761538</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12.253894107419885</v>
      </c>
      <c r="D48" s="418">
        <f>Dry_Matter_Content!E35</f>
        <v>0.44</v>
      </c>
      <c r="E48" s="284">
        <f>MCF!R47</f>
        <v>1</v>
      </c>
      <c r="F48" s="67">
        <f t="shared" si="0"/>
        <v>1.6175140221794246</v>
      </c>
      <c r="G48" s="67">
        <f t="shared" si="1"/>
        <v>1.6175140221794246</v>
      </c>
      <c r="H48" s="67">
        <f t="shared" si="2"/>
        <v>0</v>
      </c>
      <c r="I48" s="67">
        <f t="shared" si="3"/>
        <v>8.533028905674735</v>
      </c>
      <c r="J48" s="67">
        <f t="shared" si="4"/>
        <v>1.281478457289873</v>
      </c>
      <c r="K48" s="100">
        <f t="shared" si="6"/>
        <v>0.85431897152658198</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12.746071008000003</v>
      </c>
      <c r="D49" s="418">
        <f>Dry_Matter_Content!E36</f>
        <v>0.44</v>
      </c>
      <c r="E49" s="284">
        <f>MCF!R48</f>
        <v>1</v>
      </c>
      <c r="F49" s="67">
        <f t="shared" si="0"/>
        <v>1.6824813730560004</v>
      </c>
      <c r="G49" s="67">
        <f t="shared" si="1"/>
        <v>1.6824813730560004</v>
      </c>
      <c r="H49" s="67">
        <f t="shared" si="2"/>
        <v>0</v>
      </c>
      <c r="I49" s="67">
        <f t="shared" si="3"/>
        <v>8.8814976397737162</v>
      </c>
      <c r="J49" s="67">
        <f t="shared" si="4"/>
        <v>1.334012638957019</v>
      </c>
      <c r="K49" s="100">
        <f t="shared" si="6"/>
        <v>0.88934175930467929</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7.4930070773609074</v>
      </c>
      <c r="J50" s="67">
        <f t="shared" si="4"/>
        <v>1.3884905624128092</v>
      </c>
      <c r="K50" s="100">
        <f t="shared" si="6"/>
        <v>0.92566037494187281</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6.3215864416770948</v>
      </c>
      <c r="J51" s="67">
        <f t="shared" si="4"/>
        <v>1.1714206356838124</v>
      </c>
      <c r="K51" s="100">
        <f t="shared" si="6"/>
        <v>0.78094709045587485</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5.3333000659156919</v>
      </c>
      <c r="J52" s="67">
        <f t="shared" si="4"/>
        <v>0.98828637576140277</v>
      </c>
      <c r="K52" s="100">
        <f t="shared" si="6"/>
        <v>0.65885758384093518</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4.4995176219642437</v>
      </c>
      <c r="J53" s="67">
        <f t="shared" si="4"/>
        <v>0.83378244395144863</v>
      </c>
      <c r="K53" s="100">
        <f t="shared" si="6"/>
        <v>0.55585496263429901</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3.7960847093066601</v>
      </c>
      <c r="J54" s="67">
        <f t="shared" si="4"/>
        <v>0.70343291265758345</v>
      </c>
      <c r="K54" s="100">
        <f t="shared" si="6"/>
        <v>0.46895527510505564</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3.2026231100615399</v>
      </c>
      <c r="J55" s="67">
        <f t="shared" si="4"/>
        <v>0.59346159924512021</v>
      </c>
      <c r="K55" s="100">
        <f t="shared" si="6"/>
        <v>0.39564106616341344</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2.7019404387774091</v>
      </c>
      <c r="J56" s="67">
        <f t="shared" si="4"/>
        <v>0.50068267128413091</v>
      </c>
      <c r="K56" s="100">
        <f t="shared" si="6"/>
        <v>0.33378844752275394</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2.2795320847354952</v>
      </c>
      <c r="J57" s="67">
        <f t="shared" si="4"/>
        <v>0.42240835404191374</v>
      </c>
      <c r="K57" s="100">
        <f t="shared" si="6"/>
        <v>0.28160556936127579</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1.9231610181939438</v>
      </c>
      <c r="J58" s="67">
        <f t="shared" si="4"/>
        <v>0.35637106654155143</v>
      </c>
      <c r="K58" s="100">
        <f t="shared" si="6"/>
        <v>0.23758071102770095</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1.6225032876999081</v>
      </c>
      <c r="J59" s="67">
        <f t="shared" si="4"/>
        <v>0.30065773049403566</v>
      </c>
      <c r="K59" s="100">
        <f t="shared" si="6"/>
        <v>0.20043848699602376</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1.3688489386443725</v>
      </c>
      <c r="J60" s="67">
        <f t="shared" si="4"/>
        <v>0.25365434905553558</v>
      </c>
      <c r="K60" s="100">
        <f t="shared" si="6"/>
        <v>0.16910289937035705</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1.154849688769559</v>
      </c>
      <c r="J61" s="67">
        <f t="shared" si="4"/>
        <v>0.21399924987481347</v>
      </c>
      <c r="K61" s="100">
        <f t="shared" si="6"/>
        <v>0.14266616658320896</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0.97430605087216071</v>
      </c>
      <c r="J62" s="67">
        <f t="shared" si="4"/>
        <v>0.18054363789739819</v>
      </c>
      <c r="K62" s="100">
        <f t="shared" si="6"/>
        <v>0.12036242526493213</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0.82198773571780837</v>
      </c>
      <c r="J63" s="67">
        <f t="shared" si="4"/>
        <v>0.15231831515435235</v>
      </c>
      <c r="K63" s="100">
        <f t="shared" si="6"/>
        <v>0.1015455434362349</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0.69348213229884148</v>
      </c>
      <c r="J64" s="67">
        <f t="shared" si="4"/>
        <v>0.12850560341896686</v>
      </c>
      <c r="K64" s="100">
        <f t="shared" si="6"/>
        <v>8.5670402279311234E-2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0.58506647595877115</v>
      </c>
      <c r="J65" s="67">
        <f t="shared" si="4"/>
        <v>0.10841565634007028</v>
      </c>
      <c r="K65" s="100">
        <f t="shared" si="6"/>
        <v>7.2277104226713518E-2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0.4936000011364492</v>
      </c>
      <c r="J66" s="67">
        <f t="shared" si="4"/>
        <v>9.1466474822321953E-2</v>
      </c>
      <c r="K66" s="100">
        <f t="shared" si="6"/>
        <v>6.0977649881547968E-2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0.41643295443075717</v>
      </c>
      <c r="J67" s="67">
        <f t="shared" si="4"/>
        <v>7.7167046705691994E-2</v>
      </c>
      <c r="K67" s="100">
        <f t="shared" si="6"/>
        <v>5.144469780379466E-2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0.35132983212451496</v>
      </c>
      <c r="J68" s="67">
        <f t="shared" si="4"/>
        <v>6.5103122306242212E-2</v>
      </c>
      <c r="K68" s="100">
        <f t="shared" si="6"/>
        <v>4.3402081537494808E-2</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0.29640461838416721</v>
      </c>
      <c r="J69" s="67">
        <f t="shared" si="4"/>
        <v>5.492521374034777E-2</v>
      </c>
      <c r="K69" s="100">
        <f t="shared" si="6"/>
        <v>3.6616809160231842E-2</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0.25006614800739951</v>
      </c>
      <c r="J70" s="67">
        <f t="shared" si="4"/>
        <v>4.6338470376767679E-2</v>
      </c>
      <c r="K70" s="100">
        <f t="shared" si="6"/>
        <v>3.0892313584511784E-2</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0.21097201089562687</v>
      </c>
      <c r="J71" s="67">
        <f t="shared" si="4"/>
        <v>3.9094137111772662E-2</v>
      </c>
      <c r="K71" s="100">
        <f t="shared" si="6"/>
        <v>2.6062758074515108E-2</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0.17798966287922929</v>
      </c>
      <c r="J72" s="67">
        <f t="shared" si="4"/>
        <v>3.2982348016397559E-2</v>
      </c>
      <c r="K72" s="100">
        <f t="shared" si="6"/>
        <v>2.1988232010931703E-2</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0.15016361628905714</v>
      </c>
      <c r="J73" s="67">
        <f t="shared" si="4"/>
        <v>2.7826046590172147E-2</v>
      </c>
      <c r="K73" s="100">
        <f t="shared" si="6"/>
        <v>1.8550697726781432E-2</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0.12668775979595712</v>
      </c>
      <c r="J74" s="67">
        <f t="shared" si="4"/>
        <v>2.3475856493100012E-2</v>
      </c>
      <c r="K74" s="100">
        <f t="shared" si="6"/>
        <v>1.5650570995400008E-2</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0.10688200563326287</v>
      </c>
      <c r="J75" s="67">
        <f t="shared" si="4"/>
        <v>1.9805754162694242E-2</v>
      </c>
      <c r="K75" s="100">
        <f t="shared" si="6"/>
        <v>1.3203836108462827E-2</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9.017258768004037E-2</v>
      </c>
      <c r="J76" s="67">
        <f t="shared" si="4"/>
        <v>1.6709417953222502E-2</v>
      </c>
      <c r="K76" s="100">
        <f t="shared" si="6"/>
        <v>1.1139611968815001E-2</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7.6075439647102588E-2</v>
      </c>
      <c r="J77" s="67">
        <f t="shared" si="4"/>
        <v>1.4097148032937783E-2</v>
      </c>
      <c r="K77" s="100">
        <f t="shared" si="6"/>
        <v>9.3980986886251887E-3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6.4182171837362065E-2</v>
      </c>
      <c r="J78" s="67">
        <f t="shared" si="4"/>
        <v>1.1893267809740525E-2</v>
      </c>
      <c r="K78" s="100">
        <f t="shared" si="6"/>
        <v>7.9288452064936836E-3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5.4148240231925653E-2</v>
      </c>
      <c r="J79" s="67">
        <f t="shared" si="4"/>
        <v>1.0033931605436416E-2</v>
      </c>
      <c r="K79" s="100">
        <f t="shared" si="6"/>
        <v>6.6892877369576099E-3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4.5682965164284481E-2</v>
      </c>
      <c r="J80" s="67">
        <f t="shared" si="4"/>
        <v>8.4652750676411717E-3</v>
      </c>
      <c r="K80" s="100">
        <f t="shared" si="6"/>
        <v>5.6435167117607809E-3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3.8541110426905049E-2</v>
      </c>
      <c r="J81" s="67">
        <f t="shared" si="4"/>
        <v>7.1418547373794288E-3</v>
      </c>
      <c r="K81" s="100">
        <f t="shared" si="6"/>
        <v>4.7612364915862859E-3</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3.2515778859735819E-2</v>
      </c>
      <c r="J82" s="67">
        <f t="shared" si="4"/>
        <v>6.0253315671692292E-3</v>
      </c>
      <c r="K82" s="100">
        <f t="shared" si="6"/>
        <v>4.0168877114461522E-3</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2.7432418608187591E-2</v>
      </c>
      <c r="J83" s="67">
        <f t="shared" ref="J83:J99" si="16">I82*(1-$K$10)+H83</f>
        <v>5.0833602515482287E-3</v>
      </c>
      <c r="K83" s="100">
        <f t="shared" si="6"/>
        <v>3.3889068343654857E-3</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2.3143766413871808E-2</v>
      </c>
      <c r="J84" s="67">
        <f t="shared" si="16"/>
        <v>4.2886521943157835E-3</v>
      </c>
      <c r="K84" s="100">
        <f t="shared" si="6"/>
        <v>2.859101462877189E-3</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1.9525581446908705E-2</v>
      </c>
      <c r="J85" s="67">
        <f t="shared" si="16"/>
        <v>3.6181849669631042E-3</v>
      </c>
      <c r="K85" s="100">
        <f t="shared" ref="K85:K99" si="18">J85*CH4_fraction*conv</f>
        <v>2.4121233113087361E-3</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1.6473046090343984E-2</v>
      </c>
      <c r="J86" s="67">
        <f t="shared" si="16"/>
        <v>3.0525353565647199E-3</v>
      </c>
      <c r="K86" s="100">
        <f t="shared" si="18"/>
        <v>2.0350235710431463E-3</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1.3897729408593833E-2</v>
      </c>
      <c r="J87" s="67">
        <f t="shared" si="16"/>
        <v>2.5753166817501509E-3</v>
      </c>
      <c r="K87" s="100">
        <f t="shared" si="18"/>
        <v>1.7168777878334338E-3</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1.1725025332607485E-2</v>
      </c>
      <c r="J88" s="67">
        <f t="shared" si="16"/>
        <v>2.1727040759863489E-3</v>
      </c>
      <c r="K88" s="100">
        <f t="shared" si="18"/>
        <v>1.4484693839908992E-3</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9.8919913468222473E-3</v>
      </c>
      <c r="J89" s="67">
        <f t="shared" si="16"/>
        <v>1.8330339857852383E-3</v>
      </c>
      <c r="K89" s="100">
        <f t="shared" si="18"/>
        <v>1.2220226571901588E-3</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8.3455250653898059E-3</v>
      </c>
      <c r="J90" s="67">
        <f t="shared" si="16"/>
        <v>1.5464662814324414E-3</v>
      </c>
      <c r="K90" s="100">
        <f t="shared" si="18"/>
        <v>1.0309775209549608E-3</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7.0408258736926136E-3</v>
      </c>
      <c r="J91" s="67">
        <f t="shared" si="16"/>
        <v>1.3046991916971923E-3</v>
      </c>
      <c r="K91" s="100">
        <f t="shared" si="18"/>
        <v>8.6979946113146145E-4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5.9400970694159522E-3</v>
      </c>
      <c r="J92" s="67">
        <f t="shared" si="16"/>
        <v>1.1007288042766618E-3</v>
      </c>
      <c r="K92" s="100">
        <f t="shared" si="18"/>
        <v>7.3381920285110779E-4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5.0114509046335258E-3</v>
      </c>
      <c r="J93" s="67">
        <f t="shared" si="16"/>
        <v>9.2864616478242662E-4</v>
      </c>
      <c r="K93" s="100">
        <f t="shared" si="18"/>
        <v>6.1909744318828434E-4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4.2279848083394246E-3</v>
      </c>
      <c r="J94" s="67">
        <f t="shared" si="16"/>
        <v>7.8346609629410108E-4</v>
      </c>
      <c r="K94" s="100">
        <f t="shared" si="18"/>
        <v>5.2231073086273405E-4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3.5670020278999771E-3</v>
      </c>
      <c r="J95" s="67">
        <f t="shared" si="16"/>
        <v>6.609827804394474E-4</v>
      </c>
      <c r="K95" s="100">
        <f t="shared" si="18"/>
        <v>4.4065518695963156E-4</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3.009354111667163E-3</v>
      </c>
      <c r="J96" s="67">
        <f t="shared" si="16"/>
        <v>5.5764791623281421E-4</v>
      </c>
      <c r="K96" s="100">
        <f t="shared" si="18"/>
        <v>3.7176527748854281E-4</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2.5388861846932505E-3</v>
      </c>
      <c r="J97" s="67">
        <f t="shared" si="16"/>
        <v>4.7046792697391274E-4</v>
      </c>
      <c r="K97" s="100">
        <f t="shared" si="18"/>
        <v>3.1364528464927516E-4</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2.1419689473683237E-3</v>
      </c>
      <c r="J98" s="67">
        <f t="shared" si="16"/>
        <v>3.9691723732492696E-4</v>
      </c>
      <c r="K98" s="100">
        <f t="shared" si="18"/>
        <v>2.6461149154995129E-4</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1.8071038391366458E-3</v>
      </c>
      <c r="J99" s="68">
        <f t="shared" si="16"/>
        <v>3.3486510823167785E-4</v>
      </c>
      <c r="K99" s="102">
        <f t="shared" si="18"/>
        <v>2.2324340548778523E-4</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3.5901494919179999</v>
      </c>
      <c r="Q19" s="283">
        <f>MCF!R18</f>
        <v>1</v>
      </c>
      <c r="R19" s="130">
        <f t="shared" ref="R19:R82" si="5">P19*$W$6*DOCF*Q19</f>
        <v>0.77188214076236994</v>
      </c>
      <c r="S19" s="65">
        <f>R19*$W$12</f>
        <v>0.77188214076236994</v>
      </c>
      <c r="T19" s="65">
        <f>R19*(1-$W$12)</f>
        <v>0</v>
      </c>
      <c r="U19" s="65">
        <f>S19+U18*$W$10</f>
        <v>0.77188214076236994</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3.6620322060960002</v>
      </c>
      <c r="Q20" s="284">
        <f>MCF!R19</f>
        <v>1</v>
      </c>
      <c r="R20" s="67">
        <f t="shared" si="5"/>
        <v>0.78733692431064006</v>
      </c>
      <c r="S20" s="67">
        <f>R20*$W$12</f>
        <v>0.78733692431064006</v>
      </c>
      <c r="T20" s="67">
        <f>R20*(1-$W$12)</f>
        <v>0</v>
      </c>
      <c r="U20" s="67">
        <f>S20+U19*$W$10</f>
        <v>1.5326705001432699</v>
      </c>
      <c r="V20" s="67">
        <f>U19*(1-$W$10)+T20</f>
        <v>2.6548564929740205E-2</v>
      </c>
      <c r="W20" s="100">
        <f>V20*CH4_fraction*conv</f>
        <v>1.7699043286493469E-2</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3.7455568769520005</v>
      </c>
      <c r="Q21" s="284">
        <f>MCF!R20</f>
        <v>1</v>
      </c>
      <c r="R21" s="67">
        <f t="shared" si="5"/>
        <v>0.80529472854468009</v>
      </c>
      <c r="S21" s="67">
        <f t="shared" ref="S21:S84" si="7">R21*$W$12</f>
        <v>0.80529472854468009</v>
      </c>
      <c r="T21" s="67">
        <f t="shared" ref="T21:T84" si="8">R21*(1-$W$12)</f>
        <v>0</v>
      </c>
      <c r="U21" s="67">
        <f t="shared" ref="U21:U84" si="9">S21+U20*$W$10</f>
        <v>2.2852496648212148</v>
      </c>
      <c r="V21" s="67">
        <f t="shared" ref="V21:V84" si="10">U20*(1-$W$10)+T21</f>
        <v>5.2715563866735191E-2</v>
      </c>
      <c r="W21" s="100">
        <f t="shared" ref="W21:W84" si="11">V21*CH4_fraction*conv</f>
        <v>3.5143709244490125E-2</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3.8655358119179999</v>
      </c>
      <c r="Q22" s="284">
        <f>MCF!R21</f>
        <v>1</v>
      </c>
      <c r="R22" s="67">
        <f t="shared" si="5"/>
        <v>0.83109019956236996</v>
      </c>
      <c r="S22" s="67">
        <f t="shared" si="7"/>
        <v>0.83109019956236996</v>
      </c>
      <c r="T22" s="67">
        <f t="shared" si="8"/>
        <v>0</v>
      </c>
      <c r="U22" s="67">
        <f t="shared" si="9"/>
        <v>3.0377396534145231</v>
      </c>
      <c r="V22" s="67">
        <f t="shared" si="10"/>
        <v>7.8600210969061446E-2</v>
      </c>
      <c r="W22" s="100">
        <f t="shared" si="11"/>
        <v>5.2400140646040962E-2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3.9104650900259998</v>
      </c>
      <c r="Q23" s="284">
        <f>MCF!R22</f>
        <v>1</v>
      </c>
      <c r="R23" s="67">
        <f t="shared" si="5"/>
        <v>0.84074999435558995</v>
      </c>
      <c r="S23" s="67">
        <f t="shared" si="7"/>
        <v>0.84074999435558995</v>
      </c>
      <c r="T23" s="67">
        <f t="shared" si="8"/>
        <v>0</v>
      </c>
      <c r="U23" s="67">
        <f t="shared" si="9"/>
        <v>3.7740078568730362</v>
      </c>
      <c r="V23" s="67">
        <f t="shared" si="10"/>
        <v>0.10448179089707685</v>
      </c>
      <c r="W23" s="100">
        <f t="shared" si="11"/>
        <v>6.9654527264717894E-2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4.019166955188</v>
      </c>
      <c r="Q24" s="284">
        <f>MCF!R23</f>
        <v>1</v>
      </c>
      <c r="R24" s="67">
        <f t="shared" si="5"/>
        <v>0.86412089536542003</v>
      </c>
      <c r="S24" s="67">
        <f t="shared" si="7"/>
        <v>0.86412089536542003</v>
      </c>
      <c r="T24" s="67">
        <f t="shared" si="8"/>
        <v>0</v>
      </c>
      <c r="U24" s="67">
        <f t="shared" si="9"/>
        <v>4.5083233229606341</v>
      </c>
      <c r="V24" s="67">
        <f t="shared" si="10"/>
        <v>0.12980542927782177</v>
      </c>
      <c r="W24" s="100">
        <f t="shared" si="11"/>
        <v>8.6536952851881177E-2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4.0655213575020008</v>
      </c>
      <c r="Q25" s="284">
        <f>MCF!R24</f>
        <v>1</v>
      </c>
      <c r="R25" s="67">
        <f t="shared" si="5"/>
        <v>0.87408709186293021</v>
      </c>
      <c r="S25" s="67">
        <f t="shared" si="7"/>
        <v>0.87408709186293021</v>
      </c>
      <c r="T25" s="67">
        <f t="shared" si="8"/>
        <v>0</v>
      </c>
      <c r="U25" s="67">
        <f t="shared" si="9"/>
        <v>5.2273485107540285</v>
      </c>
      <c r="V25" s="67">
        <f t="shared" si="10"/>
        <v>0.15506190406953577</v>
      </c>
      <c r="W25" s="100">
        <f t="shared" si="11"/>
        <v>0.10337460271302384</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4.1106571753500001</v>
      </c>
      <c r="Q26" s="284">
        <f>MCF!R25</f>
        <v>1</v>
      </c>
      <c r="R26" s="67">
        <f t="shared" si="5"/>
        <v>0.88379129270025003</v>
      </c>
      <c r="S26" s="67">
        <f t="shared" si="7"/>
        <v>0.88379129270025003</v>
      </c>
      <c r="T26" s="67">
        <f t="shared" si="8"/>
        <v>0</v>
      </c>
      <c r="U26" s="67">
        <f t="shared" si="9"/>
        <v>5.9313473273502639</v>
      </c>
      <c r="V26" s="67">
        <f t="shared" si="10"/>
        <v>0.17979247610401466</v>
      </c>
      <c r="W26" s="100">
        <f t="shared" si="11"/>
        <v>0.11986165073600977</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4.1541269059619994</v>
      </c>
      <c r="Q27" s="284">
        <f>MCF!R26</f>
        <v>1</v>
      </c>
      <c r="R27" s="67">
        <f t="shared" si="5"/>
        <v>0.89313728478182985</v>
      </c>
      <c r="S27" s="67">
        <f t="shared" si="7"/>
        <v>0.89313728478182985</v>
      </c>
      <c r="T27" s="67">
        <f t="shared" si="8"/>
        <v>0</v>
      </c>
      <c r="U27" s="67">
        <f t="shared" si="9"/>
        <v>6.6204783897760855</v>
      </c>
      <c r="V27" s="67">
        <f t="shared" si="10"/>
        <v>0.20400622235600802</v>
      </c>
      <c r="W27" s="100">
        <f t="shared" si="11"/>
        <v>0.13600414823733867</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4.19537289204</v>
      </c>
      <c r="Q28" s="284">
        <f>MCF!R27</f>
        <v>1</v>
      </c>
      <c r="R28" s="67">
        <f t="shared" si="5"/>
        <v>0.90200517178859996</v>
      </c>
      <c r="S28" s="67">
        <f t="shared" si="7"/>
        <v>0.90200517178859996</v>
      </c>
      <c r="T28" s="67">
        <f t="shared" si="8"/>
        <v>0</v>
      </c>
      <c r="U28" s="67">
        <f t="shared" si="9"/>
        <v>7.2947749631725607</v>
      </c>
      <c r="V28" s="67">
        <f t="shared" si="10"/>
        <v>0.22770859839212512</v>
      </c>
      <c r="W28" s="100">
        <f t="shared" si="11"/>
        <v>0.15180573226141675</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5.0085886950000003</v>
      </c>
      <c r="Q29" s="284">
        <f>MCF!R28</f>
        <v>1</v>
      </c>
      <c r="R29" s="67">
        <f t="shared" si="5"/>
        <v>1.076846569425</v>
      </c>
      <c r="S29" s="67">
        <f t="shared" si="7"/>
        <v>1.076846569425</v>
      </c>
      <c r="T29" s="67">
        <f t="shared" si="8"/>
        <v>0</v>
      </c>
      <c r="U29" s="67">
        <f t="shared" si="9"/>
        <v>8.120720784244515</v>
      </c>
      <c r="V29" s="67">
        <f t="shared" si="10"/>
        <v>0.25090074835304615</v>
      </c>
      <c r="W29" s="100">
        <f t="shared" si="11"/>
        <v>0.16726716556869742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5.2096000546260006</v>
      </c>
      <c r="Q30" s="284">
        <f>MCF!R29</f>
        <v>1</v>
      </c>
      <c r="R30" s="67">
        <f t="shared" si="5"/>
        <v>1.1200640117445901</v>
      </c>
      <c r="S30" s="67">
        <f t="shared" si="7"/>
        <v>1.1200640117445901</v>
      </c>
      <c r="T30" s="67">
        <f t="shared" si="8"/>
        <v>0</v>
      </c>
      <c r="U30" s="67">
        <f t="shared" si="9"/>
        <v>8.9614759849264871</v>
      </c>
      <c r="V30" s="67">
        <f t="shared" si="10"/>
        <v>0.27930881106261851</v>
      </c>
      <c r="W30" s="100">
        <f t="shared" si="11"/>
        <v>0.18620587404174566</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5.2661299814640001</v>
      </c>
      <c r="Q31" s="284">
        <f>MCF!R30</f>
        <v>1</v>
      </c>
      <c r="R31" s="67">
        <f t="shared" si="5"/>
        <v>1.1322179460147601</v>
      </c>
      <c r="S31" s="67">
        <f t="shared" si="7"/>
        <v>1.1322179460147601</v>
      </c>
      <c r="T31" s="67">
        <f t="shared" si="8"/>
        <v>0</v>
      </c>
      <c r="U31" s="67">
        <f t="shared" si="9"/>
        <v>9.7854676947218859</v>
      </c>
      <c r="V31" s="67">
        <f t="shared" si="10"/>
        <v>0.30822623621936113</v>
      </c>
      <c r="W31" s="100">
        <f t="shared" si="11"/>
        <v>0.20548415747957408</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5.3770211678699997</v>
      </c>
      <c r="Q32" s="284">
        <f>MCF!R31</f>
        <v>1</v>
      </c>
      <c r="R32" s="67">
        <f t="shared" si="5"/>
        <v>1.1560595510920499</v>
      </c>
      <c r="S32" s="67">
        <f t="shared" si="7"/>
        <v>1.1560595510920499</v>
      </c>
      <c r="T32" s="67">
        <f t="shared" si="8"/>
        <v>0</v>
      </c>
      <c r="U32" s="67">
        <f t="shared" si="9"/>
        <v>10.604960157728945</v>
      </c>
      <c r="V32" s="67">
        <f t="shared" si="10"/>
        <v>0.33656708808498997</v>
      </c>
      <c r="W32" s="100">
        <f t="shared" si="11"/>
        <v>0.22437805872332664</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5.4871137339480001</v>
      </c>
      <c r="Q33" s="284">
        <f>MCF!R32</f>
        <v>1</v>
      </c>
      <c r="R33" s="67">
        <f t="shared" si="5"/>
        <v>1.17972945279882</v>
      </c>
      <c r="S33" s="67">
        <f t="shared" si="7"/>
        <v>1.17972945279882</v>
      </c>
      <c r="T33" s="67">
        <f t="shared" si="8"/>
        <v>0</v>
      </c>
      <c r="U33" s="67">
        <f t="shared" si="9"/>
        <v>11.419936420297587</v>
      </c>
      <c r="V33" s="67">
        <f t="shared" si="10"/>
        <v>0.36475319023017938</v>
      </c>
      <c r="W33" s="100">
        <f t="shared" si="11"/>
        <v>0.24316879348678624</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5.5944524368260007</v>
      </c>
      <c r="Q34" s="284">
        <f>MCF!R33</f>
        <v>1</v>
      </c>
      <c r="R34" s="67">
        <f t="shared" si="5"/>
        <v>1.2028072739175901</v>
      </c>
      <c r="S34" s="67">
        <f t="shared" si="7"/>
        <v>1.2028072739175901</v>
      </c>
      <c r="T34" s="67">
        <f t="shared" si="8"/>
        <v>0</v>
      </c>
      <c r="U34" s="67">
        <f t="shared" si="9"/>
        <v>12.229959734673985</v>
      </c>
      <c r="V34" s="67">
        <f t="shared" si="10"/>
        <v>0.39278395954119205</v>
      </c>
      <c r="W34" s="100">
        <f t="shared" si="11"/>
        <v>0.26185597302746133</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5.7025828753740004</v>
      </c>
      <c r="Q35" s="284">
        <f>MCF!R34</f>
        <v>1</v>
      </c>
      <c r="R35" s="67">
        <f t="shared" si="5"/>
        <v>1.2260553182054101</v>
      </c>
      <c r="S35" s="67">
        <f t="shared" si="7"/>
        <v>1.2260553182054101</v>
      </c>
      <c r="T35" s="67">
        <f t="shared" si="8"/>
        <v>0</v>
      </c>
      <c r="U35" s="67">
        <f t="shared" si="9"/>
        <v>13.035370678618559</v>
      </c>
      <c r="V35" s="67">
        <f t="shared" si="10"/>
        <v>0.42064437426083462</v>
      </c>
      <c r="W35" s="100">
        <f t="shared" si="11"/>
        <v>0.28042958284055641</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5.6170523146147744</v>
      </c>
      <c r="Q36" s="284">
        <f>MCF!R35</f>
        <v>1</v>
      </c>
      <c r="R36" s="67">
        <f t="shared" si="5"/>
        <v>1.2076662476421764</v>
      </c>
      <c r="S36" s="67">
        <f t="shared" si="7"/>
        <v>1.2076662476421764</v>
      </c>
      <c r="T36" s="67">
        <f t="shared" si="8"/>
        <v>0</v>
      </c>
      <c r="U36" s="67">
        <f t="shared" si="9"/>
        <v>13.794690777841327</v>
      </c>
      <c r="V36" s="67">
        <f t="shared" si="10"/>
        <v>0.44834614841940873</v>
      </c>
      <c r="W36" s="100">
        <f t="shared" si="11"/>
        <v>0.2988974322796058</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5.8859618858476077</v>
      </c>
      <c r="Q37" s="284">
        <f>MCF!R36</f>
        <v>1</v>
      </c>
      <c r="R37" s="67">
        <f t="shared" si="5"/>
        <v>1.2654818054572357</v>
      </c>
      <c r="S37" s="67">
        <f t="shared" si="7"/>
        <v>1.2654818054572357</v>
      </c>
      <c r="T37" s="67">
        <f t="shared" si="8"/>
        <v>0</v>
      </c>
      <c r="U37" s="67">
        <f t="shared" si="9"/>
        <v>14.585709936139123</v>
      </c>
      <c r="V37" s="67">
        <f t="shared" si="10"/>
        <v>0.47446264715943914</v>
      </c>
      <c r="W37" s="100">
        <f t="shared" si="11"/>
        <v>0.31630843143962606</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6.1631610724236969</v>
      </c>
      <c r="Q38" s="284">
        <f>MCF!R37</f>
        <v>1</v>
      </c>
      <c r="R38" s="67">
        <f t="shared" si="5"/>
        <v>1.3250796305710948</v>
      </c>
      <c r="S38" s="67">
        <f t="shared" si="7"/>
        <v>1.3250796305710948</v>
      </c>
      <c r="T38" s="67">
        <f t="shared" si="8"/>
        <v>0</v>
      </c>
      <c r="U38" s="67">
        <f t="shared" si="9"/>
        <v>15.409120144868835</v>
      </c>
      <c r="V38" s="67">
        <f t="shared" si="10"/>
        <v>0.50166942184138197</v>
      </c>
      <c r="W38" s="100">
        <f t="shared" si="11"/>
        <v>0.33444628122758796</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6.4487461096003438</v>
      </c>
      <c r="Q39" s="284">
        <f>MCF!R38</f>
        <v>1</v>
      </c>
      <c r="R39" s="67">
        <f t="shared" si="5"/>
        <v>1.3864804135640738</v>
      </c>
      <c r="S39" s="67">
        <f t="shared" si="7"/>
        <v>1.3864804135640738</v>
      </c>
      <c r="T39" s="67">
        <f t="shared" si="8"/>
        <v>0</v>
      </c>
      <c r="U39" s="67">
        <f t="shared" si="9"/>
        <v>16.265610285212997</v>
      </c>
      <c r="V39" s="67">
        <f t="shared" si="10"/>
        <v>0.52999027321991077</v>
      </c>
      <c r="W39" s="100">
        <f t="shared" si="11"/>
        <v>0.35332684881327381</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6.7428000500200476</v>
      </c>
      <c r="Q40" s="284">
        <f>MCF!R39</f>
        <v>1</v>
      </c>
      <c r="R40" s="67">
        <f t="shared" si="5"/>
        <v>1.4497020107543102</v>
      </c>
      <c r="S40" s="67">
        <f t="shared" si="7"/>
        <v>1.4497020107543102</v>
      </c>
      <c r="T40" s="67">
        <f t="shared" si="8"/>
        <v>0</v>
      </c>
      <c r="U40" s="67">
        <f t="shared" si="9"/>
        <v>17.155863400890762</v>
      </c>
      <c r="V40" s="67">
        <f t="shared" si="10"/>
        <v>0.55944889507654672</v>
      </c>
      <c r="W40" s="100">
        <f t="shared" si="11"/>
        <v>0.37296593005103112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7.0453909828627514</v>
      </c>
      <c r="Q41" s="284">
        <f>MCF!R40</f>
        <v>1</v>
      </c>
      <c r="R41" s="67">
        <f t="shared" si="5"/>
        <v>1.5147590613154915</v>
      </c>
      <c r="S41" s="67">
        <f t="shared" si="7"/>
        <v>1.5147590613154915</v>
      </c>
      <c r="T41" s="67">
        <f t="shared" si="8"/>
        <v>0</v>
      </c>
      <c r="U41" s="67">
        <f t="shared" si="9"/>
        <v>18.080553681790565</v>
      </c>
      <c r="V41" s="67">
        <f t="shared" si="10"/>
        <v>0.590068780415688</v>
      </c>
      <c r="W41" s="100">
        <f t="shared" si="11"/>
        <v>0.39337918694379198</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7.3565700857169389</v>
      </c>
      <c r="Q42" s="284">
        <f>MCF!R41</f>
        <v>1</v>
      </c>
      <c r="R42" s="67">
        <f t="shared" si="5"/>
        <v>1.5816625684291419</v>
      </c>
      <c r="S42" s="67">
        <f t="shared" si="7"/>
        <v>1.5816625684291419</v>
      </c>
      <c r="T42" s="67">
        <f t="shared" si="8"/>
        <v>0</v>
      </c>
      <c r="U42" s="67">
        <f t="shared" si="9"/>
        <v>19.040343132501796</v>
      </c>
      <c r="V42" s="67">
        <f t="shared" si="10"/>
        <v>0.62187311771791065</v>
      </c>
      <c r="W42" s="100">
        <f t="shared" si="11"/>
        <v>0.41458207847860706</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7.6763694949557282</v>
      </c>
      <c r="Q43" s="284">
        <f>MCF!R42</f>
        <v>1</v>
      </c>
      <c r="R43" s="67">
        <f t="shared" si="5"/>
        <v>1.6504194414154816</v>
      </c>
      <c r="S43" s="67">
        <f t="shared" si="7"/>
        <v>1.6504194414154816</v>
      </c>
      <c r="T43" s="67">
        <f t="shared" si="8"/>
        <v>0</v>
      </c>
      <c r="U43" s="67">
        <f t="shared" si="9"/>
        <v>20.035877897561775</v>
      </c>
      <c r="V43" s="67">
        <f t="shared" si="10"/>
        <v>0.65488467635550229</v>
      </c>
      <c r="W43" s="100">
        <f t="shared" si="11"/>
        <v>0.43658978423700151</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8.0047999792424829</v>
      </c>
      <c r="Q44" s="284">
        <f>MCF!R43</f>
        <v>1</v>
      </c>
      <c r="R44" s="67">
        <f t="shared" si="5"/>
        <v>1.7210319955371338</v>
      </c>
      <c r="S44" s="67">
        <f t="shared" si="7"/>
        <v>1.7210319955371338</v>
      </c>
      <c r="T44" s="67">
        <f t="shared" si="8"/>
        <v>0</v>
      </c>
      <c r="U44" s="67">
        <f t="shared" si="9"/>
        <v>21.067784212898047</v>
      </c>
      <c r="V44" s="67">
        <f t="shared" si="10"/>
        <v>0.68912568020086173</v>
      </c>
      <c r="W44" s="100">
        <f t="shared" si="11"/>
        <v>0.45941712013390779</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8.3418483995354666</v>
      </c>
      <c r="Q45" s="284">
        <f>MCF!R44</f>
        <v>1</v>
      </c>
      <c r="R45" s="67">
        <f t="shared" si="5"/>
        <v>1.7934974059001254</v>
      </c>
      <c r="S45" s="67">
        <f t="shared" si="7"/>
        <v>1.7934974059001254</v>
      </c>
      <c r="T45" s="67">
        <f t="shared" si="8"/>
        <v>0</v>
      </c>
      <c r="U45" s="67">
        <f t="shared" si="9"/>
        <v>22.136663950420132</v>
      </c>
      <c r="V45" s="67">
        <f t="shared" si="10"/>
        <v>0.72461766837804109</v>
      </c>
      <c r="W45" s="100">
        <f t="shared" si="11"/>
        <v>0.48307844558536073</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8.6874749376056197</v>
      </c>
      <c r="Q46" s="284">
        <f>MCF!R45</f>
        <v>1</v>
      </c>
      <c r="R46" s="67">
        <f t="shared" si="5"/>
        <v>1.8678071115852082</v>
      </c>
      <c r="S46" s="67">
        <f t="shared" si="7"/>
        <v>1.8678071115852082</v>
      </c>
      <c r="T46" s="67">
        <f t="shared" si="8"/>
        <v>0</v>
      </c>
      <c r="U46" s="67">
        <f t="shared" si="9"/>
        <v>23.243089719984503</v>
      </c>
      <c r="V46" s="67">
        <f t="shared" si="10"/>
        <v>0.76138134202083485</v>
      </c>
      <c r="W46" s="100">
        <f t="shared" si="11"/>
        <v>0.50758756134722316</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9.0416100736173295</v>
      </c>
      <c r="Q47" s="284">
        <f>MCF!R46</f>
        <v>1</v>
      </c>
      <c r="R47" s="67">
        <f t="shared" si="5"/>
        <v>1.9439461658277257</v>
      </c>
      <c r="S47" s="67">
        <f t="shared" si="7"/>
        <v>1.9439461658277257</v>
      </c>
      <c r="T47" s="67">
        <f t="shared" si="8"/>
        <v>0</v>
      </c>
      <c r="U47" s="67">
        <f t="shared" si="9"/>
        <v>24.387599490005325</v>
      </c>
      <c r="V47" s="67">
        <f t="shared" si="10"/>
        <v>0.79943639580690307</v>
      </c>
      <c r="W47" s="100">
        <f t="shared" si="11"/>
        <v>0.53295759720460201</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9.4041512917408419</v>
      </c>
      <c r="Q48" s="284">
        <f>MCF!R47</f>
        <v>1</v>
      </c>
      <c r="R48" s="67">
        <f t="shared" si="5"/>
        <v>2.021892527724281</v>
      </c>
      <c r="S48" s="67">
        <f t="shared" si="7"/>
        <v>2.021892527724281</v>
      </c>
      <c r="T48" s="67">
        <f t="shared" si="8"/>
        <v>0</v>
      </c>
      <c r="U48" s="67">
        <f t="shared" si="9"/>
        <v>25.570690684793686</v>
      </c>
      <c r="V48" s="67">
        <f t="shared" si="10"/>
        <v>0.83880133293591763</v>
      </c>
      <c r="W48" s="100">
        <f t="shared" si="11"/>
        <v>0.55920088862394501</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9.7818684480000027</v>
      </c>
      <c r="Q49" s="284">
        <f>MCF!R48</f>
        <v>1</v>
      </c>
      <c r="R49" s="67">
        <f t="shared" si="5"/>
        <v>2.1031017163200008</v>
      </c>
      <c r="S49" s="67">
        <f t="shared" si="7"/>
        <v>2.1031017163200008</v>
      </c>
      <c r="T49" s="67">
        <f t="shared" si="8"/>
        <v>0</v>
      </c>
      <c r="U49" s="67">
        <f t="shared" si="9"/>
        <v>26.794299139003684</v>
      </c>
      <c r="V49" s="67">
        <f t="shared" si="10"/>
        <v>0.87949326211000156</v>
      </c>
      <c r="W49" s="100">
        <f t="shared" si="11"/>
        <v>0.58632884140666763</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25.872720373447407</v>
      </c>
      <c r="V50" s="67">
        <f t="shared" si="10"/>
        <v>0.92157876555627705</v>
      </c>
      <c r="W50" s="100">
        <f t="shared" si="11"/>
        <v>0.6143858437041847</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24.982838925918305</v>
      </c>
      <c r="V51" s="67">
        <f t="shared" si="10"/>
        <v>0.88988144752910314</v>
      </c>
      <c r="W51" s="100">
        <f t="shared" si="11"/>
        <v>0.59325429835273535</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24.12356458035708</v>
      </c>
      <c r="V52" s="67">
        <f t="shared" si="10"/>
        <v>0.85927434556122551</v>
      </c>
      <c r="W52" s="100">
        <f t="shared" si="11"/>
        <v>0.57284956370748363</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23.293844618231983</v>
      </c>
      <c r="V53" s="67">
        <f t="shared" si="10"/>
        <v>0.82971996212509513</v>
      </c>
      <c r="W53" s="100">
        <f t="shared" si="11"/>
        <v>0.55314664141673009</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22.492662528826969</v>
      </c>
      <c r="V54" s="67">
        <f t="shared" si="10"/>
        <v>0.80118208940501467</v>
      </c>
      <c r="W54" s="100">
        <f t="shared" si="11"/>
        <v>0.53412139293667638</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21.719036763888933</v>
      </c>
      <c r="V55" s="67">
        <f t="shared" si="10"/>
        <v>0.77362576493803614</v>
      </c>
      <c r="W55" s="100">
        <f t="shared" si="11"/>
        <v>0.51575050995869076</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20.972019535108362</v>
      </c>
      <c r="V56" s="67">
        <f t="shared" si="10"/>
        <v>0.74701722878057064</v>
      </c>
      <c r="W56" s="100">
        <f t="shared" si="11"/>
        <v>0.49801148585371374</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20.250695652960125</v>
      </c>
      <c r="V57" s="67">
        <f t="shared" si="10"/>
        <v>0.72132388214823662</v>
      </c>
      <c r="W57" s="100">
        <f t="shared" si="11"/>
        <v>0.48088258809882439</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19.554181405481852</v>
      </c>
      <c r="V58" s="67">
        <f t="shared" si="10"/>
        <v>0.69651424747827184</v>
      </c>
      <c r="W58" s="100">
        <f t="shared" si="11"/>
        <v>0.46434283165218121</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18.881623475616269</v>
      </c>
      <c r="V59" s="67">
        <f t="shared" si="10"/>
        <v>0.67255792986558227</v>
      </c>
      <c r="W59" s="100">
        <f t="shared" si="11"/>
        <v>0.44837195324372148</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18.232197895791085</v>
      </c>
      <c r="V60" s="67">
        <f t="shared" si="10"/>
        <v>0.64942557982518279</v>
      </c>
      <c r="W60" s="100">
        <f t="shared" si="11"/>
        <v>0.43295038655012186</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17.605109038455677</v>
      </c>
      <c r="V61" s="67">
        <f t="shared" si="10"/>
        <v>0.62708885733540698</v>
      </c>
      <c r="W61" s="100">
        <f t="shared" si="11"/>
        <v>0.41805923822360463</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16.999588641337841</v>
      </c>
      <c r="V62" s="67">
        <f t="shared" si="10"/>
        <v>0.60552039711783734</v>
      </c>
      <c r="W62" s="100">
        <f t="shared" si="11"/>
        <v>0.40368026474522489</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16.414894866226426</v>
      </c>
      <c r="V63" s="67">
        <f t="shared" si="10"/>
        <v>0.58469377511141629</v>
      </c>
      <c r="W63" s="100">
        <f t="shared" si="11"/>
        <v>0.38979585007427753</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15.850311390126759</v>
      </c>
      <c r="V64" s="67">
        <f t="shared" si="10"/>
        <v>0.56458347609966719</v>
      </c>
      <c r="W64" s="100">
        <f t="shared" si="11"/>
        <v>0.37638898406644478</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15.305146527675396</v>
      </c>
      <c r="V65" s="67">
        <f t="shared" si="10"/>
        <v>0.54516486245136297</v>
      </c>
      <c r="W65" s="100">
        <f t="shared" si="11"/>
        <v>0.36344324163424196</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14.778732383739047</v>
      </c>
      <c r="V66" s="67">
        <f t="shared" si="10"/>
        <v>0.52641414393634722</v>
      </c>
      <c r="W66" s="100">
        <f t="shared" si="11"/>
        <v>0.35094276262423146</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14.27042403515952</v>
      </c>
      <c r="V67" s="67">
        <f t="shared" si="10"/>
        <v>0.50830834857952711</v>
      </c>
      <c r="W67" s="100">
        <f t="shared" si="11"/>
        <v>0.33887223238635139</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13.779598740642189</v>
      </c>
      <c r="V68" s="67">
        <f t="shared" si="10"/>
        <v>0.49082529451733042</v>
      </c>
      <c r="W68" s="100">
        <f t="shared" si="11"/>
        <v>0.32721686301155362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13.305655177820039</v>
      </c>
      <c r="V69" s="67">
        <f t="shared" si="10"/>
        <v>0.4739435628221495</v>
      </c>
      <c r="W69" s="100">
        <f t="shared" si="11"/>
        <v>0.31596237521476633</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12.848012706558563</v>
      </c>
      <c r="V70" s="67">
        <f t="shared" si="10"/>
        <v>0.45764247126147573</v>
      </c>
      <c r="W70" s="100">
        <f t="shared" si="11"/>
        <v>0.3050949808409838</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12.406110657598985</v>
      </c>
      <c r="V71" s="67">
        <f t="shared" si="10"/>
        <v>0.44190204895957869</v>
      </c>
      <c r="W71" s="100">
        <f t="shared" si="11"/>
        <v>0.29460136597305242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11.979407645668299</v>
      </c>
      <c r="V72" s="67">
        <f t="shared" si="10"/>
        <v>0.42670301193068549</v>
      </c>
      <c r="W72" s="100">
        <f t="shared" si="11"/>
        <v>0.284468674620457</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11.567380906214613</v>
      </c>
      <c r="V73" s="67">
        <f t="shared" si="10"/>
        <v>0.4120267394536869</v>
      </c>
      <c r="W73" s="100">
        <f t="shared" si="11"/>
        <v>0.27468449296912456</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11.169525654955187</v>
      </c>
      <c r="V74" s="67">
        <f t="shared" si="10"/>
        <v>0.39785525125942522</v>
      </c>
      <c r="W74" s="100">
        <f t="shared" si="11"/>
        <v>0.26523683417295013</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10.785354469452571</v>
      </c>
      <c r="V75" s="67">
        <f t="shared" si="10"/>
        <v>0.38417118550261597</v>
      </c>
      <c r="W75" s="100">
        <f t="shared" si="11"/>
        <v>0.25611412366841063</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10.414396691961155</v>
      </c>
      <c r="V76" s="67">
        <f t="shared" si="10"/>
        <v>0.37095777749141629</v>
      </c>
      <c r="W76" s="100">
        <f t="shared" si="11"/>
        <v>0.2473051849942775</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10.056197852812574</v>
      </c>
      <c r="V77" s="67">
        <f t="shared" si="10"/>
        <v>0.35819883914858075</v>
      </c>
      <c r="W77" s="100">
        <f t="shared" si="11"/>
        <v>0.23879922609905382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9.7103191136335312</v>
      </c>
      <c r="V78" s="67">
        <f t="shared" si="10"/>
        <v>0.34587873917904238</v>
      </c>
      <c r="W78" s="100">
        <f t="shared" si="11"/>
        <v>0.23058582611936157</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9.3763367297139091</v>
      </c>
      <c r="V79" s="67">
        <f t="shared" si="10"/>
        <v>0.33398238391962148</v>
      </c>
      <c r="W79" s="100">
        <f t="shared" si="11"/>
        <v>0.22265492261308098</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9.0538415308665083</v>
      </c>
      <c r="V80" s="67">
        <f t="shared" si="10"/>
        <v>0.32249519884740047</v>
      </c>
      <c r="W80" s="100">
        <f t="shared" si="11"/>
        <v>0.21499679923160031</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8.7424384201423972</v>
      </c>
      <c r="V81" s="67">
        <f t="shared" si="10"/>
        <v>0.31140311072411075</v>
      </c>
      <c r="W81" s="100">
        <f t="shared" si="11"/>
        <v>0.20760207381607382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8.4417458897877413</v>
      </c>
      <c r="V82" s="67">
        <f t="shared" si="10"/>
        <v>0.30069253035465604</v>
      </c>
      <c r="W82" s="100">
        <f t="shared" si="11"/>
        <v>0.20046168690310401</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8.1513955538490919</v>
      </c>
      <c r="V83" s="67">
        <f t="shared" si="10"/>
        <v>0.29035033593864856</v>
      </c>
      <c r="W83" s="100">
        <f t="shared" si="11"/>
        <v>0.19356689062576571</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7.8710316968545291</v>
      </c>
      <c r="V84" s="67">
        <f t="shared" si="10"/>
        <v>0.28036385699456301</v>
      </c>
      <c r="W84" s="100">
        <f t="shared" si="11"/>
        <v>0.18690923799637532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7.6003108380177169</v>
      </c>
      <c r="V85" s="67">
        <f t="shared" ref="V85:V98" si="22">U84*(1-$W$10)+T85</f>
        <v>0.27072085883681185</v>
      </c>
      <c r="W85" s="100">
        <f t="shared" ref="W85:W99" si="23">V85*CH4_fraction*conv</f>
        <v>0.18048057255787456</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7.338901310430991</v>
      </c>
      <c r="V86" s="67">
        <f t="shared" si="22"/>
        <v>0.26140952758672559</v>
      </c>
      <c r="W86" s="100">
        <f t="shared" si="23"/>
        <v>0.17427301839115039</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7.0864828547319174</v>
      </c>
      <c r="V87" s="67">
        <f t="shared" si="22"/>
        <v>0.25241845569907395</v>
      </c>
      <c r="W87" s="100">
        <f t="shared" si="23"/>
        <v>0.16827897046604928</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6.842746226745521</v>
      </c>
      <c r="V88" s="67">
        <f t="shared" si="22"/>
        <v>0.24373662798639642</v>
      </c>
      <c r="W88" s="100">
        <f t="shared" si="23"/>
        <v>0.16249108532426426</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6.6073928186215012</v>
      </c>
      <c r="V89" s="67">
        <f t="shared" si="22"/>
        <v>0.23535340812401992</v>
      </c>
      <c r="W89" s="100">
        <f t="shared" si="23"/>
        <v>0.15690227208267993</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6.3801342930022704</v>
      </c>
      <c r="V90" s="67">
        <f t="shared" si="22"/>
        <v>0.22725852561923118</v>
      </c>
      <c r="W90" s="100">
        <f t="shared" si="23"/>
        <v>0.15150568374615411</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6.1606922297736322</v>
      </c>
      <c r="V91" s="67">
        <f t="shared" si="22"/>
        <v>0.21944206322863857</v>
      </c>
      <c r="W91" s="100">
        <f t="shared" si="23"/>
        <v>0.14629470881909237</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5.9487977849653237</v>
      </c>
      <c r="V92" s="67">
        <f t="shared" si="22"/>
        <v>0.2118944448083088</v>
      </c>
      <c r="W92" s="100">
        <f t="shared" si="23"/>
        <v>0.14126296320553919</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5.7441913613835309</v>
      </c>
      <c r="V93" s="67">
        <f t="shared" si="22"/>
        <v>0.20460642358179296</v>
      </c>
      <c r="W93" s="100">
        <f t="shared" si="23"/>
        <v>0.13640428238786195</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5.5466222905718618</v>
      </c>
      <c r="V94" s="67">
        <f t="shared" si="22"/>
        <v>0.19756907081166916</v>
      </c>
      <c r="W94" s="100">
        <f t="shared" si="23"/>
        <v>0.13171271387444611</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5.3558485257111395</v>
      </c>
      <c r="V95" s="67">
        <f t="shared" si="22"/>
        <v>0.19077376486072242</v>
      </c>
      <c r="W95" s="100">
        <f t="shared" si="23"/>
        <v>0.12718250990714827</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5.1716363450817786</v>
      </c>
      <c r="V96" s="67">
        <f t="shared" si="22"/>
        <v>0.18421218062936098</v>
      </c>
      <c r="W96" s="100">
        <f t="shared" si="23"/>
        <v>0.12280812041957398</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4.9937600657254508</v>
      </c>
      <c r="V97" s="67">
        <f t="shared" si="22"/>
        <v>0.17787627935632813</v>
      </c>
      <c r="W97" s="100">
        <f t="shared" si="23"/>
        <v>0.11858418623755208</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4.8220017669552364</v>
      </c>
      <c r="V98" s="67">
        <f t="shared" si="22"/>
        <v>0.17175829877021442</v>
      </c>
      <c r="W98" s="100">
        <f t="shared" si="23"/>
        <v>0.11450553251347628</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4.6561510233755321</v>
      </c>
      <c r="V99" s="68">
        <f>U98*(1-$W$10)+T99</f>
        <v>0.16585074357970436</v>
      </c>
      <c r="W99" s="102">
        <f t="shared" si="23"/>
        <v>0.11056716238646958</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0.97913167961399983</v>
      </c>
      <c r="D19" s="416">
        <f>Dry_Matter_Content!H6</f>
        <v>0.73</v>
      </c>
      <c r="E19" s="283">
        <f>MCF!R18</f>
        <v>1</v>
      </c>
      <c r="F19" s="130">
        <f t="shared" ref="F19:F50" si="0">C19*D19*$K$6*DOCF*E19</f>
        <v>0.10721491891773298</v>
      </c>
      <c r="G19" s="65">
        <f t="shared" ref="G19:G82" si="1">F19*$K$12</f>
        <v>0.10721491891773298</v>
      </c>
      <c r="H19" s="65">
        <f t="shared" ref="H19:H82" si="2">F19*(1-$K$12)</f>
        <v>0</v>
      </c>
      <c r="I19" s="65">
        <f t="shared" ref="I19:I82" si="3">G19+I18*$K$10</f>
        <v>0.10721491891773298</v>
      </c>
      <c r="J19" s="65">
        <f t="shared" ref="J19:J82" si="4">I18*(1-$K$10)+H19</f>
        <v>0</v>
      </c>
      <c r="K19" s="66">
        <f>J19*CH4_fraction*conv</f>
        <v>0</v>
      </c>
      <c r="O19" s="95">
        <f>Amnt_Deposited!B14</f>
        <v>2000</v>
      </c>
      <c r="P19" s="98">
        <f>Amnt_Deposited!H14</f>
        <v>0.97913167961399983</v>
      </c>
      <c r="Q19" s="283">
        <f>MCF!R18</f>
        <v>1</v>
      </c>
      <c r="R19" s="130">
        <f t="shared" ref="R19:R50" si="5">P19*$W$6*DOCF*Q19</f>
        <v>0.11749580155367997</v>
      </c>
      <c r="S19" s="65">
        <f>R19*$W$12</f>
        <v>0.11749580155367997</v>
      </c>
      <c r="T19" s="65">
        <f>R19*(1-$W$12)</f>
        <v>0</v>
      </c>
      <c r="U19" s="65">
        <f>S19+U18*$W$10</f>
        <v>0.11749580155367997</v>
      </c>
      <c r="V19" s="65">
        <f>U18*(1-$W$10)+T19</f>
        <v>0</v>
      </c>
      <c r="W19" s="66">
        <f>V19*CH4_fraction*conv</f>
        <v>0</v>
      </c>
    </row>
    <row r="20" spans="2:23">
      <c r="B20" s="96">
        <f>Amnt_Deposited!B15</f>
        <v>2001</v>
      </c>
      <c r="C20" s="99">
        <f>Amnt_Deposited!H15</f>
        <v>0.99873605620799999</v>
      </c>
      <c r="D20" s="418">
        <f>Dry_Matter_Content!H7</f>
        <v>0.73</v>
      </c>
      <c r="E20" s="284">
        <f>MCF!R19</f>
        <v>1</v>
      </c>
      <c r="F20" s="67">
        <f t="shared" si="0"/>
        <v>0.10936159815477599</v>
      </c>
      <c r="G20" s="67">
        <f t="shared" si="1"/>
        <v>0.10936159815477599</v>
      </c>
      <c r="H20" s="67">
        <f t="shared" si="2"/>
        <v>0</v>
      </c>
      <c r="I20" s="67">
        <f t="shared" si="3"/>
        <v>0.20932812595538758</v>
      </c>
      <c r="J20" s="67">
        <f t="shared" si="4"/>
        <v>7.2483911171214097E-3</v>
      </c>
      <c r="K20" s="100">
        <f>J20*CH4_fraction*conv</f>
        <v>4.8322607447476061E-3</v>
      </c>
      <c r="M20" s="393"/>
      <c r="O20" s="96">
        <f>Amnt_Deposited!B15</f>
        <v>2001</v>
      </c>
      <c r="P20" s="99">
        <f>Amnt_Deposited!H15</f>
        <v>0.99873605620799999</v>
      </c>
      <c r="Q20" s="284">
        <f>MCF!R19</f>
        <v>1</v>
      </c>
      <c r="R20" s="67">
        <f t="shared" si="5"/>
        <v>0.11984832674495999</v>
      </c>
      <c r="S20" s="67">
        <f>R20*$W$12</f>
        <v>0.11984832674495999</v>
      </c>
      <c r="T20" s="67">
        <f>R20*(1-$W$12)</f>
        <v>0</v>
      </c>
      <c r="U20" s="67">
        <f>S20+U19*$W$10</f>
        <v>0.22940068597850691</v>
      </c>
      <c r="V20" s="67">
        <f>U19*(1-$W$10)+T20</f>
        <v>7.9434423201330505E-3</v>
      </c>
      <c r="W20" s="100">
        <f>V20*CH4_fraction*conv</f>
        <v>5.2956282134220337E-3</v>
      </c>
    </row>
    <row r="21" spans="2:23">
      <c r="B21" s="96">
        <f>Amnt_Deposited!B16</f>
        <v>2002</v>
      </c>
      <c r="C21" s="99">
        <f>Amnt_Deposited!H16</f>
        <v>1.021515511896</v>
      </c>
      <c r="D21" s="418">
        <f>Dry_Matter_Content!H8</f>
        <v>0.73</v>
      </c>
      <c r="E21" s="284">
        <f>MCF!R20</f>
        <v>1</v>
      </c>
      <c r="F21" s="67">
        <f t="shared" si="0"/>
        <v>0.11185594855261199</v>
      </c>
      <c r="G21" s="67">
        <f t="shared" si="1"/>
        <v>0.11185594855261199</v>
      </c>
      <c r="H21" s="67">
        <f t="shared" si="2"/>
        <v>0</v>
      </c>
      <c r="I21" s="67">
        <f t="shared" si="3"/>
        <v>0.30703219952590932</v>
      </c>
      <c r="J21" s="67">
        <f t="shared" si="4"/>
        <v>1.4151874982090275E-2</v>
      </c>
      <c r="K21" s="100">
        <f t="shared" ref="K21:K84" si="6">J21*CH4_fraction*conv</f>
        <v>9.4345833213935158E-3</v>
      </c>
      <c r="O21" s="96">
        <f>Amnt_Deposited!B16</f>
        <v>2002</v>
      </c>
      <c r="P21" s="99">
        <f>Amnt_Deposited!H16</f>
        <v>1.021515511896</v>
      </c>
      <c r="Q21" s="284">
        <f>MCF!R20</f>
        <v>1</v>
      </c>
      <c r="R21" s="67">
        <f t="shared" si="5"/>
        <v>0.12258186142751999</v>
      </c>
      <c r="S21" s="67">
        <f t="shared" ref="S21:S84" si="7">R21*$W$12</f>
        <v>0.12258186142751999</v>
      </c>
      <c r="T21" s="67">
        <f t="shared" ref="T21:T84" si="8">R21*(1-$W$12)</f>
        <v>0</v>
      </c>
      <c r="U21" s="67">
        <f t="shared" ref="U21:U84" si="9">S21+U20*$W$10</f>
        <v>0.33647364331606494</v>
      </c>
      <c r="V21" s="67">
        <f t="shared" ref="V21:V84" si="10">U20*(1-$W$10)+T21</f>
        <v>1.5508904089961945E-2</v>
      </c>
      <c r="W21" s="100">
        <f t="shared" ref="W21:W84" si="11">V21*CH4_fraction*conv</f>
        <v>1.0339269393307962E-2</v>
      </c>
    </row>
    <row r="22" spans="2:23">
      <c r="B22" s="96">
        <f>Amnt_Deposited!B17</f>
        <v>2003</v>
      </c>
      <c r="C22" s="99">
        <f>Amnt_Deposited!H17</f>
        <v>1.0542370396139999</v>
      </c>
      <c r="D22" s="418">
        <f>Dry_Matter_Content!H9</f>
        <v>0.73</v>
      </c>
      <c r="E22" s="284">
        <f>MCF!R21</f>
        <v>1</v>
      </c>
      <c r="F22" s="67">
        <f t="shared" si="0"/>
        <v>0.11543895583773299</v>
      </c>
      <c r="G22" s="67">
        <f t="shared" si="1"/>
        <v>0.11543895583773299</v>
      </c>
      <c r="H22" s="67">
        <f t="shared" si="2"/>
        <v>0</v>
      </c>
      <c r="I22" s="67">
        <f t="shared" si="3"/>
        <v>0.40171388118782086</v>
      </c>
      <c r="J22" s="67">
        <f t="shared" si="4"/>
        <v>2.075727417582145E-2</v>
      </c>
      <c r="K22" s="100">
        <f t="shared" si="6"/>
        <v>1.3838182783880966E-2</v>
      </c>
      <c r="N22" s="258"/>
      <c r="O22" s="96">
        <f>Amnt_Deposited!B17</f>
        <v>2003</v>
      </c>
      <c r="P22" s="99">
        <f>Amnt_Deposited!H17</f>
        <v>1.0542370396139999</v>
      </c>
      <c r="Q22" s="284">
        <f>MCF!R21</f>
        <v>1</v>
      </c>
      <c r="R22" s="67">
        <f t="shared" si="5"/>
        <v>0.12650844475367998</v>
      </c>
      <c r="S22" s="67">
        <f t="shared" si="7"/>
        <v>0.12650844475367998</v>
      </c>
      <c r="T22" s="67">
        <f t="shared" si="8"/>
        <v>0</v>
      </c>
      <c r="U22" s="67">
        <f t="shared" si="9"/>
        <v>0.44023439034281731</v>
      </c>
      <c r="V22" s="67">
        <f t="shared" si="10"/>
        <v>2.2747697726927609E-2</v>
      </c>
      <c r="W22" s="100">
        <f t="shared" si="11"/>
        <v>1.5165131817951739E-2</v>
      </c>
    </row>
    <row r="23" spans="2:23">
      <c r="B23" s="96">
        <f>Amnt_Deposited!B18</f>
        <v>2004</v>
      </c>
      <c r="C23" s="99">
        <f>Amnt_Deposited!H18</f>
        <v>1.0664904790979999</v>
      </c>
      <c r="D23" s="418">
        <f>Dry_Matter_Content!H10</f>
        <v>0.73</v>
      </c>
      <c r="E23" s="284">
        <f>MCF!R22</f>
        <v>1</v>
      </c>
      <c r="F23" s="67">
        <f t="shared" si="0"/>
        <v>0.11678070746123097</v>
      </c>
      <c r="G23" s="67">
        <f t="shared" si="1"/>
        <v>0.11678070746123097</v>
      </c>
      <c r="H23" s="67">
        <f t="shared" si="2"/>
        <v>0</v>
      </c>
      <c r="I23" s="67">
        <f t="shared" si="3"/>
        <v>0.49133624765118755</v>
      </c>
      <c r="J23" s="67">
        <f t="shared" si="4"/>
        <v>2.7158340997864315E-2</v>
      </c>
      <c r="K23" s="100">
        <f t="shared" si="6"/>
        <v>1.8105560665242874E-2</v>
      </c>
      <c r="N23" s="258"/>
      <c r="O23" s="96">
        <f>Amnt_Deposited!B18</f>
        <v>2004</v>
      </c>
      <c r="P23" s="99">
        <f>Amnt_Deposited!H18</f>
        <v>1.0664904790979999</v>
      </c>
      <c r="Q23" s="284">
        <f>MCF!R22</f>
        <v>1</v>
      </c>
      <c r="R23" s="67">
        <f t="shared" si="5"/>
        <v>0.12797885749175997</v>
      </c>
      <c r="S23" s="67">
        <f t="shared" si="7"/>
        <v>0.12797885749175997</v>
      </c>
      <c r="T23" s="67">
        <f t="shared" si="8"/>
        <v>0</v>
      </c>
      <c r="U23" s="67">
        <f t="shared" si="9"/>
        <v>0.53845068235746574</v>
      </c>
      <c r="V23" s="67">
        <f t="shared" si="10"/>
        <v>2.9762565477111574E-2</v>
      </c>
      <c r="W23" s="100">
        <f t="shared" si="11"/>
        <v>1.9841710318074381E-2</v>
      </c>
    </row>
    <row r="24" spans="2:23">
      <c r="B24" s="96">
        <f>Amnt_Deposited!B19</f>
        <v>2005</v>
      </c>
      <c r="C24" s="99">
        <f>Amnt_Deposited!H19</f>
        <v>1.0961364423239999</v>
      </c>
      <c r="D24" s="418">
        <f>Dry_Matter_Content!H11</f>
        <v>0.73</v>
      </c>
      <c r="E24" s="284">
        <f>MCF!R23</f>
        <v>1</v>
      </c>
      <c r="F24" s="67">
        <f t="shared" si="0"/>
        <v>0.12002694043447798</v>
      </c>
      <c r="G24" s="67">
        <f t="shared" si="1"/>
        <v>0.12002694043447798</v>
      </c>
      <c r="H24" s="67">
        <f t="shared" si="2"/>
        <v>0</v>
      </c>
      <c r="I24" s="67">
        <f t="shared" si="3"/>
        <v>0.57814582124022373</v>
      </c>
      <c r="J24" s="67">
        <f t="shared" si="4"/>
        <v>3.3217366845441784E-2</v>
      </c>
      <c r="K24" s="100">
        <f t="shared" si="6"/>
        <v>2.2144911230294523E-2</v>
      </c>
      <c r="N24" s="258"/>
      <c r="O24" s="96">
        <f>Amnt_Deposited!B19</f>
        <v>2005</v>
      </c>
      <c r="P24" s="99">
        <f>Amnt_Deposited!H19</f>
        <v>1.0961364423239999</v>
      </c>
      <c r="Q24" s="284">
        <f>MCF!R23</f>
        <v>1</v>
      </c>
      <c r="R24" s="67">
        <f t="shared" si="5"/>
        <v>0.13153637307887997</v>
      </c>
      <c r="S24" s="67">
        <f t="shared" si="7"/>
        <v>0.13153637307887997</v>
      </c>
      <c r="T24" s="67">
        <f t="shared" si="8"/>
        <v>0</v>
      </c>
      <c r="U24" s="67">
        <f t="shared" si="9"/>
        <v>0.63358446163312188</v>
      </c>
      <c r="V24" s="67">
        <f t="shared" si="10"/>
        <v>3.6402593803223866E-2</v>
      </c>
      <c r="W24" s="100">
        <f t="shared" si="11"/>
        <v>2.426839586881591E-2</v>
      </c>
    </row>
    <row r="25" spans="2:23">
      <c r="B25" s="96">
        <f>Amnt_Deposited!B20</f>
        <v>2006</v>
      </c>
      <c r="C25" s="99">
        <f>Amnt_Deposited!H20</f>
        <v>1.1087785520460001</v>
      </c>
      <c r="D25" s="418">
        <f>Dry_Matter_Content!H12</f>
        <v>0.73</v>
      </c>
      <c r="E25" s="284">
        <f>MCF!R24</f>
        <v>1</v>
      </c>
      <c r="F25" s="67">
        <f t="shared" si="0"/>
        <v>0.121411251449037</v>
      </c>
      <c r="G25" s="67">
        <f t="shared" si="1"/>
        <v>0.121411251449037</v>
      </c>
      <c r="H25" s="67">
        <f t="shared" si="2"/>
        <v>0</v>
      </c>
      <c r="I25" s="67">
        <f t="shared" si="3"/>
        <v>0.66047084217787067</v>
      </c>
      <c r="J25" s="67">
        <f t="shared" si="4"/>
        <v>3.9086230511389999E-2</v>
      </c>
      <c r="K25" s="100">
        <f t="shared" si="6"/>
        <v>2.6057487007593333E-2</v>
      </c>
      <c r="N25" s="258"/>
      <c r="O25" s="96">
        <f>Amnt_Deposited!B20</f>
        <v>2006</v>
      </c>
      <c r="P25" s="99">
        <f>Amnt_Deposited!H20</f>
        <v>1.1087785520460001</v>
      </c>
      <c r="Q25" s="284">
        <f>MCF!R24</f>
        <v>1</v>
      </c>
      <c r="R25" s="67">
        <f t="shared" si="5"/>
        <v>0.13305342624552</v>
      </c>
      <c r="S25" s="67">
        <f t="shared" si="7"/>
        <v>0.13305342624552</v>
      </c>
      <c r="T25" s="67">
        <f t="shared" si="8"/>
        <v>0</v>
      </c>
      <c r="U25" s="67">
        <f t="shared" si="9"/>
        <v>0.72380366266068019</v>
      </c>
      <c r="V25" s="67">
        <f t="shared" si="10"/>
        <v>4.2834225217961645E-2</v>
      </c>
      <c r="W25" s="100">
        <f t="shared" si="11"/>
        <v>2.8556150145307761E-2</v>
      </c>
    </row>
    <row r="26" spans="2:23">
      <c r="B26" s="96">
        <f>Amnt_Deposited!B21</f>
        <v>2007</v>
      </c>
      <c r="C26" s="99">
        <f>Amnt_Deposited!H21</f>
        <v>1.12108832055</v>
      </c>
      <c r="D26" s="418">
        <f>Dry_Matter_Content!H13</f>
        <v>0.73</v>
      </c>
      <c r="E26" s="284">
        <f>MCF!R25</f>
        <v>1</v>
      </c>
      <c r="F26" s="67">
        <f t="shared" si="0"/>
        <v>0.122759171100225</v>
      </c>
      <c r="G26" s="67">
        <f t="shared" si="1"/>
        <v>0.122759171100225</v>
      </c>
      <c r="H26" s="67">
        <f t="shared" si="2"/>
        <v>0</v>
      </c>
      <c r="I26" s="67">
        <f t="shared" si="3"/>
        <v>0.73857810257494849</v>
      </c>
      <c r="J26" s="67">
        <f t="shared" si="4"/>
        <v>4.4651910703147141E-2</v>
      </c>
      <c r="K26" s="100">
        <f t="shared" si="6"/>
        <v>2.9767940468764759E-2</v>
      </c>
      <c r="N26" s="258"/>
      <c r="O26" s="96">
        <f>Amnt_Deposited!B21</f>
        <v>2007</v>
      </c>
      <c r="P26" s="99">
        <f>Amnt_Deposited!H21</f>
        <v>1.12108832055</v>
      </c>
      <c r="Q26" s="284">
        <f>MCF!R25</f>
        <v>1</v>
      </c>
      <c r="R26" s="67">
        <f t="shared" si="5"/>
        <v>0.13453059846599999</v>
      </c>
      <c r="S26" s="67">
        <f t="shared" si="7"/>
        <v>0.13453059846599999</v>
      </c>
      <c r="T26" s="67">
        <f t="shared" si="8"/>
        <v>0</v>
      </c>
      <c r="U26" s="67">
        <f t="shared" si="9"/>
        <v>0.80940066035610803</v>
      </c>
      <c r="V26" s="67">
        <f t="shared" si="10"/>
        <v>4.8933600770572211E-2</v>
      </c>
      <c r="W26" s="100">
        <f t="shared" si="11"/>
        <v>3.2622400513714803E-2</v>
      </c>
    </row>
    <row r="27" spans="2:23">
      <c r="B27" s="96">
        <f>Amnt_Deposited!B22</f>
        <v>2008</v>
      </c>
      <c r="C27" s="99">
        <f>Amnt_Deposited!H22</f>
        <v>1.1329437016259998</v>
      </c>
      <c r="D27" s="418">
        <f>Dry_Matter_Content!H14</f>
        <v>0.73</v>
      </c>
      <c r="E27" s="284">
        <f>MCF!R26</f>
        <v>1</v>
      </c>
      <c r="F27" s="67">
        <f t="shared" si="0"/>
        <v>0.12405733532804697</v>
      </c>
      <c r="G27" s="67">
        <f t="shared" si="1"/>
        <v>0.12405733532804697</v>
      </c>
      <c r="H27" s="67">
        <f t="shared" si="2"/>
        <v>0</v>
      </c>
      <c r="I27" s="67">
        <f t="shared" si="3"/>
        <v>0.81270299368679044</v>
      </c>
      <c r="J27" s="67">
        <f t="shared" si="4"/>
        <v>4.9932444216204977E-2</v>
      </c>
      <c r="K27" s="100">
        <f t="shared" si="6"/>
        <v>3.3288296144136649E-2</v>
      </c>
      <c r="N27" s="258"/>
      <c r="O27" s="96">
        <f>Amnt_Deposited!B22</f>
        <v>2008</v>
      </c>
      <c r="P27" s="99">
        <f>Amnt_Deposited!H22</f>
        <v>1.1329437016259998</v>
      </c>
      <c r="Q27" s="284">
        <f>MCF!R26</f>
        <v>1</v>
      </c>
      <c r="R27" s="67">
        <f t="shared" si="5"/>
        <v>0.13595324419511998</v>
      </c>
      <c r="S27" s="67">
        <f t="shared" si="7"/>
        <v>0.13595324419511998</v>
      </c>
      <c r="T27" s="67">
        <f t="shared" si="8"/>
        <v>0</v>
      </c>
      <c r="U27" s="67">
        <f t="shared" si="9"/>
        <v>0.89063341773894855</v>
      </c>
      <c r="V27" s="67">
        <f t="shared" si="10"/>
        <v>5.472048681227943E-2</v>
      </c>
      <c r="W27" s="100">
        <f t="shared" si="11"/>
        <v>3.6480324541519615E-2</v>
      </c>
    </row>
    <row r="28" spans="2:23">
      <c r="B28" s="96">
        <f>Amnt_Deposited!B23</f>
        <v>2009</v>
      </c>
      <c r="C28" s="99">
        <f>Amnt_Deposited!H23</f>
        <v>1.1441926069199999</v>
      </c>
      <c r="D28" s="418">
        <f>Dry_Matter_Content!H15</f>
        <v>0.73</v>
      </c>
      <c r="E28" s="284">
        <f>MCF!R27</f>
        <v>1</v>
      </c>
      <c r="F28" s="67">
        <f t="shared" si="0"/>
        <v>0.12528909045773998</v>
      </c>
      <c r="G28" s="67">
        <f t="shared" si="1"/>
        <v>0.12528909045773998</v>
      </c>
      <c r="H28" s="67">
        <f t="shared" si="2"/>
        <v>0</v>
      </c>
      <c r="I28" s="67">
        <f t="shared" si="3"/>
        <v>0.88304833919036629</v>
      </c>
      <c r="J28" s="67">
        <f t="shared" si="4"/>
        <v>5.4943744954164139E-2</v>
      </c>
      <c r="K28" s="100">
        <f t="shared" si="6"/>
        <v>3.6629163302776088E-2</v>
      </c>
      <c r="N28" s="258"/>
      <c r="O28" s="96">
        <f>Amnt_Deposited!B23</f>
        <v>2009</v>
      </c>
      <c r="P28" s="99">
        <f>Amnt_Deposited!H23</f>
        <v>1.1441926069199999</v>
      </c>
      <c r="Q28" s="284">
        <f>MCF!R27</f>
        <v>1</v>
      </c>
      <c r="R28" s="67">
        <f t="shared" si="5"/>
        <v>0.13730311283039998</v>
      </c>
      <c r="S28" s="67">
        <f t="shared" si="7"/>
        <v>0.13730311283039998</v>
      </c>
      <c r="T28" s="67">
        <f t="shared" si="8"/>
        <v>0</v>
      </c>
      <c r="U28" s="67">
        <f t="shared" si="9"/>
        <v>0.96772420733190834</v>
      </c>
      <c r="V28" s="67">
        <f t="shared" si="10"/>
        <v>6.0212323237440163E-2</v>
      </c>
      <c r="W28" s="100">
        <f t="shared" si="11"/>
        <v>4.0141548824960106E-2</v>
      </c>
    </row>
    <row r="29" spans="2:23">
      <c r="B29" s="96">
        <f>Amnt_Deposited!B24</f>
        <v>2010</v>
      </c>
      <c r="C29" s="99">
        <f>Amnt_Deposited!H24</f>
        <v>1.3659787350000001</v>
      </c>
      <c r="D29" s="418">
        <f>Dry_Matter_Content!H16</f>
        <v>0.73</v>
      </c>
      <c r="E29" s="284">
        <f>MCF!R28</f>
        <v>1</v>
      </c>
      <c r="F29" s="67">
        <f t="shared" si="0"/>
        <v>0.1495746714825</v>
      </c>
      <c r="G29" s="67">
        <f t="shared" si="1"/>
        <v>0.1495746714825</v>
      </c>
      <c r="H29" s="67">
        <f t="shared" si="2"/>
        <v>0</v>
      </c>
      <c r="I29" s="67">
        <f t="shared" si="3"/>
        <v>0.97292348562180919</v>
      </c>
      <c r="J29" s="67">
        <f t="shared" si="4"/>
        <v>5.9699525051057176E-2</v>
      </c>
      <c r="K29" s="100">
        <f t="shared" si="6"/>
        <v>3.9799683367371448E-2</v>
      </c>
      <c r="O29" s="96">
        <f>Amnt_Deposited!B24</f>
        <v>2010</v>
      </c>
      <c r="P29" s="99">
        <f>Amnt_Deposited!H24</f>
        <v>1.3659787350000001</v>
      </c>
      <c r="Q29" s="284">
        <f>MCF!R28</f>
        <v>1</v>
      </c>
      <c r="R29" s="67">
        <f t="shared" si="5"/>
        <v>0.16391744820000001</v>
      </c>
      <c r="S29" s="67">
        <f t="shared" si="7"/>
        <v>0.16391744820000001</v>
      </c>
      <c r="T29" s="67">
        <f t="shared" si="8"/>
        <v>0</v>
      </c>
      <c r="U29" s="67">
        <f t="shared" si="9"/>
        <v>1.0662175184896538</v>
      </c>
      <c r="V29" s="67">
        <f t="shared" si="10"/>
        <v>6.5424137042254443E-2</v>
      </c>
      <c r="W29" s="100">
        <f t="shared" si="11"/>
        <v>4.3616091361502962E-2</v>
      </c>
    </row>
    <row r="30" spans="2:23">
      <c r="B30" s="96">
        <f>Amnt_Deposited!B25</f>
        <v>2011</v>
      </c>
      <c r="C30" s="99">
        <f>Amnt_Deposited!H25</f>
        <v>1.420800014898</v>
      </c>
      <c r="D30" s="418">
        <f>Dry_Matter_Content!H17</f>
        <v>0.73</v>
      </c>
      <c r="E30" s="284">
        <f>MCF!R29</f>
        <v>1</v>
      </c>
      <c r="F30" s="67">
        <f t="shared" si="0"/>
        <v>0.15557760163133097</v>
      </c>
      <c r="G30" s="67">
        <f t="shared" si="1"/>
        <v>0.15557760163133097</v>
      </c>
      <c r="H30" s="67">
        <f t="shared" si="2"/>
        <v>0</v>
      </c>
      <c r="I30" s="67">
        <f t="shared" si="3"/>
        <v>1.0627254468664595</v>
      </c>
      <c r="J30" s="67">
        <f t="shared" si="4"/>
        <v>6.5775640386680573E-2</v>
      </c>
      <c r="K30" s="100">
        <f t="shared" si="6"/>
        <v>4.3850426924453713E-2</v>
      </c>
      <c r="O30" s="96">
        <f>Amnt_Deposited!B25</f>
        <v>2011</v>
      </c>
      <c r="P30" s="99">
        <f>Amnt_Deposited!H25</f>
        <v>1.420800014898</v>
      </c>
      <c r="Q30" s="284">
        <f>MCF!R29</f>
        <v>1</v>
      </c>
      <c r="R30" s="67">
        <f t="shared" si="5"/>
        <v>0.17049600178776</v>
      </c>
      <c r="S30" s="67">
        <f t="shared" si="7"/>
        <v>0.17049600178776</v>
      </c>
      <c r="T30" s="67">
        <f t="shared" si="8"/>
        <v>0</v>
      </c>
      <c r="U30" s="67">
        <f t="shared" si="9"/>
        <v>1.1646306267029694</v>
      </c>
      <c r="V30" s="67">
        <f t="shared" si="10"/>
        <v>7.2082893574444459E-2</v>
      </c>
      <c r="W30" s="100">
        <f t="shared" si="11"/>
        <v>4.8055262382962968E-2</v>
      </c>
    </row>
    <row r="31" spans="2:23">
      <c r="B31" s="96">
        <f>Amnt_Deposited!B26</f>
        <v>2012</v>
      </c>
      <c r="C31" s="99">
        <f>Amnt_Deposited!H26</f>
        <v>1.436217267672</v>
      </c>
      <c r="D31" s="418">
        <f>Dry_Matter_Content!H18</f>
        <v>0.73</v>
      </c>
      <c r="E31" s="284">
        <f>MCF!R30</f>
        <v>1</v>
      </c>
      <c r="F31" s="67">
        <f t="shared" si="0"/>
        <v>0.15726579081008399</v>
      </c>
      <c r="G31" s="67">
        <f t="shared" si="1"/>
        <v>0.15726579081008399</v>
      </c>
      <c r="H31" s="67">
        <f t="shared" si="2"/>
        <v>0</v>
      </c>
      <c r="I31" s="67">
        <f t="shared" si="3"/>
        <v>1.1481444297251582</v>
      </c>
      <c r="J31" s="67">
        <f t="shared" si="4"/>
        <v>7.1846807951385469E-2</v>
      </c>
      <c r="K31" s="100">
        <f t="shared" si="6"/>
        <v>4.7897871967590308E-2</v>
      </c>
      <c r="O31" s="96">
        <f>Amnt_Deposited!B26</f>
        <v>2012</v>
      </c>
      <c r="P31" s="99">
        <f>Amnt_Deposited!H26</f>
        <v>1.436217267672</v>
      </c>
      <c r="Q31" s="284">
        <f>MCF!R30</f>
        <v>1</v>
      </c>
      <c r="R31" s="67">
        <f t="shared" si="5"/>
        <v>0.17234607212063999</v>
      </c>
      <c r="S31" s="67">
        <f t="shared" si="7"/>
        <v>0.17234607212063999</v>
      </c>
      <c r="T31" s="67">
        <f t="shared" si="8"/>
        <v>0</v>
      </c>
      <c r="U31" s="67">
        <f t="shared" si="9"/>
        <v>1.2582404709316801</v>
      </c>
      <c r="V31" s="67">
        <f t="shared" si="10"/>
        <v>7.8736227891929272E-2</v>
      </c>
      <c r="W31" s="100">
        <f t="shared" si="11"/>
        <v>5.2490818594619515E-2</v>
      </c>
    </row>
    <row r="32" spans="2:23">
      <c r="B32" s="96">
        <f>Amnt_Deposited!B27</f>
        <v>2013</v>
      </c>
      <c r="C32" s="99">
        <f>Amnt_Deposited!H27</f>
        <v>1.4664603185099998</v>
      </c>
      <c r="D32" s="418">
        <f>Dry_Matter_Content!H19</f>
        <v>0.73</v>
      </c>
      <c r="E32" s="284">
        <f>MCF!R31</f>
        <v>1</v>
      </c>
      <c r="F32" s="67">
        <f t="shared" si="0"/>
        <v>0.16057740487684496</v>
      </c>
      <c r="G32" s="67">
        <f t="shared" si="1"/>
        <v>0.16057740487684496</v>
      </c>
      <c r="H32" s="67">
        <f t="shared" si="2"/>
        <v>0</v>
      </c>
      <c r="I32" s="67">
        <f t="shared" si="3"/>
        <v>1.2311001755120217</v>
      </c>
      <c r="J32" s="67">
        <f t="shared" si="4"/>
        <v>7.7621659089981365E-2</v>
      </c>
      <c r="K32" s="100">
        <f t="shared" si="6"/>
        <v>5.1747772726654241E-2</v>
      </c>
      <c r="O32" s="96">
        <f>Amnt_Deposited!B27</f>
        <v>2013</v>
      </c>
      <c r="P32" s="99">
        <f>Amnt_Deposited!H27</f>
        <v>1.4664603185099998</v>
      </c>
      <c r="Q32" s="284">
        <f>MCF!R31</f>
        <v>1</v>
      </c>
      <c r="R32" s="67">
        <f t="shared" si="5"/>
        <v>0.17597523822119998</v>
      </c>
      <c r="S32" s="67">
        <f t="shared" si="7"/>
        <v>0.17597523822119998</v>
      </c>
      <c r="T32" s="67">
        <f t="shared" si="8"/>
        <v>0</v>
      </c>
      <c r="U32" s="67">
        <f t="shared" si="9"/>
        <v>1.3491508772734484</v>
      </c>
      <c r="V32" s="67">
        <f t="shared" si="10"/>
        <v>8.5064831879431618E-2</v>
      </c>
      <c r="W32" s="100">
        <f t="shared" si="11"/>
        <v>5.6709887919621074E-2</v>
      </c>
    </row>
    <row r="33" spans="2:23">
      <c r="B33" s="96">
        <f>Amnt_Deposited!B28</f>
        <v>2014</v>
      </c>
      <c r="C33" s="99">
        <f>Amnt_Deposited!H28</f>
        <v>1.496485563804</v>
      </c>
      <c r="D33" s="418">
        <f>Dry_Matter_Content!H20</f>
        <v>0.73</v>
      </c>
      <c r="E33" s="284">
        <f>MCF!R32</f>
        <v>1</v>
      </c>
      <c r="F33" s="67">
        <f t="shared" si="0"/>
        <v>0.16386516923653799</v>
      </c>
      <c r="G33" s="67">
        <f t="shared" si="1"/>
        <v>0.16386516923653799</v>
      </c>
      <c r="H33" s="67">
        <f t="shared" si="2"/>
        <v>0</v>
      </c>
      <c r="I33" s="67">
        <f t="shared" si="3"/>
        <v>1.3117353645690752</v>
      </c>
      <c r="J33" s="67">
        <f t="shared" si="4"/>
        <v>8.3229980179484422E-2</v>
      </c>
      <c r="K33" s="100">
        <f t="shared" si="6"/>
        <v>5.5486653452989615E-2</v>
      </c>
      <c r="O33" s="96">
        <f>Amnt_Deposited!B28</f>
        <v>2014</v>
      </c>
      <c r="P33" s="99">
        <f>Amnt_Deposited!H28</f>
        <v>1.496485563804</v>
      </c>
      <c r="Q33" s="284">
        <f>MCF!R32</f>
        <v>1</v>
      </c>
      <c r="R33" s="67">
        <f t="shared" si="5"/>
        <v>0.17957826765648</v>
      </c>
      <c r="S33" s="67">
        <f t="shared" si="7"/>
        <v>0.17957826765648</v>
      </c>
      <c r="T33" s="67">
        <f t="shared" si="8"/>
        <v>0</v>
      </c>
      <c r="U33" s="67">
        <f t="shared" si="9"/>
        <v>1.437518207746932</v>
      </c>
      <c r="V33" s="67">
        <f t="shared" si="10"/>
        <v>9.1210937182996638E-2</v>
      </c>
      <c r="W33" s="100">
        <f t="shared" si="11"/>
        <v>6.0807291455331092E-2</v>
      </c>
    </row>
    <row r="34" spans="2:23">
      <c r="B34" s="96">
        <f>Amnt_Deposited!B29</f>
        <v>2015</v>
      </c>
      <c r="C34" s="99">
        <f>Amnt_Deposited!H29</f>
        <v>1.525759755498</v>
      </c>
      <c r="D34" s="418">
        <f>Dry_Matter_Content!H21</f>
        <v>0.73</v>
      </c>
      <c r="E34" s="284">
        <f>MCF!R33</f>
        <v>1</v>
      </c>
      <c r="F34" s="67">
        <f t="shared" si="0"/>
        <v>0.167070693227031</v>
      </c>
      <c r="G34" s="67">
        <f t="shared" si="1"/>
        <v>0.167070693227031</v>
      </c>
      <c r="H34" s="67">
        <f t="shared" si="2"/>
        <v>0</v>
      </c>
      <c r="I34" s="67">
        <f t="shared" si="3"/>
        <v>1.3901246405033127</v>
      </c>
      <c r="J34" s="67">
        <f t="shared" si="4"/>
        <v>8.8681417292793496E-2</v>
      </c>
      <c r="K34" s="100">
        <f t="shared" si="6"/>
        <v>5.9120944861862326E-2</v>
      </c>
      <c r="O34" s="96">
        <f>Amnt_Deposited!B29</f>
        <v>2015</v>
      </c>
      <c r="P34" s="99">
        <f>Amnt_Deposited!H29</f>
        <v>1.525759755498</v>
      </c>
      <c r="Q34" s="284">
        <f>MCF!R33</f>
        <v>1</v>
      </c>
      <c r="R34" s="67">
        <f t="shared" si="5"/>
        <v>0.18309117065975999</v>
      </c>
      <c r="S34" s="67">
        <f t="shared" si="7"/>
        <v>0.18309117065975999</v>
      </c>
      <c r="T34" s="67">
        <f t="shared" si="8"/>
        <v>0</v>
      </c>
      <c r="U34" s="67">
        <f t="shared" si="9"/>
        <v>1.5234242635652744</v>
      </c>
      <c r="V34" s="67">
        <f t="shared" si="10"/>
        <v>9.718511484141755E-2</v>
      </c>
      <c r="W34" s="100">
        <f t="shared" si="11"/>
        <v>6.4790076560945029E-2</v>
      </c>
    </row>
    <row r="35" spans="2:23">
      <c r="B35" s="96">
        <f>Amnt_Deposited!B30</f>
        <v>2016</v>
      </c>
      <c r="C35" s="99">
        <f>Amnt_Deposited!H30</f>
        <v>1.5552498751020001</v>
      </c>
      <c r="D35" s="418">
        <f>Dry_Matter_Content!H22</f>
        <v>0.73</v>
      </c>
      <c r="E35" s="284">
        <f>MCF!R34</f>
        <v>1</v>
      </c>
      <c r="F35" s="67">
        <f t="shared" si="0"/>
        <v>0.17029986132366901</v>
      </c>
      <c r="G35" s="67">
        <f t="shared" si="1"/>
        <v>0.17029986132366901</v>
      </c>
      <c r="H35" s="67">
        <f t="shared" si="2"/>
        <v>0</v>
      </c>
      <c r="I35" s="67">
        <f t="shared" si="3"/>
        <v>1.466443485027936</v>
      </c>
      <c r="J35" s="67">
        <f t="shared" si="4"/>
        <v>9.3981016799045872E-2</v>
      </c>
      <c r="K35" s="100">
        <f t="shared" si="6"/>
        <v>6.265401119936391E-2</v>
      </c>
      <c r="O35" s="96">
        <f>Amnt_Deposited!B30</f>
        <v>2016</v>
      </c>
      <c r="P35" s="99">
        <f>Amnt_Deposited!H30</f>
        <v>1.5552498751020001</v>
      </c>
      <c r="Q35" s="284">
        <f>MCF!R34</f>
        <v>1</v>
      </c>
      <c r="R35" s="67">
        <f t="shared" si="5"/>
        <v>0.18662998501224001</v>
      </c>
      <c r="S35" s="67">
        <f t="shared" si="7"/>
        <v>0.18662998501224001</v>
      </c>
      <c r="T35" s="67">
        <f t="shared" si="8"/>
        <v>0</v>
      </c>
      <c r="U35" s="67">
        <f t="shared" si="9"/>
        <v>1.6070613534552722</v>
      </c>
      <c r="V35" s="67">
        <f t="shared" si="10"/>
        <v>0.10299289512224206</v>
      </c>
      <c r="W35" s="100">
        <f t="shared" si="11"/>
        <v>6.866193008149471E-2</v>
      </c>
    </row>
    <row r="36" spans="2:23">
      <c r="B36" s="96">
        <f>Amnt_Deposited!B31</f>
        <v>2017</v>
      </c>
      <c r="C36" s="99">
        <f>Amnt_Deposited!H31</f>
        <v>1.5319233585313019</v>
      </c>
      <c r="D36" s="418">
        <f>Dry_Matter_Content!H23</f>
        <v>0.73</v>
      </c>
      <c r="E36" s="284">
        <f>MCF!R35</f>
        <v>1</v>
      </c>
      <c r="F36" s="67">
        <f t="shared" si="0"/>
        <v>0.16774560775917755</v>
      </c>
      <c r="G36" s="67">
        <f t="shared" si="1"/>
        <v>0.16774560775917755</v>
      </c>
      <c r="H36" s="67">
        <f t="shared" si="2"/>
        <v>0</v>
      </c>
      <c r="I36" s="67">
        <f t="shared" si="3"/>
        <v>1.5350484504405659</v>
      </c>
      <c r="J36" s="67">
        <f t="shared" si="4"/>
        <v>9.9140642346547486E-2</v>
      </c>
      <c r="K36" s="100">
        <f t="shared" si="6"/>
        <v>6.6093761564364986E-2</v>
      </c>
      <c r="O36" s="96">
        <f>Amnt_Deposited!B31</f>
        <v>2017</v>
      </c>
      <c r="P36" s="99">
        <f>Amnt_Deposited!H31</f>
        <v>1.5319233585313019</v>
      </c>
      <c r="Q36" s="284">
        <f>MCF!R35</f>
        <v>1</v>
      </c>
      <c r="R36" s="67">
        <f t="shared" si="5"/>
        <v>0.18383080302375623</v>
      </c>
      <c r="S36" s="67">
        <f t="shared" si="7"/>
        <v>0.18383080302375623</v>
      </c>
      <c r="T36" s="67">
        <f t="shared" si="8"/>
        <v>0</v>
      </c>
      <c r="U36" s="67">
        <f t="shared" si="9"/>
        <v>1.6822448771951408</v>
      </c>
      <c r="V36" s="67">
        <f t="shared" si="10"/>
        <v>0.10864727928388765</v>
      </c>
      <c r="W36" s="100">
        <f t="shared" si="11"/>
        <v>7.2431519522591761E-2</v>
      </c>
    </row>
    <row r="37" spans="2:23">
      <c r="B37" s="96">
        <f>Amnt_Deposited!B32</f>
        <v>2018</v>
      </c>
      <c r="C37" s="99">
        <f>Amnt_Deposited!H32</f>
        <v>1.6052623325038928</v>
      </c>
      <c r="D37" s="418">
        <f>Dry_Matter_Content!H24</f>
        <v>0.73</v>
      </c>
      <c r="E37" s="284">
        <f>MCF!R36</f>
        <v>1</v>
      </c>
      <c r="F37" s="67">
        <f t="shared" si="0"/>
        <v>0.17577622540917626</v>
      </c>
      <c r="G37" s="67">
        <f t="shared" si="1"/>
        <v>0.17577622540917626</v>
      </c>
      <c r="H37" s="67">
        <f t="shared" si="2"/>
        <v>0</v>
      </c>
      <c r="I37" s="67">
        <f t="shared" si="3"/>
        <v>1.6070459138561621</v>
      </c>
      <c r="J37" s="67">
        <f t="shared" si="4"/>
        <v>0.10377876199357994</v>
      </c>
      <c r="K37" s="100">
        <f t="shared" si="6"/>
        <v>6.9185841329053283E-2</v>
      </c>
      <c r="O37" s="96">
        <f>Amnt_Deposited!B32</f>
        <v>2018</v>
      </c>
      <c r="P37" s="99">
        <f>Amnt_Deposited!H32</f>
        <v>1.6052623325038928</v>
      </c>
      <c r="Q37" s="284">
        <f>MCF!R36</f>
        <v>1</v>
      </c>
      <c r="R37" s="67">
        <f t="shared" si="5"/>
        <v>0.19263147990046714</v>
      </c>
      <c r="S37" s="67">
        <f t="shared" si="7"/>
        <v>0.19263147990046714</v>
      </c>
      <c r="T37" s="67">
        <f t="shared" si="8"/>
        <v>0</v>
      </c>
      <c r="U37" s="67">
        <f t="shared" si="9"/>
        <v>1.7611462069656574</v>
      </c>
      <c r="V37" s="67">
        <f t="shared" si="10"/>
        <v>0.11373015012995062</v>
      </c>
      <c r="W37" s="100">
        <f t="shared" si="11"/>
        <v>7.5820100086633743E-2</v>
      </c>
    </row>
    <row r="38" spans="2:23">
      <c r="B38" s="96">
        <f>Amnt_Deposited!B33</f>
        <v>2019</v>
      </c>
      <c r="C38" s="99">
        <f>Amnt_Deposited!H33</f>
        <v>1.680862110661008</v>
      </c>
      <c r="D38" s="418">
        <f>Dry_Matter_Content!H25</f>
        <v>0.73</v>
      </c>
      <c r="E38" s="284">
        <f>MCF!R37</f>
        <v>1</v>
      </c>
      <c r="F38" s="67">
        <f t="shared" si="0"/>
        <v>0.18405440111738039</v>
      </c>
      <c r="G38" s="67">
        <f t="shared" si="1"/>
        <v>0.18405440111738039</v>
      </c>
      <c r="H38" s="67">
        <f t="shared" si="2"/>
        <v>0</v>
      </c>
      <c r="I38" s="67">
        <f t="shared" si="3"/>
        <v>1.6824540795019729</v>
      </c>
      <c r="J38" s="67">
        <f t="shared" si="4"/>
        <v>0.10864623547156964</v>
      </c>
      <c r="K38" s="100">
        <f t="shared" si="6"/>
        <v>7.2430823647713083E-2</v>
      </c>
      <c r="O38" s="96">
        <f>Amnt_Deposited!B33</f>
        <v>2019</v>
      </c>
      <c r="P38" s="99">
        <f>Amnt_Deposited!H33</f>
        <v>1.680862110661008</v>
      </c>
      <c r="Q38" s="284">
        <f>MCF!R37</f>
        <v>1</v>
      </c>
      <c r="R38" s="67">
        <f t="shared" si="5"/>
        <v>0.20170345327932096</v>
      </c>
      <c r="S38" s="67">
        <f t="shared" si="7"/>
        <v>0.20170345327932096</v>
      </c>
      <c r="T38" s="67">
        <f t="shared" si="8"/>
        <v>0</v>
      </c>
      <c r="U38" s="67">
        <f t="shared" si="9"/>
        <v>1.8437852926049021</v>
      </c>
      <c r="V38" s="67">
        <f t="shared" si="10"/>
        <v>0.11906436764007633</v>
      </c>
      <c r="W38" s="100">
        <f t="shared" si="11"/>
        <v>7.9376245093384215E-2</v>
      </c>
    </row>
    <row r="39" spans="2:23">
      <c r="B39" s="96">
        <f>Amnt_Deposited!B34</f>
        <v>2020</v>
      </c>
      <c r="C39" s="99">
        <f>Amnt_Deposited!H34</f>
        <v>1.758748938981912</v>
      </c>
      <c r="D39" s="418">
        <f>Dry_Matter_Content!H26</f>
        <v>0.73</v>
      </c>
      <c r="E39" s="284">
        <f>MCF!R38</f>
        <v>1</v>
      </c>
      <c r="F39" s="67">
        <f t="shared" si="0"/>
        <v>0.19258300881851934</v>
      </c>
      <c r="G39" s="67">
        <f t="shared" si="1"/>
        <v>0.19258300881851934</v>
      </c>
      <c r="H39" s="67">
        <f t="shared" si="2"/>
        <v>0</v>
      </c>
      <c r="I39" s="67">
        <f t="shared" si="3"/>
        <v>1.7612927948217099</v>
      </c>
      <c r="J39" s="67">
        <f t="shared" si="4"/>
        <v>0.1137442934987824</v>
      </c>
      <c r="K39" s="100">
        <f t="shared" si="6"/>
        <v>7.5829528999188267E-2</v>
      </c>
      <c r="O39" s="96">
        <f>Amnt_Deposited!B34</f>
        <v>2020</v>
      </c>
      <c r="P39" s="99">
        <f>Amnt_Deposited!H34</f>
        <v>1.758748938981912</v>
      </c>
      <c r="Q39" s="284">
        <f>MCF!R38</f>
        <v>1</v>
      </c>
      <c r="R39" s="67">
        <f t="shared" si="5"/>
        <v>0.21104987267782943</v>
      </c>
      <c r="S39" s="67">
        <f t="shared" si="7"/>
        <v>0.21104987267782943</v>
      </c>
      <c r="T39" s="67">
        <f t="shared" si="8"/>
        <v>0</v>
      </c>
      <c r="U39" s="67">
        <f t="shared" si="9"/>
        <v>1.9301838847361206</v>
      </c>
      <c r="V39" s="67">
        <f t="shared" si="10"/>
        <v>0.12465128054661087</v>
      </c>
      <c r="W39" s="100">
        <f t="shared" si="11"/>
        <v>8.3100853697740576E-2</v>
      </c>
    </row>
    <row r="40" spans="2:23">
      <c r="B40" s="96">
        <f>Amnt_Deposited!B35</f>
        <v>2021</v>
      </c>
      <c r="C40" s="99">
        <f>Amnt_Deposited!H35</f>
        <v>1.8389454681872854</v>
      </c>
      <c r="D40" s="418">
        <f>Dry_Matter_Content!H27</f>
        <v>0.73</v>
      </c>
      <c r="E40" s="284">
        <f>MCF!R39</f>
        <v>1</v>
      </c>
      <c r="F40" s="67">
        <f t="shared" si="0"/>
        <v>0.20136452876650773</v>
      </c>
      <c r="G40" s="67">
        <f t="shared" si="1"/>
        <v>0.20136452876650773</v>
      </c>
      <c r="H40" s="67">
        <f t="shared" si="2"/>
        <v>0</v>
      </c>
      <c r="I40" s="67">
        <f t="shared" si="3"/>
        <v>1.8435830457031455</v>
      </c>
      <c r="J40" s="67">
        <f t="shared" si="4"/>
        <v>0.11907427788507222</v>
      </c>
      <c r="K40" s="100">
        <f t="shared" si="6"/>
        <v>7.9382851923381473E-2</v>
      </c>
      <c r="O40" s="96">
        <f>Amnt_Deposited!B35</f>
        <v>2021</v>
      </c>
      <c r="P40" s="99">
        <f>Amnt_Deposited!H35</f>
        <v>1.8389454681872854</v>
      </c>
      <c r="Q40" s="284">
        <f>MCF!R39</f>
        <v>1</v>
      </c>
      <c r="R40" s="67">
        <f t="shared" si="5"/>
        <v>0.22067345618247425</v>
      </c>
      <c r="S40" s="67">
        <f t="shared" si="7"/>
        <v>0.22067345618247425</v>
      </c>
      <c r="T40" s="67">
        <f t="shared" si="8"/>
        <v>0</v>
      </c>
      <c r="U40" s="67">
        <f t="shared" si="9"/>
        <v>2.0203649815924885</v>
      </c>
      <c r="V40" s="67">
        <f t="shared" si="10"/>
        <v>0.13049235932610653</v>
      </c>
      <c r="W40" s="100">
        <f t="shared" si="11"/>
        <v>8.6994906217404355E-2</v>
      </c>
    </row>
    <row r="41" spans="2:23">
      <c r="B41" s="96">
        <f>Amnt_Deposited!B36</f>
        <v>2022</v>
      </c>
      <c r="C41" s="99">
        <f>Amnt_Deposited!H36</f>
        <v>1.9214702680534774</v>
      </c>
      <c r="D41" s="418">
        <f>Dry_Matter_Content!H28</f>
        <v>0.73</v>
      </c>
      <c r="E41" s="284">
        <f>MCF!R40</f>
        <v>1</v>
      </c>
      <c r="F41" s="67">
        <f t="shared" si="0"/>
        <v>0.21040099435185575</v>
      </c>
      <c r="G41" s="67">
        <f t="shared" si="1"/>
        <v>0.21040099435185575</v>
      </c>
      <c r="H41" s="67">
        <f t="shared" si="2"/>
        <v>0</v>
      </c>
      <c r="I41" s="67">
        <f t="shared" si="3"/>
        <v>1.9293464326488539</v>
      </c>
      <c r="J41" s="67">
        <f t="shared" si="4"/>
        <v>0.12463760740614725</v>
      </c>
      <c r="K41" s="100">
        <f t="shared" si="6"/>
        <v>8.3091738270764826E-2</v>
      </c>
      <c r="O41" s="96">
        <f>Amnt_Deposited!B36</f>
        <v>2022</v>
      </c>
      <c r="P41" s="99">
        <f>Amnt_Deposited!H36</f>
        <v>1.9214702680534774</v>
      </c>
      <c r="Q41" s="284">
        <f>MCF!R40</f>
        <v>1</v>
      </c>
      <c r="R41" s="67">
        <f t="shared" si="5"/>
        <v>0.23057643216641729</v>
      </c>
      <c r="S41" s="67">
        <f t="shared" si="7"/>
        <v>0.23057643216641729</v>
      </c>
      <c r="T41" s="67">
        <f t="shared" si="8"/>
        <v>0</v>
      </c>
      <c r="U41" s="67">
        <f t="shared" si="9"/>
        <v>2.1143522549576486</v>
      </c>
      <c r="V41" s="67">
        <f t="shared" si="10"/>
        <v>0.13658915880125727</v>
      </c>
      <c r="W41" s="100">
        <f t="shared" si="11"/>
        <v>9.1059439200838171E-2</v>
      </c>
    </row>
    <row r="42" spans="2:23">
      <c r="B42" s="96">
        <f>Amnt_Deposited!B37</f>
        <v>2023</v>
      </c>
      <c r="C42" s="99">
        <f>Amnt_Deposited!H37</f>
        <v>2.0063372961046197</v>
      </c>
      <c r="D42" s="418">
        <f>Dry_Matter_Content!H29</f>
        <v>0.73</v>
      </c>
      <c r="E42" s="284">
        <f>MCF!R41</f>
        <v>1</v>
      </c>
      <c r="F42" s="67">
        <f t="shared" si="0"/>
        <v>0.21969393392345585</v>
      </c>
      <c r="G42" s="67">
        <f t="shared" si="1"/>
        <v>0.21969393392345585</v>
      </c>
      <c r="H42" s="67">
        <f t="shared" si="2"/>
        <v>0</v>
      </c>
      <c r="I42" s="67">
        <f t="shared" si="3"/>
        <v>2.018604624182835</v>
      </c>
      <c r="J42" s="67">
        <f t="shared" si="4"/>
        <v>0.13043574238947464</v>
      </c>
      <c r="K42" s="100">
        <f t="shared" si="6"/>
        <v>8.6957161592983084E-2</v>
      </c>
      <c r="O42" s="96">
        <f>Amnt_Deposited!B37</f>
        <v>2023</v>
      </c>
      <c r="P42" s="99">
        <f>Amnt_Deposited!H37</f>
        <v>2.0063372961046197</v>
      </c>
      <c r="Q42" s="284">
        <f>MCF!R41</f>
        <v>1</v>
      </c>
      <c r="R42" s="67">
        <f t="shared" si="5"/>
        <v>0.24076047553255436</v>
      </c>
      <c r="S42" s="67">
        <f t="shared" si="7"/>
        <v>0.24076047553255436</v>
      </c>
      <c r="T42" s="67">
        <f t="shared" si="8"/>
        <v>0</v>
      </c>
      <c r="U42" s="67">
        <f t="shared" si="9"/>
        <v>2.212169451159272</v>
      </c>
      <c r="V42" s="67">
        <f t="shared" si="10"/>
        <v>0.14294327933093115</v>
      </c>
      <c r="W42" s="100">
        <f t="shared" si="11"/>
        <v>9.52955195539541E-2</v>
      </c>
    </row>
    <row r="43" spans="2:23">
      <c r="B43" s="96">
        <f>Amnt_Deposited!B38</f>
        <v>2024</v>
      </c>
      <c r="C43" s="99">
        <f>Amnt_Deposited!H38</f>
        <v>2.0935553168061074</v>
      </c>
      <c r="D43" s="418">
        <f>Dry_Matter_Content!H30</f>
        <v>0.73</v>
      </c>
      <c r="E43" s="284">
        <f>MCF!R42</f>
        <v>1</v>
      </c>
      <c r="F43" s="67">
        <f t="shared" si="0"/>
        <v>0.22924430719026873</v>
      </c>
      <c r="G43" s="67">
        <f t="shared" si="1"/>
        <v>0.22924430719026873</v>
      </c>
      <c r="H43" s="67">
        <f t="shared" si="2"/>
        <v>0</v>
      </c>
      <c r="I43" s="67">
        <f t="shared" si="3"/>
        <v>2.1113787836119133</v>
      </c>
      <c r="J43" s="67">
        <f t="shared" si="4"/>
        <v>0.13647014776119035</v>
      </c>
      <c r="K43" s="100">
        <f t="shared" si="6"/>
        <v>9.0980098507460222E-2</v>
      </c>
      <c r="O43" s="96">
        <f>Amnt_Deposited!B38</f>
        <v>2024</v>
      </c>
      <c r="P43" s="99">
        <f>Amnt_Deposited!H38</f>
        <v>2.0935553168061074</v>
      </c>
      <c r="Q43" s="284">
        <f>MCF!R42</f>
        <v>1</v>
      </c>
      <c r="R43" s="67">
        <f t="shared" si="5"/>
        <v>0.25122663801673289</v>
      </c>
      <c r="S43" s="67">
        <f t="shared" si="7"/>
        <v>0.25122663801673289</v>
      </c>
      <c r="T43" s="67">
        <f t="shared" si="8"/>
        <v>0</v>
      </c>
      <c r="U43" s="67">
        <f t="shared" si="9"/>
        <v>2.3138397628623713</v>
      </c>
      <c r="V43" s="67">
        <f t="shared" si="10"/>
        <v>0.1495563263136333</v>
      </c>
      <c r="W43" s="100">
        <f t="shared" si="11"/>
        <v>9.9704217542422202E-2</v>
      </c>
    </row>
    <row r="44" spans="2:23">
      <c r="B44" s="96">
        <f>Amnt_Deposited!B39</f>
        <v>2025</v>
      </c>
      <c r="C44" s="99">
        <f>Amnt_Deposited!H39</f>
        <v>2.1831272670661312</v>
      </c>
      <c r="D44" s="418">
        <f>Dry_Matter_Content!H31</f>
        <v>0.73</v>
      </c>
      <c r="E44" s="284">
        <f>MCF!R43</f>
        <v>1</v>
      </c>
      <c r="F44" s="67">
        <f t="shared" si="0"/>
        <v>0.23905243574374135</v>
      </c>
      <c r="G44" s="67">
        <f t="shared" si="1"/>
        <v>0.23905243574374135</v>
      </c>
      <c r="H44" s="67">
        <f t="shared" si="2"/>
        <v>0</v>
      </c>
      <c r="I44" s="67">
        <f t="shared" si="3"/>
        <v>2.2076889650640279</v>
      </c>
      <c r="J44" s="67">
        <f t="shared" si="4"/>
        <v>0.14274225429162687</v>
      </c>
      <c r="K44" s="100">
        <f t="shared" si="6"/>
        <v>9.5161502861084574E-2</v>
      </c>
      <c r="O44" s="96">
        <f>Amnt_Deposited!B39</f>
        <v>2025</v>
      </c>
      <c r="P44" s="99">
        <f>Amnt_Deposited!H39</f>
        <v>2.1831272670661312</v>
      </c>
      <c r="Q44" s="284">
        <f>MCF!R43</f>
        <v>1</v>
      </c>
      <c r="R44" s="67">
        <f t="shared" si="5"/>
        <v>0.26197527204793575</v>
      </c>
      <c r="S44" s="67">
        <f t="shared" si="7"/>
        <v>0.26197527204793575</v>
      </c>
      <c r="T44" s="67">
        <f t="shared" si="8"/>
        <v>0</v>
      </c>
      <c r="U44" s="67">
        <f t="shared" si="9"/>
        <v>2.4193851671934556</v>
      </c>
      <c r="V44" s="67">
        <f t="shared" si="10"/>
        <v>0.15642986771685141</v>
      </c>
      <c r="W44" s="100">
        <f t="shared" si="11"/>
        <v>0.10428657847790093</v>
      </c>
    </row>
    <row r="45" spans="2:23">
      <c r="B45" s="96">
        <f>Amnt_Deposited!B40</f>
        <v>2026</v>
      </c>
      <c r="C45" s="99">
        <f>Amnt_Deposited!H40</f>
        <v>2.2750495635096728</v>
      </c>
      <c r="D45" s="418">
        <f>Dry_Matter_Content!H32</f>
        <v>0.73</v>
      </c>
      <c r="E45" s="284">
        <f>MCF!R44</f>
        <v>1</v>
      </c>
      <c r="F45" s="67">
        <f t="shared" si="0"/>
        <v>0.24911792720430914</v>
      </c>
      <c r="G45" s="67">
        <f t="shared" si="1"/>
        <v>0.24911792720430914</v>
      </c>
      <c r="H45" s="67">
        <f t="shared" si="2"/>
        <v>0</v>
      </c>
      <c r="I45" s="67">
        <f t="shared" si="3"/>
        <v>2.3075534745045676</v>
      </c>
      <c r="J45" s="67">
        <f t="shared" si="4"/>
        <v>0.14925341776376935</v>
      </c>
      <c r="K45" s="100">
        <f t="shared" si="6"/>
        <v>9.9502278509179559E-2</v>
      </c>
      <c r="O45" s="96">
        <f>Amnt_Deposited!B40</f>
        <v>2026</v>
      </c>
      <c r="P45" s="99">
        <f>Amnt_Deposited!H40</f>
        <v>2.2750495635096728</v>
      </c>
      <c r="Q45" s="284">
        <f>MCF!R44</f>
        <v>1</v>
      </c>
      <c r="R45" s="67">
        <f t="shared" si="5"/>
        <v>0.27300594762116071</v>
      </c>
      <c r="S45" s="67">
        <f t="shared" si="7"/>
        <v>0.27300594762116071</v>
      </c>
      <c r="T45" s="67">
        <f t="shared" si="8"/>
        <v>0</v>
      </c>
      <c r="U45" s="67">
        <f t="shared" si="9"/>
        <v>2.5288257254844582</v>
      </c>
      <c r="V45" s="67">
        <f t="shared" si="10"/>
        <v>0.16356538933015821</v>
      </c>
      <c r="W45" s="100">
        <f t="shared" si="11"/>
        <v>0.10904359288677214</v>
      </c>
    </row>
    <row r="46" spans="2:23">
      <c r="B46" s="96">
        <f>Amnt_Deposited!B41</f>
        <v>2027</v>
      </c>
      <c r="C46" s="99">
        <f>Amnt_Deposited!H41</f>
        <v>2.3693113466197144</v>
      </c>
      <c r="D46" s="418">
        <f>Dry_Matter_Content!H33</f>
        <v>0.73</v>
      </c>
      <c r="E46" s="284">
        <f>MCF!R45</f>
        <v>1</v>
      </c>
      <c r="F46" s="67">
        <f t="shared" si="0"/>
        <v>0.2594395924548587</v>
      </c>
      <c r="G46" s="67">
        <f t="shared" si="1"/>
        <v>0.2594395924548587</v>
      </c>
      <c r="H46" s="67">
        <f t="shared" si="2"/>
        <v>0</v>
      </c>
      <c r="I46" s="67">
        <f t="shared" si="3"/>
        <v>2.4109881911854156</v>
      </c>
      <c r="J46" s="67">
        <f t="shared" si="4"/>
        <v>0.15600487577401059</v>
      </c>
      <c r="K46" s="100">
        <f t="shared" si="6"/>
        <v>0.10400325051600706</v>
      </c>
      <c r="O46" s="96">
        <f>Amnt_Deposited!B41</f>
        <v>2027</v>
      </c>
      <c r="P46" s="99">
        <f>Amnt_Deposited!H41</f>
        <v>2.3693113466197144</v>
      </c>
      <c r="Q46" s="284">
        <f>MCF!R45</f>
        <v>1</v>
      </c>
      <c r="R46" s="67">
        <f t="shared" si="5"/>
        <v>0.28431736159436571</v>
      </c>
      <c r="S46" s="67">
        <f t="shared" si="7"/>
        <v>0.28431736159436571</v>
      </c>
      <c r="T46" s="67">
        <f t="shared" si="8"/>
        <v>0</v>
      </c>
      <c r="U46" s="67">
        <f t="shared" si="9"/>
        <v>2.6421788396552506</v>
      </c>
      <c r="V46" s="67">
        <f t="shared" si="10"/>
        <v>0.1709642474235733</v>
      </c>
      <c r="W46" s="100">
        <f t="shared" si="11"/>
        <v>0.11397616494904886</v>
      </c>
    </row>
    <row r="47" spans="2:23">
      <c r="B47" s="96">
        <f>Amnt_Deposited!B42</f>
        <v>2028</v>
      </c>
      <c r="C47" s="99">
        <f>Amnt_Deposited!H42</f>
        <v>2.4658936564410898</v>
      </c>
      <c r="D47" s="418">
        <f>Dry_Matter_Content!H34</f>
        <v>0.73</v>
      </c>
      <c r="E47" s="284">
        <f>MCF!R46</f>
        <v>1</v>
      </c>
      <c r="F47" s="67">
        <f t="shared" si="0"/>
        <v>0.2700153553802993</v>
      </c>
      <c r="G47" s="67">
        <f t="shared" si="1"/>
        <v>0.2700153553802993</v>
      </c>
      <c r="H47" s="67">
        <f t="shared" si="2"/>
        <v>0</v>
      </c>
      <c r="I47" s="67">
        <f t="shared" si="3"/>
        <v>2.5180058447078015</v>
      </c>
      <c r="J47" s="67">
        <f t="shared" si="4"/>
        <v>0.16299770185791324</v>
      </c>
      <c r="K47" s="100">
        <f t="shared" si="6"/>
        <v>0.10866513457194216</v>
      </c>
      <c r="O47" s="96">
        <f>Amnt_Deposited!B42</f>
        <v>2028</v>
      </c>
      <c r="P47" s="99">
        <f>Amnt_Deposited!H42</f>
        <v>2.4658936564410898</v>
      </c>
      <c r="Q47" s="284">
        <f>MCF!R46</f>
        <v>1</v>
      </c>
      <c r="R47" s="67">
        <f t="shared" si="5"/>
        <v>0.29590723877293079</v>
      </c>
      <c r="S47" s="67">
        <f t="shared" si="7"/>
        <v>0.29590723877293079</v>
      </c>
      <c r="T47" s="67">
        <f t="shared" si="8"/>
        <v>0</v>
      </c>
      <c r="U47" s="67">
        <f t="shared" si="9"/>
        <v>2.7594584599537559</v>
      </c>
      <c r="V47" s="67">
        <f t="shared" si="10"/>
        <v>0.17862761847442549</v>
      </c>
      <c r="W47" s="100">
        <f t="shared" si="11"/>
        <v>0.11908507898295032</v>
      </c>
    </row>
    <row r="48" spans="2:23">
      <c r="B48" s="96">
        <f>Amnt_Deposited!B43</f>
        <v>2029</v>
      </c>
      <c r="C48" s="99">
        <f>Amnt_Deposited!H43</f>
        <v>2.5647685341111388</v>
      </c>
      <c r="D48" s="418">
        <f>Dry_Matter_Content!H35</f>
        <v>0.73</v>
      </c>
      <c r="E48" s="284">
        <f>MCF!R47</f>
        <v>1</v>
      </c>
      <c r="F48" s="67">
        <f t="shared" si="0"/>
        <v>0.28084215448516969</v>
      </c>
      <c r="G48" s="67">
        <f t="shared" si="1"/>
        <v>0.28084215448516969</v>
      </c>
      <c r="H48" s="67">
        <f t="shared" si="2"/>
        <v>0</v>
      </c>
      <c r="I48" s="67">
        <f t="shared" si="3"/>
        <v>2.6286152425777809</v>
      </c>
      <c r="J48" s="67">
        <f t="shared" si="4"/>
        <v>0.17023275661519047</v>
      </c>
      <c r="K48" s="100">
        <f t="shared" si="6"/>
        <v>0.11348850441012698</v>
      </c>
      <c r="O48" s="96">
        <f>Amnt_Deposited!B43</f>
        <v>2029</v>
      </c>
      <c r="P48" s="99">
        <f>Amnt_Deposited!H43</f>
        <v>2.5647685341111388</v>
      </c>
      <c r="Q48" s="284">
        <f>MCF!R47</f>
        <v>1</v>
      </c>
      <c r="R48" s="67">
        <f t="shared" si="5"/>
        <v>0.30777222409333665</v>
      </c>
      <c r="S48" s="67">
        <f t="shared" si="7"/>
        <v>0.30777222409333665</v>
      </c>
      <c r="T48" s="67">
        <f t="shared" si="8"/>
        <v>0</v>
      </c>
      <c r="U48" s="67">
        <f t="shared" si="9"/>
        <v>2.8806742384414044</v>
      </c>
      <c r="V48" s="67">
        <f t="shared" si="10"/>
        <v>0.18655644560568824</v>
      </c>
      <c r="W48" s="100">
        <f t="shared" si="11"/>
        <v>0.12437096373712549</v>
      </c>
    </row>
    <row r="49" spans="2:23">
      <c r="B49" s="96">
        <f>Amnt_Deposited!B44</f>
        <v>2030</v>
      </c>
      <c r="C49" s="99">
        <f>Amnt_Deposited!H44</f>
        <v>2.6677823040000006</v>
      </c>
      <c r="D49" s="418">
        <f>Dry_Matter_Content!H36</f>
        <v>0.73</v>
      </c>
      <c r="E49" s="284">
        <f>MCF!R48</f>
        <v>1</v>
      </c>
      <c r="F49" s="67">
        <f t="shared" si="0"/>
        <v>0.29212216228800003</v>
      </c>
      <c r="G49" s="67">
        <f t="shared" si="1"/>
        <v>0.29212216228800003</v>
      </c>
      <c r="H49" s="67">
        <f t="shared" si="2"/>
        <v>0</v>
      </c>
      <c r="I49" s="67">
        <f t="shared" si="3"/>
        <v>2.7430267693780981</v>
      </c>
      <c r="J49" s="67">
        <f t="shared" si="4"/>
        <v>0.17771063548768293</v>
      </c>
      <c r="K49" s="100">
        <f t="shared" si="6"/>
        <v>0.11847375699178861</v>
      </c>
      <c r="O49" s="96">
        <f>Amnt_Deposited!B44</f>
        <v>2030</v>
      </c>
      <c r="P49" s="99">
        <f>Amnt_Deposited!H44</f>
        <v>2.6677823040000006</v>
      </c>
      <c r="Q49" s="284">
        <f>MCF!R48</f>
        <v>1</v>
      </c>
      <c r="R49" s="67">
        <f t="shared" si="5"/>
        <v>0.32013387648000008</v>
      </c>
      <c r="S49" s="67">
        <f t="shared" si="7"/>
        <v>0.32013387648000008</v>
      </c>
      <c r="T49" s="67">
        <f t="shared" si="8"/>
        <v>0</v>
      </c>
      <c r="U49" s="67">
        <f t="shared" si="9"/>
        <v>3.0060567335650394</v>
      </c>
      <c r="V49" s="67">
        <f t="shared" si="10"/>
        <v>0.19475138135636488</v>
      </c>
      <c r="W49" s="100">
        <f t="shared" si="11"/>
        <v>0.12983425423757658</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2.5575812076047173</v>
      </c>
      <c r="J50" s="67">
        <f t="shared" si="4"/>
        <v>0.18544556177338059</v>
      </c>
      <c r="K50" s="100">
        <f t="shared" si="6"/>
        <v>0.12363037451558706</v>
      </c>
      <c r="O50" s="96">
        <f>Amnt_Deposited!B45</f>
        <v>2031</v>
      </c>
      <c r="P50" s="99">
        <f>Amnt_Deposited!H45</f>
        <v>0</v>
      </c>
      <c r="Q50" s="284">
        <f>MCF!R49</f>
        <v>1</v>
      </c>
      <c r="R50" s="67">
        <f t="shared" si="5"/>
        <v>0</v>
      </c>
      <c r="S50" s="67">
        <f t="shared" si="7"/>
        <v>0</v>
      </c>
      <c r="T50" s="67">
        <f t="shared" si="8"/>
        <v>0</v>
      </c>
      <c r="U50" s="67">
        <f t="shared" si="9"/>
        <v>2.8028287206627045</v>
      </c>
      <c r="V50" s="67">
        <f t="shared" si="10"/>
        <v>0.20322801290233491</v>
      </c>
      <c r="W50" s="100">
        <f t="shared" si="11"/>
        <v>0.13548534193488992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2.3846729118782304</v>
      </c>
      <c r="J51" s="67">
        <f t="shared" si="4"/>
        <v>0.1729082957264868</v>
      </c>
      <c r="K51" s="100">
        <f t="shared" si="6"/>
        <v>0.1152721971509912</v>
      </c>
      <c r="O51" s="96">
        <f>Amnt_Deposited!B46</f>
        <v>2032</v>
      </c>
      <c r="P51" s="99">
        <f>Amnt_Deposited!H46</f>
        <v>0</v>
      </c>
      <c r="Q51" s="284">
        <f>MCF!R50</f>
        <v>1</v>
      </c>
      <c r="R51" s="67">
        <f t="shared" ref="R51:R82" si="13">P51*$W$6*DOCF*Q51</f>
        <v>0</v>
      </c>
      <c r="S51" s="67">
        <f t="shared" si="7"/>
        <v>0</v>
      </c>
      <c r="T51" s="67">
        <f t="shared" si="8"/>
        <v>0</v>
      </c>
      <c r="U51" s="67">
        <f t="shared" si="9"/>
        <v>2.6133401774008012</v>
      </c>
      <c r="V51" s="67">
        <f t="shared" si="10"/>
        <v>0.1894885432619034</v>
      </c>
      <c r="W51" s="100">
        <f t="shared" si="11"/>
        <v>0.1263256955079356</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2.2234542855323838</v>
      </c>
      <c r="J52" s="67">
        <f t="shared" si="4"/>
        <v>0.16121862634584638</v>
      </c>
      <c r="K52" s="100">
        <f t="shared" si="6"/>
        <v>0.10747908423056425</v>
      </c>
      <c r="O52" s="96">
        <f>Amnt_Deposited!B47</f>
        <v>2033</v>
      </c>
      <c r="P52" s="99">
        <f>Amnt_Deposited!H47</f>
        <v>0</v>
      </c>
      <c r="Q52" s="284">
        <f>MCF!R51</f>
        <v>1</v>
      </c>
      <c r="R52" s="67">
        <f t="shared" si="13"/>
        <v>0</v>
      </c>
      <c r="S52" s="67">
        <f t="shared" si="7"/>
        <v>0</v>
      </c>
      <c r="T52" s="67">
        <f t="shared" si="8"/>
        <v>0</v>
      </c>
      <c r="U52" s="67">
        <f t="shared" si="9"/>
        <v>2.4366622307204215</v>
      </c>
      <c r="V52" s="67">
        <f t="shared" si="10"/>
        <v>0.17667794668037964</v>
      </c>
      <c r="W52" s="100">
        <f t="shared" si="11"/>
        <v>0.11778529778691976</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2.0731350346737902</v>
      </c>
      <c r="J53" s="67">
        <f t="shared" si="4"/>
        <v>0.15031925085859346</v>
      </c>
      <c r="K53" s="100">
        <f t="shared" si="6"/>
        <v>0.10021283390572897</v>
      </c>
      <c r="O53" s="96">
        <f>Amnt_Deposited!B48</f>
        <v>2034</v>
      </c>
      <c r="P53" s="99">
        <f>Amnt_Deposited!H48</f>
        <v>0</v>
      </c>
      <c r="Q53" s="284">
        <f>MCF!R52</f>
        <v>1</v>
      </c>
      <c r="R53" s="67">
        <f t="shared" si="13"/>
        <v>0</v>
      </c>
      <c r="S53" s="67">
        <f t="shared" si="7"/>
        <v>0</v>
      </c>
      <c r="T53" s="67">
        <f t="shared" si="8"/>
        <v>0</v>
      </c>
      <c r="U53" s="67">
        <f t="shared" si="9"/>
        <v>2.2719288051219628</v>
      </c>
      <c r="V53" s="67">
        <f t="shared" si="10"/>
        <v>0.16473342559845863</v>
      </c>
      <c r="W53" s="100">
        <f t="shared" si="11"/>
        <v>0.10982228373230575</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1.9329782941603457</v>
      </c>
      <c r="J54" s="67">
        <f t="shared" si="4"/>
        <v>0.14015674051344443</v>
      </c>
      <c r="K54" s="100">
        <f t="shared" si="6"/>
        <v>9.3437827008962943E-2</v>
      </c>
      <c r="O54" s="96">
        <f>Amnt_Deposited!B49</f>
        <v>2035</v>
      </c>
      <c r="P54" s="99">
        <f>Amnt_Deposited!H49</f>
        <v>0</v>
      </c>
      <c r="Q54" s="284">
        <f>MCF!R53</f>
        <v>1</v>
      </c>
      <c r="R54" s="67">
        <f t="shared" si="13"/>
        <v>0</v>
      </c>
      <c r="S54" s="67">
        <f t="shared" si="7"/>
        <v>0</v>
      </c>
      <c r="T54" s="67">
        <f t="shared" si="8"/>
        <v>0</v>
      </c>
      <c r="U54" s="67">
        <f t="shared" si="9"/>
        <v>2.1183323771620235</v>
      </c>
      <c r="V54" s="67">
        <f t="shared" si="10"/>
        <v>0.15359642795993916</v>
      </c>
      <c r="W54" s="100">
        <f t="shared" si="11"/>
        <v>0.10239761863995944</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1.8022970154874485</v>
      </c>
      <c r="J55" s="67">
        <f t="shared" si="4"/>
        <v>0.13068127867289722</v>
      </c>
      <c r="K55" s="100">
        <f t="shared" si="6"/>
        <v>8.7120852448598143E-2</v>
      </c>
      <c r="O55" s="96">
        <f>Amnt_Deposited!B50</f>
        <v>2036</v>
      </c>
      <c r="P55" s="99">
        <f>Amnt_Deposited!H50</f>
        <v>0</v>
      </c>
      <c r="Q55" s="284">
        <f>MCF!R54</f>
        <v>1</v>
      </c>
      <c r="R55" s="67">
        <f t="shared" si="13"/>
        <v>0</v>
      </c>
      <c r="S55" s="67">
        <f t="shared" si="7"/>
        <v>0</v>
      </c>
      <c r="T55" s="67">
        <f t="shared" si="8"/>
        <v>0</v>
      </c>
      <c r="U55" s="67">
        <f t="shared" si="9"/>
        <v>1.9751200169725471</v>
      </c>
      <c r="V55" s="67">
        <f t="shared" si="10"/>
        <v>0.14321236018947647</v>
      </c>
      <c r="W55" s="100">
        <f t="shared" si="11"/>
        <v>9.5474906792984315E-2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1.6804505988754321</v>
      </c>
      <c r="J56" s="67">
        <f t="shared" si="4"/>
        <v>0.12184641661201638</v>
      </c>
      <c r="K56" s="100">
        <f t="shared" si="6"/>
        <v>8.1230944408010916E-2</v>
      </c>
      <c r="O56" s="96">
        <f>Amnt_Deposited!B51</f>
        <v>2037</v>
      </c>
      <c r="P56" s="99">
        <f>Amnt_Deposited!H51</f>
        <v>0</v>
      </c>
      <c r="Q56" s="284">
        <f>MCF!R55</f>
        <v>1</v>
      </c>
      <c r="R56" s="67">
        <f t="shared" si="13"/>
        <v>0</v>
      </c>
      <c r="S56" s="67">
        <f t="shared" si="7"/>
        <v>0</v>
      </c>
      <c r="T56" s="67">
        <f t="shared" si="8"/>
        <v>0</v>
      </c>
      <c r="U56" s="67">
        <f t="shared" si="9"/>
        <v>1.8415896973977346</v>
      </c>
      <c r="V56" s="67">
        <f t="shared" si="10"/>
        <v>0.13353031957481251</v>
      </c>
      <c r="W56" s="100">
        <f t="shared" si="11"/>
        <v>8.9020213049875008E-2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1.5668417530487027</v>
      </c>
      <c r="J57" s="67">
        <f t="shared" si="4"/>
        <v>0.11360884582672955</v>
      </c>
      <c r="K57" s="100">
        <f t="shared" si="6"/>
        <v>7.5739230551153031E-2</v>
      </c>
      <c r="O57" s="96">
        <f>Amnt_Deposited!B52</f>
        <v>2038</v>
      </c>
      <c r="P57" s="99">
        <f>Amnt_Deposited!H52</f>
        <v>0</v>
      </c>
      <c r="Q57" s="284">
        <f>MCF!R56</f>
        <v>1</v>
      </c>
      <c r="R57" s="67">
        <f t="shared" si="13"/>
        <v>0</v>
      </c>
      <c r="S57" s="67">
        <f t="shared" si="7"/>
        <v>0</v>
      </c>
      <c r="T57" s="67">
        <f t="shared" si="8"/>
        <v>0</v>
      </c>
      <c r="U57" s="67">
        <f t="shared" si="9"/>
        <v>1.7170868526561132</v>
      </c>
      <c r="V57" s="67">
        <f t="shared" si="10"/>
        <v>0.12450284474162147</v>
      </c>
      <c r="W57" s="100">
        <f t="shared" si="11"/>
        <v>8.3001896494414307E-2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1.4609135673132123</v>
      </c>
      <c r="J58" s="67">
        <f t="shared" si="4"/>
        <v>0.10592818573549032</v>
      </c>
      <c r="K58" s="100">
        <f t="shared" si="6"/>
        <v>7.0618790490326877E-2</v>
      </c>
      <c r="O58" s="96">
        <f>Amnt_Deposited!B53</f>
        <v>2039</v>
      </c>
      <c r="P58" s="99">
        <f>Amnt_Deposited!H53</f>
        <v>0</v>
      </c>
      <c r="Q58" s="284">
        <f>MCF!R57</f>
        <v>1</v>
      </c>
      <c r="R58" s="67">
        <f t="shared" si="13"/>
        <v>0</v>
      </c>
      <c r="S58" s="67">
        <f t="shared" si="7"/>
        <v>0</v>
      </c>
      <c r="T58" s="67">
        <f t="shared" si="8"/>
        <v>0</v>
      </c>
      <c r="U58" s="67">
        <f t="shared" si="9"/>
        <v>1.6010011696583155</v>
      </c>
      <c r="V58" s="67">
        <f t="shared" si="10"/>
        <v>0.11608568299779765</v>
      </c>
      <c r="W58" s="100">
        <f t="shared" si="11"/>
        <v>7.7390455331865088E-2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1.3621467815795918</v>
      </c>
      <c r="J59" s="67">
        <f t="shared" si="4"/>
        <v>9.8766785733620591E-2</v>
      </c>
      <c r="K59" s="100">
        <f t="shared" si="6"/>
        <v>6.5844523822413722E-2</v>
      </c>
      <c r="O59" s="96">
        <f>Amnt_Deposited!B54</f>
        <v>2040</v>
      </c>
      <c r="P59" s="99">
        <f>Amnt_Deposited!H54</f>
        <v>0</v>
      </c>
      <c r="Q59" s="284">
        <f>MCF!R58</f>
        <v>1</v>
      </c>
      <c r="R59" s="67">
        <f t="shared" si="13"/>
        <v>0</v>
      </c>
      <c r="S59" s="67">
        <f t="shared" si="7"/>
        <v>0</v>
      </c>
      <c r="T59" s="67">
        <f t="shared" si="8"/>
        <v>0</v>
      </c>
      <c r="U59" s="67">
        <f t="shared" si="9"/>
        <v>1.4927635962516079</v>
      </c>
      <c r="V59" s="67">
        <f t="shared" si="10"/>
        <v>0.10823757340670755</v>
      </c>
      <c r="W59" s="100">
        <f t="shared" si="11"/>
        <v>7.2158382271138355E-2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1.2700572409495889</v>
      </c>
      <c r="J60" s="67">
        <f t="shared" si="4"/>
        <v>9.2089540630002825E-2</v>
      </c>
      <c r="K60" s="100">
        <f t="shared" si="6"/>
        <v>6.139302708666855E-2</v>
      </c>
      <c r="O60" s="96">
        <f>Amnt_Deposited!B55</f>
        <v>2041</v>
      </c>
      <c r="P60" s="99">
        <f>Amnt_Deposited!H55</f>
        <v>0</v>
      </c>
      <c r="Q60" s="284">
        <f>MCF!R59</f>
        <v>1</v>
      </c>
      <c r="R60" s="67">
        <f t="shared" si="13"/>
        <v>0</v>
      </c>
      <c r="S60" s="67">
        <f t="shared" si="7"/>
        <v>0</v>
      </c>
      <c r="T60" s="67">
        <f t="shared" si="8"/>
        <v>0</v>
      </c>
      <c r="U60" s="67">
        <f t="shared" si="9"/>
        <v>1.3918435517255774</v>
      </c>
      <c r="V60" s="67">
        <f t="shared" si="10"/>
        <v>0.10092004452603053</v>
      </c>
      <c r="W60" s="100">
        <f t="shared" si="11"/>
        <v>6.7280029684020345E-2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1.1841935223881965</v>
      </c>
      <c r="J61" s="67">
        <f t="shared" si="4"/>
        <v>8.5863718561392355E-2</v>
      </c>
      <c r="K61" s="100">
        <f t="shared" si="6"/>
        <v>5.7242479040928232E-2</v>
      </c>
      <c r="O61" s="96">
        <f>Amnt_Deposited!B56</f>
        <v>2042</v>
      </c>
      <c r="P61" s="99">
        <f>Amnt_Deposited!H56</f>
        <v>0</v>
      </c>
      <c r="Q61" s="284">
        <f>MCF!R60</f>
        <v>1</v>
      </c>
      <c r="R61" s="67">
        <f t="shared" si="13"/>
        <v>0</v>
      </c>
      <c r="S61" s="67">
        <f t="shared" si="7"/>
        <v>0</v>
      </c>
      <c r="T61" s="67">
        <f t="shared" si="8"/>
        <v>0</v>
      </c>
      <c r="U61" s="67">
        <f t="shared" si="9"/>
        <v>1.2977463259048734</v>
      </c>
      <c r="V61" s="67">
        <f t="shared" si="10"/>
        <v>9.4097225820703984E-2</v>
      </c>
      <c r="W61" s="100">
        <f t="shared" si="11"/>
        <v>6.2731483880469313E-2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1.1041347218474107</v>
      </c>
      <c r="J62" s="67">
        <f t="shared" si="4"/>
        <v>8.0058800540785888E-2</v>
      </c>
      <c r="K62" s="100">
        <f t="shared" si="6"/>
        <v>5.3372533693857256E-2</v>
      </c>
      <c r="O62" s="96">
        <f>Amnt_Deposited!B57</f>
        <v>2043</v>
      </c>
      <c r="P62" s="99">
        <f>Amnt_Deposited!H57</f>
        <v>0</v>
      </c>
      <c r="Q62" s="284">
        <f>MCF!R61</f>
        <v>1</v>
      </c>
      <c r="R62" s="67">
        <f t="shared" si="13"/>
        <v>0</v>
      </c>
      <c r="S62" s="67">
        <f t="shared" si="7"/>
        <v>0</v>
      </c>
      <c r="T62" s="67">
        <f t="shared" si="8"/>
        <v>0</v>
      </c>
      <c r="U62" s="67">
        <f t="shared" si="9"/>
        <v>1.2100106540793545</v>
      </c>
      <c r="V62" s="67">
        <f t="shared" si="10"/>
        <v>8.7735671825518821E-2</v>
      </c>
      <c r="W62" s="100">
        <f t="shared" si="11"/>
        <v>5.8490447883679214E-2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1.0294883909940988</v>
      </c>
      <c r="J63" s="67">
        <f t="shared" si="4"/>
        <v>7.4646330853311751E-2</v>
      </c>
      <c r="K63" s="100">
        <f t="shared" si="6"/>
        <v>4.9764220568874501E-2</v>
      </c>
      <c r="O63" s="96">
        <f>Amnt_Deposited!B58</f>
        <v>2044</v>
      </c>
      <c r="P63" s="99">
        <f>Amnt_Deposited!H58</f>
        <v>0</v>
      </c>
      <c r="Q63" s="284">
        <f>MCF!R62</f>
        <v>1</v>
      </c>
      <c r="R63" s="67">
        <f t="shared" si="13"/>
        <v>0</v>
      </c>
      <c r="S63" s="67">
        <f t="shared" si="7"/>
        <v>0</v>
      </c>
      <c r="T63" s="67">
        <f t="shared" si="8"/>
        <v>0</v>
      </c>
      <c r="U63" s="67">
        <f t="shared" si="9"/>
        <v>1.1282064558839444</v>
      </c>
      <c r="V63" s="67">
        <f t="shared" si="10"/>
        <v>8.1804198195410169E-2</v>
      </c>
      <c r="W63" s="100">
        <f t="shared" si="11"/>
        <v>5.4536132130273446E-2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0.95988861342781628</v>
      </c>
      <c r="J64" s="67">
        <f t="shared" si="4"/>
        <v>6.9599777566282592E-2</v>
      </c>
      <c r="K64" s="100">
        <f t="shared" si="6"/>
        <v>4.6399851710855061E-2</v>
      </c>
      <c r="O64" s="96">
        <f>Amnt_Deposited!B59</f>
        <v>2045</v>
      </c>
      <c r="P64" s="99">
        <f>Amnt_Deposited!H59</f>
        <v>0</v>
      </c>
      <c r="Q64" s="284">
        <f>MCF!R63</f>
        <v>1</v>
      </c>
      <c r="R64" s="67">
        <f t="shared" si="13"/>
        <v>0</v>
      </c>
      <c r="S64" s="67">
        <f t="shared" si="7"/>
        <v>0</v>
      </c>
      <c r="T64" s="67">
        <f t="shared" si="8"/>
        <v>0</v>
      </c>
      <c r="U64" s="67">
        <f t="shared" si="9"/>
        <v>1.0519327270441827</v>
      </c>
      <c r="V64" s="67">
        <f t="shared" si="10"/>
        <v>7.6273728839761773E-2</v>
      </c>
      <c r="W64" s="100">
        <f t="shared" si="11"/>
        <v>5.0849152559841182E-2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0.89499421095818577</v>
      </c>
      <c r="J65" s="67">
        <f t="shared" si="4"/>
        <v>6.4894402469630547E-2</v>
      </c>
      <c r="K65" s="100">
        <f t="shared" si="6"/>
        <v>4.3262934979753698E-2</v>
      </c>
      <c r="O65" s="96">
        <f>Amnt_Deposited!B60</f>
        <v>2046</v>
      </c>
      <c r="P65" s="99">
        <f>Amnt_Deposited!H60</f>
        <v>0</v>
      </c>
      <c r="Q65" s="284">
        <f>MCF!R64</f>
        <v>1</v>
      </c>
      <c r="R65" s="67">
        <f t="shared" si="13"/>
        <v>0</v>
      </c>
      <c r="S65" s="67">
        <f t="shared" si="7"/>
        <v>0</v>
      </c>
      <c r="T65" s="67">
        <f t="shared" si="8"/>
        <v>0</v>
      </c>
      <c r="U65" s="67">
        <f t="shared" si="9"/>
        <v>0.9808155736528068</v>
      </c>
      <c r="V65" s="67">
        <f t="shared" si="10"/>
        <v>7.1117153391375976E-2</v>
      </c>
      <c r="W65" s="100">
        <f t="shared" si="11"/>
        <v>4.741143559425065E-2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0.83448707114901288</v>
      </c>
      <c r="J66" s="67">
        <f t="shared" si="4"/>
        <v>6.0507139809172827E-2</v>
      </c>
      <c r="K66" s="100">
        <f t="shared" si="6"/>
        <v>4.0338093206115214E-2</v>
      </c>
      <c r="O66" s="96">
        <f>Amnt_Deposited!B61</f>
        <v>2047</v>
      </c>
      <c r="P66" s="99">
        <f>Amnt_Deposited!H61</f>
        <v>0</v>
      </c>
      <c r="Q66" s="284">
        <f>MCF!R65</f>
        <v>1</v>
      </c>
      <c r="R66" s="67">
        <f t="shared" si="13"/>
        <v>0</v>
      </c>
      <c r="S66" s="67">
        <f t="shared" si="7"/>
        <v>0</v>
      </c>
      <c r="T66" s="67">
        <f t="shared" si="8"/>
        <v>0</v>
      </c>
      <c r="U66" s="67">
        <f t="shared" si="9"/>
        <v>0.91450637934138446</v>
      </c>
      <c r="V66" s="67">
        <f t="shared" si="10"/>
        <v>6.6309194311422306E-2</v>
      </c>
      <c r="W66" s="100">
        <f t="shared" si="11"/>
        <v>4.42061295409482E-2</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0.77807058793075501</v>
      </c>
      <c r="J67" s="67">
        <f t="shared" si="4"/>
        <v>5.6416483218257922E-2</v>
      </c>
      <c r="K67" s="100">
        <f t="shared" si="6"/>
        <v>3.7610988812171946E-2</v>
      </c>
      <c r="O67" s="96">
        <f>Amnt_Deposited!B62</f>
        <v>2048</v>
      </c>
      <c r="P67" s="99">
        <f>Amnt_Deposited!H62</f>
        <v>0</v>
      </c>
      <c r="Q67" s="284">
        <f>MCF!R66</f>
        <v>1</v>
      </c>
      <c r="R67" s="67">
        <f t="shared" si="13"/>
        <v>0</v>
      </c>
      <c r="S67" s="67">
        <f t="shared" si="7"/>
        <v>0</v>
      </c>
      <c r="T67" s="67">
        <f t="shared" si="8"/>
        <v>0</v>
      </c>
      <c r="U67" s="67">
        <f t="shared" si="9"/>
        <v>0.85268009636247166</v>
      </c>
      <c r="V67" s="67">
        <f t="shared" si="10"/>
        <v>6.1826282978912822E-2</v>
      </c>
      <c r="W67" s="100">
        <f t="shared" si="11"/>
        <v>4.1217521985941877E-2</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0.72546820763722364</v>
      </c>
      <c r="J68" s="67">
        <f t="shared" si="4"/>
        <v>5.2602380293531335E-2</v>
      </c>
      <c r="K68" s="100">
        <f t="shared" si="6"/>
        <v>3.506825352902089E-2</v>
      </c>
      <c r="O68" s="96">
        <f>Amnt_Deposited!B63</f>
        <v>2049</v>
      </c>
      <c r="P68" s="99">
        <f>Amnt_Deposited!H63</f>
        <v>0</v>
      </c>
      <c r="Q68" s="284">
        <f>MCF!R67</f>
        <v>1</v>
      </c>
      <c r="R68" s="67">
        <f t="shared" si="13"/>
        <v>0</v>
      </c>
      <c r="S68" s="67">
        <f t="shared" si="7"/>
        <v>0</v>
      </c>
      <c r="T68" s="67">
        <f t="shared" si="8"/>
        <v>0</v>
      </c>
      <c r="U68" s="67">
        <f t="shared" si="9"/>
        <v>0.79503365220517708</v>
      </c>
      <c r="V68" s="67">
        <f t="shared" si="10"/>
        <v>5.7646444157294641E-2</v>
      </c>
      <c r="W68" s="100">
        <f t="shared" si="11"/>
        <v>3.8430962771529756E-2</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0.67642207333919258</v>
      </c>
      <c r="J69" s="67">
        <f t="shared" si="4"/>
        <v>4.9046134298031056E-2</v>
      </c>
      <c r="K69" s="100">
        <f t="shared" si="6"/>
        <v>3.2697422865354035E-2</v>
      </c>
      <c r="O69" s="96">
        <f>Amnt_Deposited!B64</f>
        <v>2050</v>
      </c>
      <c r="P69" s="99">
        <f>Amnt_Deposited!H64</f>
        <v>0</v>
      </c>
      <c r="Q69" s="284">
        <f>MCF!R68</f>
        <v>1</v>
      </c>
      <c r="R69" s="67">
        <f t="shared" si="13"/>
        <v>0</v>
      </c>
      <c r="S69" s="67">
        <f t="shared" si="7"/>
        <v>0</v>
      </c>
      <c r="T69" s="67">
        <f t="shared" si="8"/>
        <v>0</v>
      </c>
      <c r="U69" s="67">
        <f t="shared" si="9"/>
        <v>0.74128446393336223</v>
      </c>
      <c r="V69" s="67">
        <f t="shared" si="10"/>
        <v>5.3749188271814886E-2</v>
      </c>
      <c r="W69" s="100">
        <f t="shared" si="11"/>
        <v>3.5832792181209924E-2</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0.63069176082943124</v>
      </c>
      <c r="J70" s="67">
        <f t="shared" si="4"/>
        <v>4.5730312509761319E-2</v>
      </c>
      <c r="K70" s="100">
        <f t="shared" si="6"/>
        <v>3.0486875006507545E-2</v>
      </c>
      <c r="O70" s="96">
        <f>Amnt_Deposited!B65</f>
        <v>2051</v>
      </c>
      <c r="P70" s="99">
        <f>Amnt_Deposited!H65</f>
        <v>0</v>
      </c>
      <c r="Q70" s="284">
        <f>MCF!R69</f>
        <v>1</v>
      </c>
      <c r="R70" s="67">
        <f t="shared" si="13"/>
        <v>0</v>
      </c>
      <c r="S70" s="67">
        <f t="shared" si="7"/>
        <v>0</v>
      </c>
      <c r="T70" s="67">
        <f t="shared" si="8"/>
        <v>0</v>
      </c>
      <c r="U70" s="67">
        <f t="shared" si="9"/>
        <v>0.69116905296376074</v>
      </c>
      <c r="V70" s="67">
        <f t="shared" si="10"/>
        <v>5.0115410969601482E-2</v>
      </c>
      <c r="W70" s="100">
        <f t="shared" si="11"/>
        <v>3.3410273979734319E-2</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0.58805310006296208</v>
      </c>
      <c r="J71" s="67">
        <f t="shared" si="4"/>
        <v>4.2638660766469126E-2</v>
      </c>
      <c r="K71" s="100">
        <f t="shared" si="6"/>
        <v>2.842577384431275E-2</v>
      </c>
      <c r="O71" s="96">
        <f>Amnt_Deposited!B66</f>
        <v>2052</v>
      </c>
      <c r="P71" s="99">
        <f>Amnt_Deposited!H66</f>
        <v>0</v>
      </c>
      <c r="Q71" s="284">
        <f>MCF!R70</f>
        <v>1</v>
      </c>
      <c r="R71" s="67">
        <f t="shared" si="13"/>
        <v>0</v>
      </c>
      <c r="S71" s="67">
        <f t="shared" si="7"/>
        <v>0</v>
      </c>
      <c r="T71" s="67">
        <f t="shared" si="8"/>
        <v>0</v>
      </c>
      <c r="U71" s="67">
        <f t="shared" si="9"/>
        <v>0.64444175349365751</v>
      </c>
      <c r="V71" s="67">
        <f t="shared" si="10"/>
        <v>4.6727299470103185E-2</v>
      </c>
      <c r="W71" s="100">
        <f t="shared" si="11"/>
        <v>3.1151532980068789E-2</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0.54829707627524005</v>
      </c>
      <c r="J72" s="67">
        <f t="shared" si="4"/>
        <v>3.9756023787722035E-2</v>
      </c>
      <c r="K72" s="100">
        <f t="shared" si="6"/>
        <v>2.6504015858481354E-2</v>
      </c>
      <c r="O72" s="96">
        <f>Amnt_Deposited!B67</f>
        <v>2053</v>
      </c>
      <c r="P72" s="99">
        <f>Amnt_Deposited!H67</f>
        <v>0</v>
      </c>
      <c r="Q72" s="284">
        <f>MCF!R71</f>
        <v>1</v>
      </c>
      <c r="R72" s="67">
        <f t="shared" si="13"/>
        <v>0</v>
      </c>
      <c r="S72" s="67">
        <f t="shared" si="7"/>
        <v>0</v>
      </c>
      <c r="T72" s="67">
        <f t="shared" si="8"/>
        <v>0</v>
      </c>
      <c r="U72" s="67">
        <f t="shared" si="9"/>
        <v>0.60087350824683883</v>
      </c>
      <c r="V72" s="67">
        <f t="shared" si="10"/>
        <v>4.3568245246818696E-2</v>
      </c>
      <c r="W72" s="100">
        <f t="shared" si="11"/>
        <v>2.9045496831212464E-2</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0.51122880539153415</v>
      </c>
      <c r="J73" s="67">
        <f t="shared" si="4"/>
        <v>3.7068270883705894E-2</v>
      </c>
      <c r="K73" s="100">
        <f t="shared" si="6"/>
        <v>2.471218058913726E-2</v>
      </c>
      <c r="O73" s="96">
        <f>Amnt_Deposited!B68</f>
        <v>2054</v>
      </c>
      <c r="P73" s="99">
        <f>Amnt_Deposited!H68</f>
        <v>0</v>
      </c>
      <c r="Q73" s="284">
        <f>MCF!R72</f>
        <v>1</v>
      </c>
      <c r="R73" s="67">
        <f t="shared" si="13"/>
        <v>0</v>
      </c>
      <c r="S73" s="67">
        <f t="shared" si="7"/>
        <v>0</v>
      </c>
      <c r="T73" s="67">
        <f t="shared" si="8"/>
        <v>0</v>
      </c>
      <c r="U73" s="67">
        <f t="shared" si="9"/>
        <v>0.56025074563455834</v>
      </c>
      <c r="V73" s="67">
        <f t="shared" si="10"/>
        <v>4.0622762612280462E-2</v>
      </c>
      <c r="W73" s="100">
        <f t="shared" si="11"/>
        <v>2.7081841741520306E-2</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0.47666657870496715</v>
      </c>
      <c r="J74" s="67">
        <f t="shared" si="4"/>
        <v>3.4562226686566978E-2</v>
      </c>
      <c r="K74" s="100">
        <f t="shared" si="6"/>
        <v>2.3041484457711318E-2</v>
      </c>
      <c r="O74" s="96">
        <f>Amnt_Deposited!B69</f>
        <v>2055</v>
      </c>
      <c r="P74" s="99">
        <f>Amnt_Deposited!H69</f>
        <v>0</v>
      </c>
      <c r="Q74" s="284">
        <f>MCF!R73</f>
        <v>1</v>
      </c>
      <c r="R74" s="67">
        <f t="shared" si="13"/>
        <v>0</v>
      </c>
      <c r="S74" s="67">
        <f t="shared" si="7"/>
        <v>0</v>
      </c>
      <c r="T74" s="67">
        <f t="shared" si="8"/>
        <v>0</v>
      </c>
      <c r="U74" s="67">
        <f t="shared" si="9"/>
        <v>0.52237433282736168</v>
      </c>
      <c r="V74" s="67">
        <f t="shared" si="10"/>
        <v>3.7876412807196717E-2</v>
      </c>
      <c r="W74" s="100">
        <f t="shared" si="11"/>
        <v>2.5250941871464476E-2</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0.44444097214022366</v>
      </c>
      <c r="J75" s="67">
        <f t="shared" si="4"/>
        <v>3.2225606564743492E-2</v>
      </c>
      <c r="K75" s="100">
        <f t="shared" si="6"/>
        <v>2.1483737709828993E-2</v>
      </c>
      <c r="O75" s="96">
        <f>Amnt_Deposited!B70</f>
        <v>2056</v>
      </c>
      <c r="P75" s="99">
        <f>Amnt_Deposited!H70</f>
        <v>0</v>
      </c>
      <c r="Q75" s="284">
        <f>MCF!R74</f>
        <v>1</v>
      </c>
      <c r="R75" s="67">
        <f t="shared" si="13"/>
        <v>0</v>
      </c>
      <c r="S75" s="67">
        <f t="shared" si="7"/>
        <v>0</v>
      </c>
      <c r="T75" s="67">
        <f t="shared" si="8"/>
        <v>0</v>
      </c>
      <c r="U75" s="67">
        <f t="shared" si="9"/>
        <v>0.48705859960572495</v>
      </c>
      <c r="V75" s="67">
        <f t="shared" si="10"/>
        <v>3.5315733221636732E-2</v>
      </c>
      <c r="W75" s="100">
        <f t="shared" si="11"/>
        <v>2.3543822147757819E-2</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0.41439401573653628</v>
      </c>
      <c r="J76" s="67">
        <f t="shared" si="4"/>
        <v>3.0046956403687385E-2</v>
      </c>
      <c r="K76" s="100">
        <f t="shared" si="6"/>
        <v>2.0031304269124924E-2</v>
      </c>
      <c r="O76" s="96">
        <f>Amnt_Deposited!B71</f>
        <v>2057</v>
      </c>
      <c r="P76" s="99">
        <f>Amnt_Deposited!H71</f>
        <v>0</v>
      </c>
      <c r="Q76" s="284">
        <f>MCF!R75</f>
        <v>1</v>
      </c>
      <c r="R76" s="67">
        <f t="shared" si="13"/>
        <v>0</v>
      </c>
      <c r="S76" s="67">
        <f t="shared" si="7"/>
        <v>0</v>
      </c>
      <c r="T76" s="67">
        <f t="shared" si="8"/>
        <v>0</v>
      </c>
      <c r="U76" s="67">
        <f t="shared" si="9"/>
        <v>0.45413042820442368</v>
      </c>
      <c r="V76" s="67">
        <f t="shared" si="10"/>
        <v>3.2928171401301269E-2</v>
      </c>
      <c r="W76" s="100">
        <f t="shared" si="11"/>
        <v>2.1952114267534177E-2</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0.38637841927875471</v>
      </c>
      <c r="J77" s="67">
        <f t="shared" si="4"/>
        <v>2.8015596457781577E-2</v>
      </c>
      <c r="K77" s="100">
        <f t="shared" si="6"/>
        <v>1.8677064305187716E-2</v>
      </c>
      <c r="O77" s="96">
        <f>Amnt_Deposited!B72</f>
        <v>2058</v>
      </c>
      <c r="P77" s="99">
        <f>Amnt_Deposited!H72</f>
        <v>0</v>
      </c>
      <c r="Q77" s="284">
        <f>MCF!R76</f>
        <v>1</v>
      </c>
      <c r="R77" s="67">
        <f t="shared" si="13"/>
        <v>0</v>
      </c>
      <c r="S77" s="67">
        <f t="shared" si="7"/>
        <v>0</v>
      </c>
      <c r="T77" s="67">
        <f t="shared" si="8"/>
        <v>0</v>
      </c>
      <c r="U77" s="67">
        <f t="shared" si="9"/>
        <v>0.42342840468904658</v>
      </c>
      <c r="V77" s="67">
        <f t="shared" si="10"/>
        <v>3.0702023515377094E-2</v>
      </c>
      <c r="W77" s="100">
        <f t="shared" si="11"/>
        <v>2.0468015676918062E-2</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0.36025685028054022</v>
      </c>
      <c r="J78" s="67">
        <f t="shared" si="4"/>
        <v>2.6121568998214519E-2</v>
      </c>
      <c r="K78" s="100">
        <f t="shared" si="6"/>
        <v>1.7414379332143012E-2</v>
      </c>
      <c r="O78" s="96">
        <f>Amnt_Deposited!B73</f>
        <v>2059</v>
      </c>
      <c r="P78" s="99">
        <f>Amnt_Deposited!H73</f>
        <v>0</v>
      </c>
      <c r="Q78" s="284">
        <f>MCF!R77</f>
        <v>1</v>
      </c>
      <c r="R78" s="67">
        <f t="shared" si="13"/>
        <v>0</v>
      </c>
      <c r="S78" s="67">
        <f t="shared" si="7"/>
        <v>0</v>
      </c>
      <c r="T78" s="67">
        <f t="shared" si="8"/>
        <v>0</v>
      </c>
      <c r="U78" s="67">
        <f t="shared" si="9"/>
        <v>0.39480202770470185</v>
      </c>
      <c r="V78" s="67">
        <f t="shared" si="10"/>
        <v>2.8626376984344698E-2</v>
      </c>
      <c r="W78" s="100">
        <f t="shared" si="11"/>
        <v>1.9084251322896463E-2</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0.3359012607803582</v>
      </c>
      <c r="J79" s="67">
        <f t="shared" si="4"/>
        <v>2.4355589500182032E-2</v>
      </c>
      <c r="K79" s="100">
        <f t="shared" si="6"/>
        <v>1.6237059666788019E-2</v>
      </c>
      <c r="O79" s="96">
        <f>Amnt_Deposited!B74</f>
        <v>2060</v>
      </c>
      <c r="P79" s="99">
        <f>Amnt_Deposited!H74</f>
        <v>0</v>
      </c>
      <c r="Q79" s="284">
        <f>MCF!R78</f>
        <v>1</v>
      </c>
      <c r="R79" s="67">
        <f t="shared" si="13"/>
        <v>0</v>
      </c>
      <c r="S79" s="67">
        <f t="shared" si="7"/>
        <v>0</v>
      </c>
      <c r="T79" s="67">
        <f t="shared" si="8"/>
        <v>0</v>
      </c>
      <c r="U79" s="67">
        <f t="shared" si="9"/>
        <v>0.36811097071820098</v>
      </c>
      <c r="V79" s="67">
        <f t="shared" si="10"/>
        <v>2.6691056986500872E-2</v>
      </c>
      <c r="W79" s="100">
        <f t="shared" si="11"/>
        <v>1.7794037991000579E-2</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0.31319225965022229</v>
      </c>
      <c r="J80" s="67">
        <f t="shared" si="4"/>
        <v>2.2709001130135929E-2</v>
      </c>
      <c r="K80" s="100">
        <f t="shared" si="6"/>
        <v>1.5139334086757286E-2</v>
      </c>
      <c r="O80" s="96">
        <f>Amnt_Deposited!B75</f>
        <v>2061</v>
      </c>
      <c r="P80" s="99">
        <f>Amnt_Deposited!H75</f>
        <v>0</v>
      </c>
      <c r="Q80" s="284">
        <f>MCF!R79</f>
        <v>1</v>
      </c>
      <c r="R80" s="67">
        <f t="shared" si="13"/>
        <v>0</v>
      </c>
      <c r="S80" s="67">
        <f t="shared" si="7"/>
        <v>0</v>
      </c>
      <c r="T80" s="67">
        <f t="shared" si="8"/>
        <v>0</v>
      </c>
      <c r="U80" s="67">
        <f t="shared" si="9"/>
        <v>0.3432243941372301</v>
      </c>
      <c r="V80" s="67">
        <f t="shared" si="10"/>
        <v>2.4886576580970897E-2</v>
      </c>
      <c r="W80" s="100">
        <f t="shared" si="11"/>
        <v>1.6591051053980597E-2</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0.29201852734024636</v>
      </c>
      <c r="J81" s="67">
        <f t="shared" si="4"/>
        <v>2.1173732309975938E-2</v>
      </c>
      <c r="K81" s="100">
        <f t="shared" si="6"/>
        <v>1.4115821539983957E-2</v>
      </c>
      <c r="O81" s="96">
        <f>Amnt_Deposited!B76</f>
        <v>2062</v>
      </c>
      <c r="P81" s="99">
        <f>Amnt_Deposited!H76</f>
        <v>0</v>
      </c>
      <c r="Q81" s="284">
        <f>MCF!R80</f>
        <v>1</v>
      </c>
      <c r="R81" s="67">
        <f t="shared" si="13"/>
        <v>0</v>
      </c>
      <c r="S81" s="67">
        <f t="shared" si="7"/>
        <v>0</v>
      </c>
      <c r="T81" s="67">
        <f t="shared" si="8"/>
        <v>0</v>
      </c>
      <c r="U81" s="67">
        <f t="shared" si="9"/>
        <v>0.32002030393451675</v>
      </c>
      <c r="V81" s="67">
        <f t="shared" si="10"/>
        <v>2.3204090202713371E-2</v>
      </c>
      <c r="W81" s="100">
        <f t="shared" si="11"/>
        <v>1.5469393468475579E-2</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0.27227627019008188</v>
      </c>
      <c r="J82" s="67">
        <f t="shared" si="4"/>
        <v>1.9742257150164463E-2</v>
      </c>
      <c r="K82" s="100">
        <f t="shared" si="6"/>
        <v>1.3161504766776308E-2</v>
      </c>
      <c r="O82" s="96">
        <f>Amnt_Deposited!B77</f>
        <v>2063</v>
      </c>
      <c r="P82" s="99">
        <f>Amnt_Deposited!H77</f>
        <v>0</v>
      </c>
      <c r="Q82" s="284">
        <f>MCF!R81</f>
        <v>1</v>
      </c>
      <c r="R82" s="67">
        <f t="shared" si="13"/>
        <v>0</v>
      </c>
      <c r="S82" s="67">
        <f t="shared" si="7"/>
        <v>0</v>
      </c>
      <c r="T82" s="67">
        <f t="shared" si="8"/>
        <v>0</v>
      </c>
      <c r="U82" s="67">
        <f t="shared" si="9"/>
        <v>0.29838495363296663</v>
      </c>
      <c r="V82" s="67">
        <f t="shared" si="10"/>
        <v>2.1635350301550109E-2</v>
      </c>
      <c r="W82" s="100">
        <f t="shared" si="11"/>
        <v>1.4423566867700072E-2</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0.25386871163227454</v>
      </c>
      <c r="J83" s="67">
        <f t="shared" ref="J83:J99" si="18">I82*(1-$K$10)+H83</f>
        <v>1.8407558557807364E-2</v>
      </c>
      <c r="K83" s="100">
        <f t="shared" si="6"/>
        <v>1.2271705705204909E-2</v>
      </c>
      <c r="O83" s="96">
        <f>Amnt_Deposited!B78</f>
        <v>2064</v>
      </c>
      <c r="P83" s="99">
        <f>Amnt_Deposited!H78</f>
        <v>0</v>
      </c>
      <c r="Q83" s="284">
        <f>MCF!R82</f>
        <v>1</v>
      </c>
      <c r="R83" s="67">
        <f t="shared" ref="R83:R99" si="19">P83*$W$6*DOCF*Q83</f>
        <v>0</v>
      </c>
      <c r="S83" s="67">
        <f t="shared" si="7"/>
        <v>0</v>
      </c>
      <c r="T83" s="67">
        <f t="shared" si="8"/>
        <v>0</v>
      </c>
      <c r="U83" s="67">
        <f t="shared" si="9"/>
        <v>0.27821228672030102</v>
      </c>
      <c r="V83" s="67">
        <f t="shared" si="10"/>
        <v>2.0172666912665616E-2</v>
      </c>
      <c r="W83" s="100">
        <f t="shared" si="11"/>
        <v>1.3448444608443744E-2</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0.23670561779341809</v>
      </c>
      <c r="J84" s="67">
        <f t="shared" si="18"/>
        <v>1.7163093838856436E-2</v>
      </c>
      <c r="K84" s="100">
        <f t="shared" si="6"/>
        <v>1.1442062559237624E-2</v>
      </c>
      <c r="O84" s="96">
        <f>Amnt_Deposited!B79</f>
        <v>2065</v>
      </c>
      <c r="P84" s="99">
        <f>Amnt_Deposited!H79</f>
        <v>0</v>
      </c>
      <c r="Q84" s="284">
        <f>MCF!R83</f>
        <v>1</v>
      </c>
      <c r="R84" s="67">
        <f t="shared" si="19"/>
        <v>0</v>
      </c>
      <c r="S84" s="67">
        <f t="shared" si="7"/>
        <v>0</v>
      </c>
      <c r="T84" s="67">
        <f t="shared" si="8"/>
        <v>0</v>
      </c>
      <c r="U84" s="67">
        <f t="shared" si="9"/>
        <v>0.25940341675991041</v>
      </c>
      <c r="V84" s="67">
        <f t="shared" si="10"/>
        <v>1.8808869960390627E-2</v>
      </c>
      <c r="W84" s="100">
        <f t="shared" si="11"/>
        <v>1.2539246640260418E-2</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0.22070285516760249</v>
      </c>
      <c r="J85" s="67">
        <f t="shared" si="18"/>
        <v>1.6002762625815597E-2</v>
      </c>
      <c r="K85" s="100">
        <f t="shared" ref="K85:K99" si="20">J85*CH4_fraction*conv</f>
        <v>1.0668508417210398E-2</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0.24186614264942755</v>
      </c>
      <c r="V85" s="67">
        <f t="shared" ref="V85:V98" si="24">U84*(1-$W$10)+T85</f>
        <v>1.7537274110482858E-2</v>
      </c>
      <c r="W85" s="100">
        <f t="shared" ref="W85:W99" si="25">V85*CH4_fraction*conv</f>
        <v>1.1691516073655237E-2</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0.20578197819387015</v>
      </c>
      <c r="J86" s="67">
        <f t="shared" si="18"/>
        <v>1.492087697373235E-2</v>
      </c>
      <c r="K86" s="100">
        <f t="shared" si="20"/>
        <v>9.9472513158215658E-3</v>
      </c>
      <c r="O86" s="96">
        <f>Amnt_Deposited!B81</f>
        <v>2067</v>
      </c>
      <c r="P86" s="99">
        <f>Amnt_Deposited!H81</f>
        <v>0</v>
      </c>
      <c r="Q86" s="284">
        <f>MCF!R85</f>
        <v>1</v>
      </c>
      <c r="R86" s="67">
        <f t="shared" si="19"/>
        <v>0</v>
      </c>
      <c r="S86" s="67">
        <f t="shared" si="21"/>
        <v>0</v>
      </c>
      <c r="T86" s="67">
        <f t="shared" si="22"/>
        <v>0</v>
      </c>
      <c r="U86" s="67">
        <f t="shared" si="23"/>
        <v>0.22551449665081674</v>
      </c>
      <c r="V86" s="67">
        <f t="shared" si="24"/>
        <v>1.6351645998610803E-2</v>
      </c>
      <c r="W86" s="100">
        <f t="shared" si="25"/>
        <v>1.0901097332407201E-2</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0.19186984471598514</v>
      </c>
      <c r="J87" s="67">
        <f t="shared" si="18"/>
        <v>1.3912133477885011E-2</v>
      </c>
      <c r="K87" s="100">
        <f t="shared" si="20"/>
        <v>9.2747556519233408E-3</v>
      </c>
      <c r="O87" s="96">
        <f>Amnt_Deposited!B82</f>
        <v>2068</v>
      </c>
      <c r="P87" s="99">
        <f>Amnt_Deposited!H82</f>
        <v>0</v>
      </c>
      <c r="Q87" s="284">
        <f>MCF!R86</f>
        <v>1</v>
      </c>
      <c r="R87" s="67">
        <f t="shared" si="19"/>
        <v>0</v>
      </c>
      <c r="S87" s="67">
        <f t="shared" si="21"/>
        <v>0</v>
      </c>
      <c r="T87" s="67">
        <f t="shared" si="22"/>
        <v>0</v>
      </c>
      <c r="U87" s="67">
        <f t="shared" si="23"/>
        <v>0.2102683229764222</v>
      </c>
      <c r="V87" s="67">
        <f t="shared" si="24"/>
        <v>1.5246173674394542E-2</v>
      </c>
      <c r="W87" s="100">
        <f t="shared" si="25"/>
        <v>1.0164115782929695E-2</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0.17889825743949853</v>
      </c>
      <c r="J88" s="67">
        <f t="shared" si="18"/>
        <v>1.297158727648663E-2</v>
      </c>
      <c r="K88" s="100">
        <f t="shared" si="20"/>
        <v>8.6477248509910856E-3</v>
      </c>
      <c r="O88" s="96">
        <f>Amnt_Deposited!B83</f>
        <v>2069</v>
      </c>
      <c r="P88" s="99">
        <f>Amnt_Deposited!H83</f>
        <v>0</v>
      </c>
      <c r="Q88" s="284">
        <f>MCF!R87</f>
        <v>1</v>
      </c>
      <c r="R88" s="67">
        <f t="shared" si="19"/>
        <v>0</v>
      </c>
      <c r="S88" s="67">
        <f t="shared" si="21"/>
        <v>0</v>
      </c>
      <c r="T88" s="67">
        <f t="shared" si="22"/>
        <v>0</v>
      </c>
      <c r="U88" s="67">
        <f t="shared" si="23"/>
        <v>0.19605288486520397</v>
      </c>
      <c r="V88" s="67">
        <f t="shared" si="24"/>
        <v>1.4215438111218235E-2</v>
      </c>
      <c r="W88" s="100">
        <f t="shared" si="25"/>
        <v>9.4769587408121553E-3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0.16680362962853176</v>
      </c>
      <c r="J89" s="67">
        <f t="shared" si="18"/>
        <v>1.2094627810966766E-2</v>
      </c>
      <c r="K89" s="100">
        <f t="shared" si="20"/>
        <v>8.0630852073111763E-3</v>
      </c>
      <c r="O89" s="96">
        <f>Amnt_Deposited!B84</f>
        <v>2070</v>
      </c>
      <c r="P89" s="99">
        <f>Amnt_Deposited!H84</f>
        <v>0</v>
      </c>
      <c r="Q89" s="284">
        <f>MCF!R88</f>
        <v>1</v>
      </c>
      <c r="R89" s="67">
        <f t="shared" si="19"/>
        <v>0</v>
      </c>
      <c r="S89" s="67">
        <f t="shared" si="21"/>
        <v>0</v>
      </c>
      <c r="T89" s="67">
        <f t="shared" si="22"/>
        <v>0</v>
      </c>
      <c r="U89" s="67">
        <f t="shared" si="23"/>
        <v>0.18279849822304861</v>
      </c>
      <c r="V89" s="67">
        <f t="shared" si="24"/>
        <v>1.3254386642155369E-2</v>
      </c>
      <c r="W89" s="100">
        <f t="shared" si="25"/>
        <v>8.8362577614369119E-3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0.15552667340352375</v>
      </c>
      <c r="J90" s="67">
        <f t="shared" si="18"/>
        <v>1.127695622500802E-2</v>
      </c>
      <c r="K90" s="100">
        <f t="shared" si="20"/>
        <v>7.5179708166720136E-3</v>
      </c>
      <c r="O90" s="96">
        <f>Amnt_Deposited!B85</f>
        <v>2071</v>
      </c>
      <c r="P90" s="99">
        <f>Amnt_Deposited!H85</f>
        <v>0</v>
      </c>
      <c r="Q90" s="284">
        <f>MCF!R89</f>
        <v>1</v>
      </c>
      <c r="R90" s="67">
        <f t="shared" si="19"/>
        <v>0</v>
      </c>
      <c r="S90" s="67">
        <f t="shared" si="21"/>
        <v>0</v>
      </c>
      <c r="T90" s="67">
        <f t="shared" si="22"/>
        <v>0</v>
      </c>
      <c r="U90" s="67">
        <f t="shared" si="23"/>
        <v>0.17044019003125899</v>
      </c>
      <c r="V90" s="67">
        <f t="shared" si="24"/>
        <v>1.2358308191789619E-2</v>
      </c>
      <c r="W90" s="100">
        <f t="shared" si="25"/>
        <v>8.2388721278597449E-3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0.14501210911197635</v>
      </c>
      <c r="J91" s="67">
        <f t="shared" si="18"/>
        <v>1.0514564291547391E-2</v>
      </c>
      <c r="K91" s="100">
        <f t="shared" si="20"/>
        <v>7.0097095276982603E-3</v>
      </c>
      <c r="O91" s="96">
        <f>Amnt_Deposited!B86</f>
        <v>2072</v>
      </c>
      <c r="P91" s="99">
        <f>Amnt_Deposited!H86</f>
        <v>0</v>
      </c>
      <c r="Q91" s="284">
        <f>MCF!R90</f>
        <v>1</v>
      </c>
      <c r="R91" s="67">
        <f t="shared" si="19"/>
        <v>0</v>
      </c>
      <c r="S91" s="67">
        <f t="shared" si="21"/>
        <v>0</v>
      </c>
      <c r="T91" s="67">
        <f t="shared" si="22"/>
        <v>0</v>
      </c>
      <c r="U91" s="67">
        <f t="shared" si="23"/>
        <v>0.1589173798487413</v>
      </c>
      <c r="V91" s="67">
        <f t="shared" si="24"/>
        <v>1.1522810182517695E-2</v>
      </c>
      <c r="W91" s="100">
        <f t="shared" si="25"/>
        <v>7.6818734550117961E-3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0.13520839434753379</v>
      </c>
      <c r="J92" s="67">
        <f t="shared" si="18"/>
        <v>9.8037147644425525E-3</v>
      </c>
      <c r="K92" s="100">
        <f t="shared" si="20"/>
        <v>6.5358098429617014E-3</v>
      </c>
      <c r="O92" s="96">
        <f>Amnt_Deposited!B87</f>
        <v>2073</v>
      </c>
      <c r="P92" s="99">
        <f>Amnt_Deposited!H87</f>
        <v>0</v>
      </c>
      <c r="Q92" s="284">
        <f>MCF!R91</f>
        <v>1</v>
      </c>
      <c r="R92" s="67">
        <f t="shared" si="19"/>
        <v>0</v>
      </c>
      <c r="S92" s="67">
        <f t="shared" si="21"/>
        <v>0</v>
      </c>
      <c r="T92" s="67">
        <f t="shared" si="22"/>
        <v>0</v>
      </c>
      <c r="U92" s="67">
        <f t="shared" si="23"/>
        <v>0.14817358284661247</v>
      </c>
      <c r="V92" s="67">
        <f t="shared" si="24"/>
        <v>1.0743797002128831E-2</v>
      </c>
      <c r="W92" s="100">
        <f t="shared" si="25"/>
        <v>7.1625313347525536E-3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0.12606747128904686</v>
      </c>
      <c r="J93" s="67">
        <f t="shared" si="18"/>
        <v>9.1409230584869345E-3</v>
      </c>
      <c r="K93" s="100">
        <f t="shared" si="20"/>
        <v>6.0939487056579558E-3</v>
      </c>
      <c r="O93" s="96">
        <f>Amnt_Deposited!B88</f>
        <v>2074</v>
      </c>
      <c r="P93" s="99">
        <f>Amnt_Deposited!H88</f>
        <v>0</v>
      </c>
      <c r="Q93" s="284">
        <f>MCF!R92</f>
        <v>1</v>
      </c>
      <c r="R93" s="67">
        <f t="shared" si="19"/>
        <v>0</v>
      </c>
      <c r="S93" s="67">
        <f t="shared" si="21"/>
        <v>0</v>
      </c>
      <c r="T93" s="67">
        <f t="shared" si="22"/>
        <v>0</v>
      </c>
      <c r="U93" s="67">
        <f t="shared" si="23"/>
        <v>0.13815613291950349</v>
      </c>
      <c r="V93" s="67">
        <f t="shared" si="24"/>
        <v>1.0017449927108976E-2</v>
      </c>
      <c r="W93" s="100">
        <f t="shared" si="25"/>
        <v>6.6782999514059839E-3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0.11754453112107786</v>
      </c>
      <c r="J94" s="67">
        <f t="shared" si="18"/>
        <v>8.5229401679689978E-3</v>
      </c>
      <c r="K94" s="100">
        <f t="shared" si="20"/>
        <v>5.6819601119793318E-3</v>
      </c>
      <c r="O94" s="96">
        <f>Amnt_Deposited!B89</f>
        <v>2075</v>
      </c>
      <c r="P94" s="99">
        <f>Amnt_Deposited!H89</f>
        <v>0</v>
      </c>
      <c r="Q94" s="284">
        <f>MCF!R93</f>
        <v>1</v>
      </c>
      <c r="R94" s="67">
        <f t="shared" si="19"/>
        <v>0</v>
      </c>
      <c r="S94" s="67">
        <f t="shared" si="21"/>
        <v>0</v>
      </c>
      <c r="T94" s="67">
        <f t="shared" si="22"/>
        <v>0</v>
      </c>
      <c r="U94" s="67">
        <f t="shared" si="23"/>
        <v>0.12881592451624979</v>
      </c>
      <c r="V94" s="67">
        <f t="shared" si="24"/>
        <v>9.3402084032537004E-3</v>
      </c>
      <c r="W94" s="100">
        <f t="shared" si="25"/>
        <v>6.2268056021691333E-3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0.10959779438103541</v>
      </c>
      <c r="J95" s="67">
        <f t="shared" si="18"/>
        <v>7.9467367400424573E-3</v>
      </c>
      <c r="K95" s="100">
        <f t="shared" si="20"/>
        <v>5.2978244933616376E-3</v>
      </c>
      <c r="O95" s="96">
        <f>Amnt_Deposited!B90</f>
        <v>2076</v>
      </c>
      <c r="P95" s="99">
        <f>Amnt_Deposited!H90</f>
        <v>0</v>
      </c>
      <c r="Q95" s="284">
        <f>MCF!R94</f>
        <v>1</v>
      </c>
      <c r="R95" s="67">
        <f t="shared" si="19"/>
        <v>0</v>
      </c>
      <c r="S95" s="67">
        <f t="shared" si="21"/>
        <v>0</v>
      </c>
      <c r="T95" s="67">
        <f t="shared" si="22"/>
        <v>0</v>
      </c>
      <c r="U95" s="67">
        <f t="shared" si="23"/>
        <v>0.12010717192442244</v>
      </c>
      <c r="V95" s="67">
        <f t="shared" si="24"/>
        <v>8.7087525918273564E-3</v>
      </c>
      <c r="W95" s="100">
        <f t="shared" si="25"/>
        <v>5.8058350612182376E-3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0.10218830615620028</v>
      </c>
      <c r="J96" s="67">
        <f t="shared" si="18"/>
        <v>7.4094882248351302E-3</v>
      </c>
      <c r="K96" s="100">
        <f t="shared" si="20"/>
        <v>4.9396588165567532E-3</v>
      </c>
      <c r="O96" s="96">
        <f>Amnt_Deposited!B91</f>
        <v>2077</v>
      </c>
      <c r="P96" s="99">
        <f>Amnt_Deposited!H91</f>
        <v>0</v>
      </c>
      <c r="Q96" s="284">
        <f>MCF!R95</f>
        <v>1</v>
      </c>
      <c r="R96" s="67">
        <f t="shared" si="19"/>
        <v>0</v>
      </c>
      <c r="S96" s="67">
        <f t="shared" si="21"/>
        <v>0</v>
      </c>
      <c r="T96" s="67">
        <f t="shared" si="22"/>
        <v>0</v>
      </c>
      <c r="U96" s="67">
        <f t="shared" si="23"/>
        <v>0.1119871848287127</v>
      </c>
      <c r="V96" s="67">
        <f t="shared" si="24"/>
        <v>8.1199870957097374E-3</v>
      </c>
      <c r="W96" s="100">
        <f t="shared" si="25"/>
        <v>5.4133247304731583E-3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9.5279745126698109E-2</v>
      </c>
      <c r="J97" s="67">
        <f t="shared" si="18"/>
        <v>6.9085610295021712E-3</v>
      </c>
      <c r="K97" s="100">
        <f t="shared" si="20"/>
        <v>4.6057073530014472E-3</v>
      </c>
      <c r="O97" s="96">
        <f>Amnt_Deposited!B92</f>
        <v>2078</v>
      </c>
      <c r="P97" s="99">
        <f>Amnt_Deposited!H92</f>
        <v>0</v>
      </c>
      <c r="Q97" s="284">
        <f>MCF!R96</f>
        <v>1</v>
      </c>
      <c r="R97" s="67">
        <f t="shared" si="19"/>
        <v>0</v>
      </c>
      <c r="S97" s="67">
        <f t="shared" si="21"/>
        <v>0</v>
      </c>
      <c r="T97" s="67">
        <f t="shared" si="22"/>
        <v>0</v>
      </c>
      <c r="U97" s="67">
        <f t="shared" si="23"/>
        <v>0.1044161590429569</v>
      </c>
      <c r="V97" s="67">
        <f t="shared" si="24"/>
        <v>7.571025785755808E-3</v>
      </c>
      <c r="W97" s="100">
        <f t="shared" si="25"/>
        <v>5.0473505238372053E-3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8.8838245518347209E-2</v>
      </c>
      <c r="J98" s="67">
        <f t="shared" si="18"/>
        <v>6.4414996083508999E-3</v>
      </c>
      <c r="K98" s="100">
        <f t="shared" si="20"/>
        <v>4.2943330722339332E-3</v>
      </c>
      <c r="O98" s="96">
        <f>Amnt_Deposited!B93</f>
        <v>2079</v>
      </c>
      <c r="P98" s="99">
        <f>Amnt_Deposited!H93</f>
        <v>0</v>
      </c>
      <c r="Q98" s="284">
        <f>MCF!R97</f>
        <v>1</v>
      </c>
      <c r="R98" s="67">
        <f t="shared" si="19"/>
        <v>0</v>
      </c>
      <c r="S98" s="67">
        <f t="shared" si="21"/>
        <v>0</v>
      </c>
      <c r="T98" s="67">
        <f t="shared" si="22"/>
        <v>0</v>
      </c>
      <c r="U98" s="67">
        <f t="shared" si="23"/>
        <v>9.7356981389969607E-2</v>
      </c>
      <c r="V98" s="67">
        <f t="shared" si="24"/>
        <v>7.0591776529872917E-3</v>
      </c>
      <c r="W98" s="100">
        <f t="shared" si="25"/>
        <v>4.7061184353248608E-3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8.2832231092594244E-2</v>
      </c>
      <c r="J99" s="68">
        <f t="shared" si="18"/>
        <v>6.0060144257529655E-3</v>
      </c>
      <c r="K99" s="102">
        <f t="shared" si="20"/>
        <v>4.0040096171686437E-3</v>
      </c>
      <c r="O99" s="97">
        <f>Amnt_Deposited!B94</f>
        <v>2080</v>
      </c>
      <c r="P99" s="101">
        <f>Amnt_Deposited!H94</f>
        <v>0</v>
      </c>
      <c r="Q99" s="285">
        <f>MCF!R98</f>
        <v>1</v>
      </c>
      <c r="R99" s="68">
        <f t="shared" si="19"/>
        <v>0</v>
      </c>
      <c r="S99" s="68">
        <f>R99*$W$12</f>
        <v>0</v>
      </c>
      <c r="T99" s="68">
        <f>R99*(1-$W$12)</f>
        <v>0</v>
      </c>
      <c r="U99" s="68">
        <f>S99+U98*$W$10</f>
        <v>9.0775047772706077E-2</v>
      </c>
      <c r="V99" s="68">
        <f>U98*(1-$W$10)+T99</f>
        <v>6.5819336172635275E-3</v>
      </c>
      <c r="W99" s="102">
        <f t="shared" si="25"/>
        <v>4.3879557448423517E-3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00" t="s">
        <v>338</v>
      </c>
      <c r="E2" s="801"/>
      <c r="F2" s="802"/>
    </row>
    <row r="3" spans="1:18" ht="16.5" thickBot="1">
      <c r="B3" s="12"/>
      <c r="C3" s="5" t="s">
        <v>276</v>
      </c>
      <c r="D3" s="800" t="s">
        <v>337</v>
      </c>
      <c r="E3" s="801"/>
      <c r="F3" s="802"/>
    </row>
    <row r="4" spans="1:18" ht="16.5" thickBot="1">
      <c r="B4" s="12"/>
      <c r="C4" s="5" t="s">
        <v>30</v>
      </c>
      <c r="D4" s="800" t="s">
        <v>266</v>
      </c>
      <c r="E4" s="801"/>
      <c r="F4" s="802"/>
    </row>
    <row r="5" spans="1:18" ht="16.5" thickBot="1">
      <c r="B5" s="12"/>
      <c r="C5" s="5" t="s">
        <v>117</v>
      </c>
      <c r="D5" s="803"/>
      <c r="E5" s="804"/>
      <c r="F5" s="805"/>
    </row>
    <row r="6" spans="1:18">
      <c r="B6" s="13" t="s">
        <v>201</v>
      </c>
    </row>
    <row r="7" spans="1:18">
      <c r="B7" s="20" t="s">
        <v>31</v>
      </c>
    </row>
    <row r="8" spans="1:18" ht="13.5" thickBot="1">
      <c r="B8" s="20"/>
    </row>
    <row r="9" spans="1:18" ht="12.75" customHeight="1">
      <c r="A9" s="1"/>
      <c r="C9" s="798" t="s">
        <v>18</v>
      </c>
      <c r="D9" s="799"/>
      <c r="E9" s="796" t="s">
        <v>100</v>
      </c>
      <c r="F9" s="797"/>
      <c r="H9" s="798" t="s">
        <v>18</v>
      </c>
      <c r="I9" s="799"/>
      <c r="J9" s="796" t="s">
        <v>100</v>
      </c>
      <c r="K9" s="797"/>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94" t="s">
        <v>250</v>
      </c>
      <c r="D12" s="795"/>
      <c r="E12" s="794" t="s">
        <v>250</v>
      </c>
      <c r="F12" s="795"/>
      <c r="H12" s="794" t="s">
        <v>251</v>
      </c>
      <c r="I12" s="795"/>
      <c r="J12" s="794" t="s">
        <v>251</v>
      </c>
      <c r="K12" s="795"/>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791" t="s">
        <v>250</v>
      </c>
      <c r="E61" s="792"/>
      <c r="F61" s="793"/>
      <c r="H61" s="38"/>
      <c r="I61" s="791" t="s">
        <v>251</v>
      </c>
      <c r="J61" s="792"/>
      <c r="K61" s="793"/>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806" t="s">
        <v>317</v>
      </c>
      <c r="C71" s="806"/>
      <c r="D71" s="807" t="s">
        <v>318</v>
      </c>
      <c r="E71" s="807"/>
      <c r="F71" s="807"/>
      <c r="G71" s="807"/>
      <c r="H71" s="807"/>
    </row>
    <row r="72" spans="2:8">
      <c r="B72" s="806" t="s">
        <v>319</v>
      </c>
      <c r="C72" s="806"/>
      <c r="D72" s="807" t="s">
        <v>320</v>
      </c>
      <c r="E72" s="807"/>
      <c r="F72" s="807"/>
      <c r="G72" s="807"/>
      <c r="H72" s="807"/>
    </row>
    <row r="73" spans="2:8">
      <c r="B73" s="806" t="s">
        <v>321</v>
      </c>
      <c r="C73" s="806"/>
      <c r="D73" s="807" t="s">
        <v>322</v>
      </c>
      <c r="E73" s="807"/>
      <c r="F73" s="807"/>
      <c r="G73" s="807"/>
      <c r="H73" s="807"/>
    </row>
    <row r="74" spans="2:8">
      <c r="B74" s="806" t="s">
        <v>323</v>
      </c>
      <c r="C74" s="806"/>
      <c r="D74" s="807" t="s">
        <v>324</v>
      </c>
      <c r="E74" s="807"/>
      <c r="F74" s="807"/>
      <c r="G74" s="807"/>
      <c r="H74" s="807"/>
    </row>
    <row r="75" spans="2:8">
      <c r="B75" s="560"/>
      <c r="C75" s="561"/>
      <c r="D75" s="561"/>
      <c r="E75" s="561"/>
      <c r="F75" s="561"/>
      <c r="G75" s="561"/>
      <c r="H75" s="561"/>
    </row>
    <row r="76" spans="2:8">
      <c r="B76" s="563"/>
      <c r="C76" s="564" t="s">
        <v>325</v>
      </c>
      <c r="D76" s="565" t="s">
        <v>87</v>
      </c>
      <c r="E76" s="565" t="s">
        <v>88</v>
      </c>
    </row>
    <row r="77" spans="2:8">
      <c r="B77" s="812" t="s">
        <v>133</v>
      </c>
      <c r="C77" s="566" t="s">
        <v>326</v>
      </c>
      <c r="D77" s="567" t="s">
        <v>327</v>
      </c>
      <c r="E77" s="567" t="s">
        <v>9</v>
      </c>
      <c r="F77" s="488"/>
      <c r="G77" s="547"/>
      <c r="H77" s="6"/>
    </row>
    <row r="78" spans="2:8">
      <c r="B78" s="813"/>
      <c r="C78" s="568"/>
      <c r="D78" s="569"/>
      <c r="E78" s="570"/>
      <c r="F78" s="6"/>
      <c r="G78" s="488"/>
      <c r="H78" s="6"/>
    </row>
    <row r="79" spans="2:8">
      <c r="B79" s="813"/>
      <c r="C79" s="568"/>
      <c r="D79" s="569"/>
      <c r="E79" s="570"/>
      <c r="F79" s="6"/>
      <c r="G79" s="488"/>
      <c r="H79" s="6"/>
    </row>
    <row r="80" spans="2:8">
      <c r="B80" s="813"/>
      <c r="C80" s="568"/>
      <c r="D80" s="569"/>
      <c r="E80" s="570"/>
      <c r="F80" s="6"/>
      <c r="G80" s="488"/>
      <c r="H80" s="6"/>
    </row>
    <row r="81" spans="2:8">
      <c r="B81" s="813"/>
      <c r="C81" s="568"/>
      <c r="D81" s="569"/>
      <c r="E81" s="570"/>
      <c r="F81" s="6"/>
      <c r="G81" s="488"/>
      <c r="H81" s="6"/>
    </row>
    <row r="82" spans="2:8">
      <c r="B82" s="813"/>
      <c r="C82" s="568"/>
      <c r="D82" s="569" t="s">
        <v>328</v>
      </c>
      <c r="E82" s="570"/>
      <c r="F82" s="6"/>
      <c r="G82" s="488"/>
      <c r="H82" s="6"/>
    </row>
    <row r="83" spans="2:8" ht="13.5" thickBot="1">
      <c r="B83" s="814"/>
      <c r="C83" s="571"/>
      <c r="D83" s="571"/>
      <c r="E83" s="572" t="s">
        <v>329</v>
      </c>
      <c r="F83" s="6"/>
      <c r="G83" s="6"/>
      <c r="H83" s="6"/>
    </row>
    <row r="84" spans="2:8" ht="13.5" thickTop="1">
      <c r="B84" s="563"/>
      <c r="C84" s="570"/>
      <c r="D84" s="563"/>
      <c r="E84" s="573"/>
      <c r="F84" s="6"/>
      <c r="G84" s="6"/>
      <c r="H84" s="6"/>
    </row>
    <row r="85" spans="2:8">
      <c r="B85" s="808" t="s">
        <v>330</v>
      </c>
      <c r="C85" s="809"/>
      <c r="D85" s="809"/>
      <c r="E85" s="810"/>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811" t="s">
        <v>333</v>
      </c>
      <c r="C95" s="811"/>
      <c r="D95" s="811"/>
      <c r="E95" s="577">
        <f>SUM(E86:E94)</f>
        <v>0.13702</v>
      </c>
    </row>
    <row r="96" spans="2:8">
      <c r="B96" s="808" t="s">
        <v>334</v>
      </c>
      <c r="C96" s="809"/>
      <c r="D96" s="809"/>
      <c r="E96" s="810"/>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811" t="s">
        <v>333</v>
      </c>
      <c r="C106" s="811"/>
      <c r="D106" s="811"/>
      <c r="E106" s="577">
        <f>SUM(E97:E105)</f>
        <v>0.15982100000000002</v>
      </c>
    </row>
    <row r="107" spans="2:5">
      <c r="B107" s="808" t="s">
        <v>335</v>
      </c>
      <c r="C107" s="809"/>
      <c r="D107" s="809"/>
      <c r="E107" s="810"/>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811" t="s">
        <v>333</v>
      </c>
      <c r="C117" s="811"/>
      <c r="D117" s="811"/>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36.264136281999996</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36.264136281999996</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36.990224304000002</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36.990224304000002</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37.833907848000003</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37.833907848000003</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39.045816281999997</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39.045816281999997</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39.499647373999998</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39.499647373999998</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40.597646011999998</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40.597646011999998</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41.065872298000002</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41.065872298000002</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41.521789650000002</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41.521789650000002</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41.960877837999995</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41.960877837999995</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42.377503959999999</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42.377503959999999</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50.591805000000001</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50.591805000000001</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52.622222774000001</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52.622222774000001</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53.193232135999999</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53.193232135999999</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54.313345129999995</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54.313345129999995</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55.425391251999997</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55.425391251999997</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56.509620574000003</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56.509620574000003</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57.601847226000004</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57.601847226000004</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56.737902167826</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56.737902167826</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59.454160463107144</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59.454160463107144</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62.254152246704002</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62.254152246704002</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65.138849591922664</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65.138849591922664</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68.109091414343908</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68.109091414343908</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71.165565483462132</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71.165565483462132</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74.308788744615541</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74.308788744615541</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77.539085807633612</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77.539085807633612</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80.856565446893754</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80.856565446893754</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84.261094944802693</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84.261094944802693</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87.752272097026463</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87.752272097026463</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91.329394683003329</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91.329394683003329</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94.991427189301433</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94.991427189301433</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98.806752000000017</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98.806752000000017</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H16" sqref="H16:H17"/>
    </sheetView>
  </sheetViews>
  <sheetFormatPr defaultColWidth="11.42578125" defaultRowHeight="12.75"/>
  <cols>
    <col min="1" max="1" width="3.42578125" style="712" customWidth="1"/>
    <col min="2" max="2" width="15.28515625" style="712" customWidth="1"/>
    <col min="3" max="4" width="10.140625" style="712" bestFit="1" customWidth="1"/>
    <col min="5" max="5" width="9.42578125" style="712" customWidth="1"/>
    <col min="6" max="6" width="11.28515625" style="712" customWidth="1"/>
    <col min="7" max="7" width="9.42578125" style="712" customWidth="1"/>
    <col min="8" max="8" width="8.42578125" style="712" customWidth="1"/>
    <col min="9" max="10" width="10.85546875" style="712" customWidth="1"/>
    <col min="11" max="11" width="9.42578125" style="712" bestFit="1" customWidth="1"/>
    <col min="12" max="12" width="10.28515625" style="712" customWidth="1"/>
    <col min="13" max="13" width="10.140625" style="712" customWidth="1"/>
    <col min="14" max="14" width="8.42578125" style="712" customWidth="1"/>
    <col min="15" max="15" width="23.7109375" style="712" customWidth="1"/>
    <col min="16" max="16" width="9.28515625" style="712" customWidth="1"/>
    <col min="17" max="17" width="3.85546875" style="712" customWidth="1"/>
    <col min="18" max="19" width="13" style="712" customWidth="1"/>
    <col min="20" max="20" width="9.42578125" style="712" customWidth="1"/>
    <col min="21" max="16384" width="11.42578125" style="712"/>
  </cols>
  <sheetData>
    <row r="2" spans="2:20" ht="15.75">
      <c r="C2" s="713" t="s">
        <v>106</v>
      </c>
      <c r="Q2" s="818" t="s">
        <v>107</v>
      </c>
      <c r="R2" s="818"/>
      <c r="S2" s="818"/>
      <c r="T2" s="818"/>
    </row>
    <row r="4" spans="2:20">
      <c r="C4" s="712" t="s">
        <v>26</v>
      </c>
    </row>
    <row r="5" spans="2:20">
      <c r="C5" s="712" t="s">
        <v>281</v>
      </c>
    </row>
    <row r="6" spans="2:20">
      <c r="C6" s="712" t="s">
        <v>29</v>
      </c>
    </row>
    <row r="7" spans="2:20">
      <c r="C7" s="712" t="s">
        <v>109</v>
      </c>
    </row>
    <row r="8" spans="2:20" ht="13.5" thickBot="1"/>
    <row r="9" spans="2:20" ht="13.5" thickBot="1">
      <c r="C9" s="819" t="s">
        <v>95</v>
      </c>
      <c r="D9" s="820"/>
      <c r="E9" s="820"/>
      <c r="F9" s="820"/>
      <c r="G9" s="820"/>
      <c r="H9" s="821"/>
      <c r="I9" s="827" t="s">
        <v>308</v>
      </c>
      <c r="J9" s="828"/>
      <c r="K9" s="828"/>
      <c r="L9" s="828"/>
      <c r="M9" s="828"/>
      <c r="N9" s="829"/>
      <c r="R9" s="714" t="s">
        <v>95</v>
      </c>
      <c r="S9" s="711" t="s">
        <v>308</v>
      </c>
    </row>
    <row r="10" spans="2:20" s="721" customFormat="1" ht="38.25" customHeight="1">
      <c r="B10" s="715"/>
      <c r="C10" s="715" t="s">
        <v>104</v>
      </c>
      <c r="D10" s="716" t="s">
        <v>105</v>
      </c>
      <c r="E10" s="716" t="s">
        <v>0</v>
      </c>
      <c r="F10" s="716" t="s">
        <v>206</v>
      </c>
      <c r="G10" s="716" t="s">
        <v>103</v>
      </c>
      <c r="H10" s="717" t="s">
        <v>161</v>
      </c>
      <c r="I10" s="718" t="s">
        <v>104</v>
      </c>
      <c r="J10" s="719" t="s">
        <v>105</v>
      </c>
      <c r="K10" s="719" t="s">
        <v>0</v>
      </c>
      <c r="L10" s="719" t="s">
        <v>206</v>
      </c>
      <c r="M10" s="719" t="s">
        <v>103</v>
      </c>
      <c r="N10" s="720" t="s">
        <v>161</v>
      </c>
      <c r="O10" s="710" t="s">
        <v>28</v>
      </c>
      <c r="R10" s="822" t="s">
        <v>147</v>
      </c>
      <c r="S10" s="822" t="s">
        <v>315</v>
      </c>
    </row>
    <row r="11" spans="2:20" s="726" customFormat="1" ht="13.5" thickBot="1">
      <c r="B11" s="722"/>
      <c r="C11" s="722" t="s">
        <v>11</v>
      </c>
      <c r="D11" s="723" t="s">
        <v>11</v>
      </c>
      <c r="E11" s="723" t="s">
        <v>11</v>
      </c>
      <c r="F11" s="723" t="s">
        <v>11</v>
      </c>
      <c r="G11" s="723" t="s">
        <v>11</v>
      </c>
      <c r="H11" s="724"/>
      <c r="I11" s="722" t="s">
        <v>11</v>
      </c>
      <c r="J11" s="723" t="s">
        <v>11</v>
      </c>
      <c r="K11" s="723" t="s">
        <v>11</v>
      </c>
      <c r="L11" s="723" t="s">
        <v>11</v>
      </c>
      <c r="M11" s="723" t="s">
        <v>11</v>
      </c>
      <c r="N11" s="724"/>
      <c r="O11" s="725"/>
      <c r="R11" s="823"/>
      <c r="S11" s="823"/>
    </row>
    <row r="12" spans="2:20" s="726" customFormat="1" ht="13.5" thickBot="1">
      <c r="B12" s="727" t="s">
        <v>25</v>
      </c>
      <c r="C12" s="728">
        <v>0.4</v>
      </c>
      <c r="D12" s="729">
        <v>0.8</v>
      </c>
      <c r="E12" s="729">
        <v>1</v>
      </c>
      <c r="F12" s="729">
        <v>0.5</v>
      </c>
      <c r="G12" s="729">
        <v>0.6</v>
      </c>
      <c r="H12" s="730"/>
      <c r="I12" s="728">
        <v>0.4</v>
      </c>
      <c r="J12" s="729">
        <v>0.8</v>
      </c>
      <c r="K12" s="729">
        <v>1</v>
      </c>
      <c r="L12" s="729">
        <v>0.5</v>
      </c>
      <c r="M12" s="729">
        <v>0.6</v>
      </c>
      <c r="N12" s="730"/>
      <c r="O12" s="731"/>
      <c r="R12" s="823"/>
      <c r="S12" s="823"/>
    </row>
    <row r="13" spans="2:20" s="726" customFormat="1" ht="26.25" thickBot="1">
      <c r="B13" s="727" t="s">
        <v>159</v>
      </c>
      <c r="C13" s="732">
        <f>C12</f>
        <v>0.4</v>
      </c>
      <c r="D13" s="733">
        <f>D12</f>
        <v>0.8</v>
      </c>
      <c r="E13" s="733">
        <f>E12</f>
        <v>1</v>
      </c>
      <c r="F13" s="733">
        <f>F12</f>
        <v>0.5</v>
      </c>
      <c r="G13" s="733">
        <f>G12</f>
        <v>0.6</v>
      </c>
      <c r="H13" s="734"/>
      <c r="I13" s="732">
        <v>0.4</v>
      </c>
      <c r="J13" s="733">
        <v>0.8</v>
      </c>
      <c r="K13" s="733">
        <v>1</v>
      </c>
      <c r="L13" s="733">
        <v>0.5</v>
      </c>
      <c r="M13" s="733">
        <v>0.6</v>
      </c>
      <c r="N13" s="734"/>
      <c r="O13" s="735"/>
      <c r="R13" s="823"/>
      <c r="S13" s="823"/>
    </row>
    <row r="14" spans="2:20" s="726" customFormat="1" ht="13.5" thickBot="1">
      <c r="B14" s="736"/>
      <c r="C14" s="736"/>
      <c r="D14" s="737"/>
      <c r="E14" s="737"/>
      <c r="F14" s="737"/>
      <c r="G14" s="737"/>
      <c r="H14" s="738"/>
      <c r="I14" s="736"/>
      <c r="J14" s="737"/>
      <c r="K14" s="737"/>
      <c r="L14" s="737"/>
      <c r="M14" s="737"/>
      <c r="N14" s="738"/>
      <c r="O14" s="739"/>
      <c r="R14" s="823"/>
      <c r="S14" s="823"/>
    </row>
    <row r="15" spans="2:20" s="726" customFormat="1" ht="12.75" customHeight="1" thickBot="1">
      <c r="B15" s="740"/>
      <c r="C15" s="815" t="s">
        <v>158</v>
      </c>
      <c r="D15" s="816"/>
      <c r="E15" s="816"/>
      <c r="F15" s="816"/>
      <c r="G15" s="816"/>
      <c r="H15" s="817"/>
      <c r="I15" s="815" t="s">
        <v>158</v>
      </c>
      <c r="J15" s="816"/>
      <c r="K15" s="816"/>
      <c r="L15" s="816"/>
      <c r="M15" s="816"/>
      <c r="N15" s="817"/>
      <c r="O15" s="741"/>
      <c r="R15" s="823"/>
      <c r="S15" s="823"/>
    </row>
    <row r="16" spans="2:20" s="726" customFormat="1" ht="26.25" thickBot="1">
      <c r="B16" s="727" t="s">
        <v>160</v>
      </c>
      <c r="C16" s="773">
        <v>0</v>
      </c>
      <c r="D16" s="774">
        <v>0</v>
      </c>
      <c r="E16" s="774">
        <v>1</v>
      </c>
      <c r="F16" s="774">
        <v>0</v>
      </c>
      <c r="G16" s="774">
        <v>0</v>
      </c>
      <c r="H16" s="825" t="s">
        <v>36</v>
      </c>
      <c r="I16" s="742">
        <v>0.2</v>
      </c>
      <c r="J16" s="743">
        <v>0.3</v>
      </c>
      <c r="K16" s="743">
        <v>0.25</v>
      </c>
      <c r="L16" s="743">
        <v>0.05</v>
      </c>
      <c r="M16" s="743">
        <v>0.2</v>
      </c>
      <c r="N16" s="825" t="s">
        <v>36</v>
      </c>
      <c r="O16" s="744"/>
      <c r="R16" s="824"/>
      <c r="S16" s="824"/>
    </row>
    <row r="17" spans="2:19" s="726" customFormat="1" ht="13.5" thickBot="1">
      <c r="B17" s="745" t="s">
        <v>1</v>
      </c>
      <c r="C17" s="745" t="s">
        <v>24</v>
      </c>
      <c r="D17" s="746" t="s">
        <v>24</v>
      </c>
      <c r="E17" s="746" t="s">
        <v>24</v>
      </c>
      <c r="F17" s="746" t="s">
        <v>24</v>
      </c>
      <c r="G17" s="746" t="s">
        <v>24</v>
      </c>
      <c r="H17" s="826"/>
      <c r="I17" s="745" t="s">
        <v>24</v>
      </c>
      <c r="J17" s="746" t="s">
        <v>24</v>
      </c>
      <c r="K17" s="746" t="s">
        <v>24</v>
      </c>
      <c r="L17" s="746" t="s">
        <v>24</v>
      </c>
      <c r="M17" s="746" t="s">
        <v>24</v>
      </c>
      <c r="N17" s="826"/>
      <c r="O17" s="725"/>
      <c r="R17" s="727" t="s">
        <v>157</v>
      </c>
      <c r="S17" s="747" t="s">
        <v>157</v>
      </c>
    </row>
    <row r="18" spans="2:19">
      <c r="B18" s="748">
        <f>year</f>
        <v>2000</v>
      </c>
      <c r="C18" s="749">
        <f>C$16</f>
        <v>0</v>
      </c>
      <c r="D18" s="750">
        <f t="shared" ref="D18:G33" si="0">D$16</f>
        <v>0</v>
      </c>
      <c r="E18" s="750">
        <f t="shared" si="0"/>
        <v>1</v>
      </c>
      <c r="F18" s="750">
        <f t="shared" si="0"/>
        <v>0</v>
      </c>
      <c r="G18" s="750">
        <f t="shared" si="0"/>
        <v>0</v>
      </c>
      <c r="H18" s="751">
        <f>SUM(C18:G18)</f>
        <v>1</v>
      </c>
      <c r="I18" s="749">
        <f>I$16</f>
        <v>0.2</v>
      </c>
      <c r="J18" s="750">
        <f t="shared" ref="J18:M33" si="1">J$16</f>
        <v>0.3</v>
      </c>
      <c r="K18" s="750">
        <f t="shared" si="1"/>
        <v>0.25</v>
      </c>
      <c r="L18" s="750">
        <f t="shared" si="1"/>
        <v>0.05</v>
      </c>
      <c r="M18" s="750">
        <f t="shared" si="1"/>
        <v>0.2</v>
      </c>
      <c r="N18" s="751">
        <f>SUM(I18:M18)</f>
        <v>1</v>
      </c>
      <c r="O18" s="752"/>
      <c r="R18" s="753">
        <f>C18*C$13+D18*D$13+E18*E$13+F18*F$13+G18*G$13</f>
        <v>1</v>
      </c>
      <c r="S18" s="754">
        <f>I18*I$13+J18*J$13+K18*K$13+L18*L$13+M18*M$13</f>
        <v>0.71500000000000008</v>
      </c>
    </row>
    <row r="19" spans="2:19">
      <c r="B19" s="755">
        <f t="shared" ref="B19:B50" si="2">B18+1</f>
        <v>2001</v>
      </c>
      <c r="C19" s="756">
        <f t="shared" ref="C19:G50" si="3">C$16</f>
        <v>0</v>
      </c>
      <c r="D19" s="757">
        <f t="shared" si="0"/>
        <v>0</v>
      </c>
      <c r="E19" s="757">
        <f t="shared" si="0"/>
        <v>1</v>
      </c>
      <c r="F19" s="757">
        <f t="shared" si="0"/>
        <v>0</v>
      </c>
      <c r="G19" s="757">
        <f t="shared" si="0"/>
        <v>0</v>
      </c>
      <c r="H19" s="758">
        <f t="shared" ref="H19:H82" si="4">SUM(C19:G19)</f>
        <v>1</v>
      </c>
      <c r="I19" s="756">
        <f t="shared" ref="I19:M50" si="5">I$16</f>
        <v>0.2</v>
      </c>
      <c r="J19" s="757">
        <f t="shared" si="1"/>
        <v>0.3</v>
      </c>
      <c r="K19" s="757">
        <f t="shared" si="1"/>
        <v>0.25</v>
      </c>
      <c r="L19" s="757">
        <f t="shared" si="1"/>
        <v>0.05</v>
      </c>
      <c r="M19" s="757">
        <f t="shared" si="1"/>
        <v>0.2</v>
      </c>
      <c r="N19" s="758">
        <f t="shared" ref="N19:N82" si="6">SUM(I19:M19)</f>
        <v>1</v>
      </c>
      <c r="O19" s="759"/>
      <c r="R19" s="753">
        <f t="shared" ref="R19:R82" si="7">C19*C$13+D19*D$13+E19*E$13+F19*F$13+G19*G$13</f>
        <v>1</v>
      </c>
      <c r="S19" s="754">
        <f t="shared" ref="S19:S82" si="8">I19*I$13+J19*J$13+K19*K$13+L19*L$13+M19*M$13</f>
        <v>0.71500000000000008</v>
      </c>
    </row>
    <row r="20" spans="2:19">
      <c r="B20" s="755">
        <f t="shared" si="2"/>
        <v>2002</v>
      </c>
      <c r="C20" s="756">
        <f t="shared" si="3"/>
        <v>0</v>
      </c>
      <c r="D20" s="757">
        <f t="shared" si="0"/>
        <v>0</v>
      </c>
      <c r="E20" s="757">
        <f t="shared" si="0"/>
        <v>1</v>
      </c>
      <c r="F20" s="757">
        <f t="shared" si="0"/>
        <v>0</v>
      </c>
      <c r="G20" s="757">
        <f t="shared" si="0"/>
        <v>0</v>
      </c>
      <c r="H20" s="758">
        <f t="shared" si="4"/>
        <v>1</v>
      </c>
      <c r="I20" s="756">
        <f t="shared" si="5"/>
        <v>0.2</v>
      </c>
      <c r="J20" s="757">
        <f t="shared" si="1"/>
        <v>0.3</v>
      </c>
      <c r="K20" s="757">
        <f t="shared" si="1"/>
        <v>0.25</v>
      </c>
      <c r="L20" s="757">
        <f t="shared" si="1"/>
        <v>0.05</v>
      </c>
      <c r="M20" s="757">
        <f t="shared" si="1"/>
        <v>0.2</v>
      </c>
      <c r="N20" s="758">
        <f t="shared" si="6"/>
        <v>1</v>
      </c>
      <c r="O20" s="759"/>
      <c r="R20" s="753">
        <f t="shared" si="7"/>
        <v>1</v>
      </c>
      <c r="S20" s="754">
        <f t="shared" si="8"/>
        <v>0.71500000000000008</v>
      </c>
    </row>
    <row r="21" spans="2:19">
      <c r="B21" s="755">
        <f t="shared" si="2"/>
        <v>2003</v>
      </c>
      <c r="C21" s="756">
        <f t="shared" si="3"/>
        <v>0</v>
      </c>
      <c r="D21" s="757">
        <f t="shared" si="0"/>
        <v>0</v>
      </c>
      <c r="E21" s="757">
        <f t="shared" si="0"/>
        <v>1</v>
      </c>
      <c r="F21" s="757">
        <f t="shared" si="0"/>
        <v>0</v>
      </c>
      <c r="G21" s="757">
        <f t="shared" si="0"/>
        <v>0</v>
      </c>
      <c r="H21" s="758">
        <f t="shared" si="4"/>
        <v>1</v>
      </c>
      <c r="I21" s="756">
        <f t="shared" si="5"/>
        <v>0.2</v>
      </c>
      <c r="J21" s="757">
        <f t="shared" si="1"/>
        <v>0.3</v>
      </c>
      <c r="K21" s="757">
        <f t="shared" si="1"/>
        <v>0.25</v>
      </c>
      <c r="L21" s="757">
        <f t="shared" si="1"/>
        <v>0.05</v>
      </c>
      <c r="M21" s="757">
        <f t="shared" si="1"/>
        <v>0.2</v>
      </c>
      <c r="N21" s="758">
        <f t="shared" si="6"/>
        <v>1</v>
      </c>
      <c r="O21" s="759"/>
      <c r="R21" s="753">
        <f t="shared" si="7"/>
        <v>1</v>
      </c>
      <c r="S21" s="754">
        <f t="shared" si="8"/>
        <v>0.71500000000000008</v>
      </c>
    </row>
    <row r="22" spans="2:19">
      <c r="B22" s="755">
        <f t="shared" si="2"/>
        <v>2004</v>
      </c>
      <c r="C22" s="756">
        <f t="shared" si="3"/>
        <v>0</v>
      </c>
      <c r="D22" s="757">
        <f t="shared" si="0"/>
        <v>0</v>
      </c>
      <c r="E22" s="757">
        <f t="shared" si="0"/>
        <v>1</v>
      </c>
      <c r="F22" s="757">
        <f t="shared" si="0"/>
        <v>0</v>
      </c>
      <c r="G22" s="757">
        <f t="shared" si="0"/>
        <v>0</v>
      </c>
      <c r="H22" s="758">
        <f t="shared" si="4"/>
        <v>1</v>
      </c>
      <c r="I22" s="756">
        <f t="shared" si="5"/>
        <v>0.2</v>
      </c>
      <c r="J22" s="757">
        <f t="shared" si="1"/>
        <v>0.3</v>
      </c>
      <c r="K22" s="757">
        <f t="shared" si="1"/>
        <v>0.25</v>
      </c>
      <c r="L22" s="757">
        <f t="shared" si="1"/>
        <v>0.05</v>
      </c>
      <c r="M22" s="757">
        <f t="shared" si="1"/>
        <v>0.2</v>
      </c>
      <c r="N22" s="758">
        <f t="shared" si="6"/>
        <v>1</v>
      </c>
      <c r="O22" s="759"/>
      <c r="R22" s="753">
        <f t="shared" si="7"/>
        <v>1</v>
      </c>
      <c r="S22" s="754">
        <f t="shared" si="8"/>
        <v>0.71500000000000008</v>
      </c>
    </row>
    <row r="23" spans="2:19">
      <c r="B23" s="755">
        <f t="shared" si="2"/>
        <v>2005</v>
      </c>
      <c r="C23" s="756">
        <f t="shared" si="3"/>
        <v>0</v>
      </c>
      <c r="D23" s="757">
        <f t="shared" si="0"/>
        <v>0</v>
      </c>
      <c r="E23" s="757">
        <f t="shared" si="0"/>
        <v>1</v>
      </c>
      <c r="F23" s="757">
        <f t="shared" si="0"/>
        <v>0</v>
      </c>
      <c r="G23" s="757">
        <f t="shared" si="0"/>
        <v>0</v>
      </c>
      <c r="H23" s="758">
        <f t="shared" si="4"/>
        <v>1</v>
      </c>
      <c r="I23" s="756">
        <f t="shared" si="5"/>
        <v>0.2</v>
      </c>
      <c r="J23" s="757">
        <f t="shared" si="1"/>
        <v>0.3</v>
      </c>
      <c r="K23" s="757">
        <f t="shared" si="1"/>
        <v>0.25</v>
      </c>
      <c r="L23" s="757">
        <f t="shared" si="1"/>
        <v>0.05</v>
      </c>
      <c r="M23" s="757">
        <f t="shared" si="1"/>
        <v>0.2</v>
      </c>
      <c r="N23" s="758">
        <f t="shared" si="6"/>
        <v>1</v>
      </c>
      <c r="O23" s="759"/>
      <c r="R23" s="753">
        <f t="shared" si="7"/>
        <v>1</v>
      </c>
      <c r="S23" s="754">
        <f t="shared" si="8"/>
        <v>0.71500000000000008</v>
      </c>
    </row>
    <row r="24" spans="2:19">
      <c r="B24" s="755">
        <f t="shared" si="2"/>
        <v>2006</v>
      </c>
      <c r="C24" s="756">
        <f t="shared" si="3"/>
        <v>0</v>
      </c>
      <c r="D24" s="757">
        <f t="shared" si="0"/>
        <v>0</v>
      </c>
      <c r="E24" s="757">
        <f t="shared" si="0"/>
        <v>1</v>
      </c>
      <c r="F24" s="757">
        <f t="shared" si="0"/>
        <v>0</v>
      </c>
      <c r="G24" s="757">
        <f t="shared" si="0"/>
        <v>0</v>
      </c>
      <c r="H24" s="758">
        <f t="shared" si="4"/>
        <v>1</v>
      </c>
      <c r="I24" s="756">
        <f t="shared" si="5"/>
        <v>0.2</v>
      </c>
      <c r="J24" s="757">
        <f t="shared" si="1"/>
        <v>0.3</v>
      </c>
      <c r="K24" s="757">
        <f t="shared" si="1"/>
        <v>0.25</v>
      </c>
      <c r="L24" s="757">
        <f t="shared" si="1"/>
        <v>0.05</v>
      </c>
      <c r="M24" s="757">
        <f t="shared" si="1"/>
        <v>0.2</v>
      </c>
      <c r="N24" s="758">
        <f t="shared" si="6"/>
        <v>1</v>
      </c>
      <c r="O24" s="759"/>
      <c r="R24" s="753">
        <f t="shared" si="7"/>
        <v>1</v>
      </c>
      <c r="S24" s="754">
        <f t="shared" si="8"/>
        <v>0.71500000000000008</v>
      </c>
    </row>
    <row r="25" spans="2:19">
      <c r="B25" s="755">
        <f t="shared" si="2"/>
        <v>2007</v>
      </c>
      <c r="C25" s="756">
        <f t="shared" si="3"/>
        <v>0</v>
      </c>
      <c r="D25" s="757">
        <f t="shared" si="0"/>
        <v>0</v>
      </c>
      <c r="E25" s="757">
        <f t="shared" si="0"/>
        <v>1</v>
      </c>
      <c r="F25" s="757">
        <f t="shared" si="0"/>
        <v>0</v>
      </c>
      <c r="G25" s="757">
        <f t="shared" si="0"/>
        <v>0</v>
      </c>
      <c r="H25" s="758">
        <f t="shared" si="4"/>
        <v>1</v>
      </c>
      <c r="I25" s="756">
        <f t="shared" si="5"/>
        <v>0.2</v>
      </c>
      <c r="J25" s="757">
        <f t="shared" si="1"/>
        <v>0.3</v>
      </c>
      <c r="K25" s="757">
        <f t="shared" si="1"/>
        <v>0.25</v>
      </c>
      <c r="L25" s="757">
        <f t="shared" si="1"/>
        <v>0.05</v>
      </c>
      <c r="M25" s="757">
        <f t="shared" si="1"/>
        <v>0.2</v>
      </c>
      <c r="N25" s="758">
        <f t="shared" si="6"/>
        <v>1</v>
      </c>
      <c r="O25" s="759"/>
      <c r="R25" s="753">
        <f t="shared" si="7"/>
        <v>1</v>
      </c>
      <c r="S25" s="754">
        <f t="shared" si="8"/>
        <v>0.71500000000000008</v>
      </c>
    </row>
    <row r="26" spans="2:19">
      <c r="B26" s="755">
        <f t="shared" si="2"/>
        <v>2008</v>
      </c>
      <c r="C26" s="756">
        <f t="shared" si="3"/>
        <v>0</v>
      </c>
      <c r="D26" s="757">
        <f t="shared" si="0"/>
        <v>0</v>
      </c>
      <c r="E26" s="757">
        <f t="shared" si="0"/>
        <v>1</v>
      </c>
      <c r="F26" s="757">
        <f t="shared" si="0"/>
        <v>0</v>
      </c>
      <c r="G26" s="757">
        <f t="shared" si="0"/>
        <v>0</v>
      </c>
      <c r="H26" s="758">
        <f t="shared" si="4"/>
        <v>1</v>
      </c>
      <c r="I26" s="756">
        <f t="shared" si="5"/>
        <v>0.2</v>
      </c>
      <c r="J26" s="757">
        <f t="shared" si="1"/>
        <v>0.3</v>
      </c>
      <c r="K26" s="757">
        <f t="shared" si="1"/>
        <v>0.25</v>
      </c>
      <c r="L26" s="757">
        <f t="shared" si="1"/>
        <v>0.05</v>
      </c>
      <c r="M26" s="757">
        <f t="shared" si="1"/>
        <v>0.2</v>
      </c>
      <c r="N26" s="758">
        <f t="shared" si="6"/>
        <v>1</v>
      </c>
      <c r="O26" s="759"/>
      <c r="R26" s="753">
        <f t="shared" si="7"/>
        <v>1</v>
      </c>
      <c r="S26" s="754">
        <f t="shared" si="8"/>
        <v>0.71500000000000008</v>
      </c>
    </row>
    <row r="27" spans="2:19">
      <c r="B27" s="755">
        <f t="shared" si="2"/>
        <v>2009</v>
      </c>
      <c r="C27" s="756">
        <f t="shared" si="3"/>
        <v>0</v>
      </c>
      <c r="D27" s="757">
        <f t="shared" si="0"/>
        <v>0</v>
      </c>
      <c r="E27" s="757">
        <f t="shared" si="0"/>
        <v>1</v>
      </c>
      <c r="F27" s="757">
        <f t="shared" si="0"/>
        <v>0</v>
      </c>
      <c r="G27" s="757">
        <f t="shared" si="0"/>
        <v>0</v>
      </c>
      <c r="H27" s="758">
        <f t="shared" si="4"/>
        <v>1</v>
      </c>
      <c r="I27" s="756">
        <f t="shared" si="5"/>
        <v>0.2</v>
      </c>
      <c r="J27" s="757">
        <f t="shared" si="1"/>
        <v>0.3</v>
      </c>
      <c r="K27" s="757">
        <f t="shared" si="1"/>
        <v>0.25</v>
      </c>
      <c r="L27" s="757">
        <f t="shared" si="1"/>
        <v>0.05</v>
      </c>
      <c r="M27" s="757">
        <f t="shared" si="1"/>
        <v>0.2</v>
      </c>
      <c r="N27" s="758">
        <f t="shared" si="6"/>
        <v>1</v>
      </c>
      <c r="O27" s="759"/>
      <c r="R27" s="753">
        <f t="shared" si="7"/>
        <v>1</v>
      </c>
      <c r="S27" s="754">
        <f t="shared" si="8"/>
        <v>0.71500000000000008</v>
      </c>
    </row>
    <row r="28" spans="2:19">
      <c r="B28" s="755">
        <f t="shared" si="2"/>
        <v>2010</v>
      </c>
      <c r="C28" s="756">
        <f t="shared" si="3"/>
        <v>0</v>
      </c>
      <c r="D28" s="757">
        <f t="shared" si="0"/>
        <v>0</v>
      </c>
      <c r="E28" s="757">
        <f t="shared" si="0"/>
        <v>1</v>
      </c>
      <c r="F28" s="757">
        <f t="shared" si="0"/>
        <v>0</v>
      </c>
      <c r="G28" s="757">
        <f t="shared" si="0"/>
        <v>0</v>
      </c>
      <c r="H28" s="758">
        <f t="shared" si="4"/>
        <v>1</v>
      </c>
      <c r="I28" s="756">
        <f t="shared" si="5"/>
        <v>0.2</v>
      </c>
      <c r="J28" s="757">
        <f t="shared" si="1"/>
        <v>0.3</v>
      </c>
      <c r="K28" s="757">
        <f t="shared" si="1"/>
        <v>0.25</v>
      </c>
      <c r="L28" s="757">
        <f t="shared" si="1"/>
        <v>0.05</v>
      </c>
      <c r="M28" s="757">
        <f t="shared" si="1"/>
        <v>0.2</v>
      </c>
      <c r="N28" s="758">
        <f t="shared" si="6"/>
        <v>1</v>
      </c>
      <c r="O28" s="759"/>
      <c r="R28" s="753">
        <f t="shared" si="7"/>
        <v>1</v>
      </c>
      <c r="S28" s="754">
        <f t="shared" si="8"/>
        <v>0.71500000000000008</v>
      </c>
    </row>
    <row r="29" spans="2:19">
      <c r="B29" s="755">
        <f t="shared" si="2"/>
        <v>2011</v>
      </c>
      <c r="C29" s="756">
        <f t="shared" si="3"/>
        <v>0</v>
      </c>
      <c r="D29" s="757">
        <f t="shared" si="0"/>
        <v>0</v>
      </c>
      <c r="E29" s="757">
        <f t="shared" si="0"/>
        <v>1</v>
      </c>
      <c r="F29" s="757">
        <f t="shared" si="0"/>
        <v>0</v>
      </c>
      <c r="G29" s="757">
        <f t="shared" si="0"/>
        <v>0</v>
      </c>
      <c r="H29" s="758">
        <f t="shared" si="4"/>
        <v>1</v>
      </c>
      <c r="I29" s="756">
        <f t="shared" si="5"/>
        <v>0.2</v>
      </c>
      <c r="J29" s="757">
        <f t="shared" si="1"/>
        <v>0.3</v>
      </c>
      <c r="K29" s="757">
        <f t="shared" si="1"/>
        <v>0.25</v>
      </c>
      <c r="L29" s="757">
        <f t="shared" si="1"/>
        <v>0.05</v>
      </c>
      <c r="M29" s="757">
        <f t="shared" si="1"/>
        <v>0.2</v>
      </c>
      <c r="N29" s="758">
        <f t="shared" si="6"/>
        <v>1</v>
      </c>
      <c r="O29" s="759"/>
      <c r="R29" s="753">
        <f t="shared" si="7"/>
        <v>1</v>
      </c>
      <c r="S29" s="754">
        <f t="shared" si="8"/>
        <v>0.71500000000000008</v>
      </c>
    </row>
    <row r="30" spans="2:19">
      <c r="B30" s="755">
        <f t="shared" si="2"/>
        <v>2012</v>
      </c>
      <c r="C30" s="756">
        <f t="shared" si="3"/>
        <v>0</v>
      </c>
      <c r="D30" s="757">
        <f t="shared" si="0"/>
        <v>0</v>
      </c>
      <c r="E30" s="757">
        <f t="shared" si="0"/>
        <v>1</v>
      </c>
      <c r="F30" s="757">
        <f t="shared" si="0"/>
        <v>0</v>
      </c>
      <c r="G30" s="757">
        <f t="shared" si="0"/>
        <v>0</v>
      </c>
      <c r="H30" s="758">
        <f t="shared" si="4"/>
        <v>1</v>
      </c>
      <c r="I30" s="756">
        <f t="shared" si="5"/>
        <v>0.2</v>
      </c>
      <c r="J30" s="757">
        <f t="shared" si="1"/>
        <v>0.3</v>
      </c>
      <c r="K30" s="757">
        <f t="shared" si="1"/>
        <v>0.25</v>
      </c>
      <c r="L30" s="757">
        <f t="shared" si="1"/>
        <v>0.05</v>
      </c>
      <c r="M30" s="757">
        <f t="shared" si="1"/>
        <v>0.2</v>
      </c>
      <c r="N30" s="758">
        <f t="shared" si="6"/>
        <v>1</v>
      </c>
      <c r="O30" s="759"/>
      <c r="R30" s="753">
        <f t="shared" si="7"/>
        <v>1</v>
      </c>
      <c r="S30" s="754">
        <f t="shared" si="8"/>
        <v>0.71500000000000008</v>
      </c>
    </row>
    <row r="31" spans="2:19">
      <c r="B31" s="755">
        <f t="shared" si="2"/>
        <v>2013</v>
      </c>
      <c r="C31" s="756">
        <f t="shared" si="3"/>
        <v>0</v>
      </c>
      <c r="D31" s="757">
        <f t="shared" si="0"/>
        <v>0</v>
      </c>
      <c r="E31" s="757">
        <f t="shared" si="0"/>
        <v>1</v>
      </c>
      <c r="F31" s="757">
        <f t="shared" si="0"/>
        <v>0</v>
      </c>
      <c r="G31" s="757">
        <f t="shared" si="0"/>
        <v>0</v>
      </c>
      <c r="H31" s="758">
        <f t="shared" si="4"/>
        <v>1</v>
      </c>
      <c r="I31" s="756">
        <f t="shared" si="5"/>
        <v>0.2</v>
      </c>
      <c r="J31" s="757">
        <f t="shared" si="1"/>
        <v>0.3</v>
      </c>
      <c r="K31" s="757">
        <f t="shared" si="1"/>
        <v>0.25</v>
      </c>
      <c r="L31" s="757">
        <f t="shared" si="1"/>
        <v>0.05</v>
      </c>
      <c r="M31" s="757">
        <f t="shared" si="1"/>
        <v>0.2</v>
      </c>
      <c r="N31" s="758">
        <f t="shared" si="6"/>
        <v>1</v>
      </c>
      <c r="O31" s="759"/>
      <c r="R31" s="753">
        <f t="shared" si="7"/>
        <v>1</v>
      </c>
      <c r="S31" s="754">
        <f t="shared" si="8"/>
        <v>0.71500000000000008</v>
      </c>
    </row>
    <row r="32" spans="2:19">
      <c r="B32" s="755">
        <f t="shared" si="2"/>
        <v>2014</v>
      </c>
      <c r="C32" s="756">
        <f t="shared" si="3"/>
        <v>0</v>
      </c>
      <c r="D32" s="757">
        <f t="shared" si="0"/>
        <v>0</v>
      </c>
      <c r="E32" s="757">
        <f t="shared" si="0"/>
        <v>1</v>
      </c>
      <c r="F32" s="757">
        <f t="shared" si="0"/>
        <v>0</v>
      </c>
      <c r="G32" s="757">
        <f t="shared" si="0"/>
        <v>0</v>
      </c>
      <c r="H32" s="758">
        <f t="shared" si="4"/>
        <v>1</v>
      </c>
      <c r="I32" s="756">
        <f t="shared" si="5"/>
        <v>0.2</v>
      </c>
      <c r="J32" s="757">
        <f t="shared" si="1"/>
        <v>0.3</v>
      </c>
      <c r="K32" s="757">
        <f t="shared" si="1"/>
        <v>0.25</v>
      </c>
      <c r="L32" s="757">
        <f t="shared" si="1"/>
        <v>0.05</v>
      </c>
      <c r="M32" s="757">
        <f t="shared" si="1"/>
        <v>0.2</v>
      </c>
      <c r="N32" s="758">
        <f t="shared" si="6"/>
        <v>1</v>
      </c>
      <c r="O32" s="759"/>
      <c r="R32" s="753">
        <f t="shared" si="7"/>
        <v>1</v>
      </c>
      <c r="S32" s="754">
        <f t="shared" si="8"/>
        <v>0.71500000000000008</v>
      </c>
    </row>
    <row r="33" spans="2:19">
      <c r="B33" s="755">
        <f t="shared" si="2"/>
        <v>2015</v>
      </c>
      <c r="C33" s="756">
        <f t="shared" si="3"/>
        <v>0</v>
      </c>
      <c r="D33" s="757">
        <f t="shared" si="0"/>
        <v>0</v>
      </c>
      <c r="E33" s="757">
        <f t="shared" si="0"/>
        <v>1</v>
      </c>
      <c r="F33" s="757">
        <f t="shared" si="0"/>
        <v>0</v>
      </c>
      <c r="G33" s="757">
        <f t="shared" si="0"/>
        <v>0</v>
      </c>
      <c r="H33" s="758">
        <f t="shared" si="4"/>
        <v>1</v>
      </c>
      <c r="I33" s="756">
        <f t="shared" si="5"/>
        <v>0.2</v>
      </c>
      <c r="J33" s="757">
        <f t="shared" si="1"/>
        <v>0.3</v>
      </c>
      <c r="K33" s="757">
        <f t="shared" si="1"/>
        <v>0.25</v>
      </c>
      <c r="L33" s="757">
        <f t="shared" si="1"/>
        <v>0.05</v>
      </c>
      <c r="M33" s="757">
        <f t="shared" si="1"/>
        <v>0.2</v>
      </c>
      <c r="N33" s="758">
        <f t="shared" si="6"/>
        <v>1</v>
      </c>
      <c r="O33" s="759"/>
      <c r="R33" s="753">
        <f t="shared" si="7"/>
        <v>1</v>
      </c>
      <c r="S33" s="754">
        <f t="shared" si="8"/>
        <v>0.71500000000000008</v>
      </c>
    </row>
    <row r="34" spans="2:19">
      <c r="B34" s="755">
        <f t="shared" si="2"/>
        <v>2016</v>
      </c>
      <c r="C34" s="756">
        <f t="shared" si="3"/>
        <v>0</v>
      </c>
      <c r="D34" s="757">
        <f t="shared" si="3"/>
        <v>0</v>
      </c>
      <c r="E34" s="757">
        <f t="shared" si="3"/>
        <v>1</v>
      </c>
      <c r="F34" s="757">
        <f t="shared" si="3"/>
        <v>0</v>
      </c>
      <c r="G34" s="757">
        <f t="shared" si="3"/>
        <v>0</v>
      </c>
      <c r="H34" s="758">
        <f t="shared" si="4"/>
        <v>1</v>
      </c>
      <c r="I34" s="756">
        <f t="shared" si="5"/>
        <v>0.2</v>
      </c>
      <c r="J34" s="757">
        <f t="shared" si="5"/>
        <v>0.3</v>
      </c>
      <c r="K34" s="757">
        <f t="shared" si="5"/>
        <v>0.25</v>
      </c>
      <c r="L34" s="757">
        <f t="shared" si="5"/>
        <v>0.05</v>
      </c>
      <c r="M34" s="757">
        <f t="shared" si="5"/>
        <v>0.2</v>
      </c>
      <c r="N34" s="758">
        <f t="shared" si="6"/>
        <v>1</v>
      </c>
      <c r="O34" s="759"/>
      <c r="R34" s="753">
        <f t="shared" si="7"/>
        <v>1</v>
      </c>
      <c r="S34" s="754">
        <f t="shared" si="8"/>
        <v>0.71500000000000008</v>
      </c>
    </row>
    <row r="35" spans="2:19">
      <c r="B35" s="755">
        <f t="shared" si="2"/>
        <v>2017</v>
      </c>
      <c r="C35" s="756">
        <f t="shared" si="3"/>
        <v>0</v>
      </c>
      <c r="D35" s="757">
        <f t="shared" si="3"/>
        <v>0</v>
      </c>
      <c r="E35" s="757">
        <f t="shared" si="3"/>
        <v>1</v>
      </c>
      <c r="F35" s="757">
        <f t="shared" si="3"/>
        <v>0</v>
      </c>
      <c r="G35" s="757">
        <f t="shared" si="3"/>
        <v>0</v>
      </c>
      <c r="H35" s="758">
        <f t="shared" si="4"/>
        <v>1</v>
      </c>
      <c r="I35" s="756">
        <f t="shared" si="5"/>
        <v>0.2</v>
      </c>
      <c r="J35" s="757">
        <f t="shared" si="5"/>
        <v>0.3</v>
      </c>
      <c r="K35" s="757">
        <f t="shared" si="5"/>
        <v>0.25</v>
      </c>
      <c r="L35" s="757">
        <f t="shared" si="5"/>
        <v>0.05</v>
      </c>
      <c r="M35" s="757">
        <f t="shared" si="5"/>
        <v>0.2</v>
      </c>
      <c r="N35" s="758">
        <f t="shared" si="6"/>
        <v>1</v>
      </c>
      <c r="O35" s="759"/>
      <c r="R35" s="753">
        <f t="shared" si="7"/>
        <v>1</v>
      </c>
      <c r="S35" s="754">
        <f t="shared" si="8"/>
        <v>0.71500000000000008</v>
      </c>
    </row>
    <row r="36" spans="2:19">
      <c r="B36" s="755">
        <f t="shared" si="2"/>
        <v>2018</v>
      </c>
      <c r="C36" s="756">
        <f t="shared" si="3"/>
        <v>0</v>
      </c>
      <c r="D36" s="757">
        <f t="shared" si="3"/>
        <v>0</v>
      </c>
      <c r="E36" s="757">
        <f t="shared" si="3"/>
        <v>1</v>
      </c>
      <c r="F36" s="757">
        <f t="shared" si="3"/>
        <v>0</v>
      </c>
      <c r="G36" s="757">
        <f t="shared" si="3"/>
        <v>0</v>
      </c>
      <c r="H36" s="758">
        <f t="shared" si="4"/>
        <v>1</v>
      </c>
      <c r="I36" s="756">
        <f t="shared" si="5"/>
        <v>0.2</v>
      </c>
      <c r="J36" s="757">
        <f t="shared" si="5"/>
        <v>0.3</v>
      </c>
      <c r="K36" s="757">
        <f t="shared" si="5"/>
        <v>0.25</v>
      </c>
      <c r="L36" s="757">
        <f t="shared" si="5"/>
        <v>0.05</v>
      </c>
      <c r="M36" s="757">
        <f t="shared" si="5"/>
        <v>0.2</v>
      </c>
      <c r="N36" s="758">
        <f t="shared" si="6"/>
        <v>1</v>
      </c>
      <c r="O36" s="759"/>
      <c r="R36" s="753">
        <f t="shared" si="7"/>
        <v>1</v>
      </c>
      <c r="S36" s="754">
        <f t="shared" si="8"/>
        <v>0.71500000000000008</v>
      </c>
    </row>
    <row r="37" spans="2:19">
      <c r="B37" s="755">
        <f t="shared" si="2"/>
        <v>2019</v>
      </c>
      <c r="C37" s="756">
        <f t="shared" si="3"/>
        <v>0</v>
      </c>
      <c r="D37" s="757">
        <f t="shared" si="3"/>
        <v>0</v>
      </c>
      <c r="E37" s="757">
        <f t="shared" si="3"/>
        <v>1</v>
      </c>
      <c r="F37" s="757">
        <f t="shared" si="3"/>
        <v>0</v>
      </c>
      <c r="G37" s="757">
        <f t="shared" si="3"/>
        <v>0</v>
      </c>
      <c r="H37" s="758">
        <f t="shared" si="4"/>
        <v>1</v>
      </c>
      <c r="I37" s="756">
        <f t="shared" si="5"/>
        <v>0.2</v>
      </c>
      <c r="J37" s="757">
        <f t="shared" si="5"/>
        <v>0.3</v>
      </c>
      <c r="K37" s="757">
        <f t="shared" si="5"/>
        <v>0.25</v>
      </c>
      <c r="L37" s="757">
        <f t="shared" si="5"/>
        <v>0.05</v>
      </c>
      <c r="M37" s="757">
        <f t="shared" si="5"/>
        <v>0.2</v>
      </c>
      <c r="N37" s="758">
        <f t="shared" si="6"/>
        <v>1</v>
      </c>
      <c r="O37" s="759"/>
      <c r="R37" s="753">
        <f t="shared" si="7"/>
        <v>1</v>
      </c>
      <c r="S37" s="754">
        <f t="shared" si="8"/>
        <v>0.71500000000000008</v>
      </c>
    </row>
    <row r="38" spans="2:19">
      <c r="B38" s="755">
        <f t="shared" si="2"/>
        <v>2020</v>
      </c>
      <c r="C38" s="756">
        <f t="shared" si="3"/>
        <v>0</v>
      </c>
      <c r="D38" s="757">
        <f t="shared" si="3"/>
        <v>0</v>
      </c>
      <c r="E38" s="757">
        <f t="shared" si="3"/>
        <v>1</v>
      </c>
      <c r="F38" s="757">
        <f t="shared" si="3"/>
        <v>0</v>
      </c>
      <c r="G38" s="757">
        <f t="shared" si="3"/>
        <v>0</v>
      </c>
      <c r="H38" s="758">
        <f t="shared" si="4"/>
        <v>1</v>
      </c>
      <c r="I38" s="756">
        <f t="shared" si="5"/>
        <v>0.2</v>
      </c>
      <c r="J38" s="757">
        <f t="shared" si="5"/>
        <v>0.3</v>
      </c>
      <c r="K38" s="757">
        <f t="shared" si="5"/>
        <v>0.25</v>
      </c>
      <c r="L38" s="757">
        <f t="shared" si="5"/>
        <v>0.05</v>
      </c>
      <c r="M38" s="757">
        <f t="shared" si="5"/>
        <v>0.2</v>
      </c>
      <c r="N38" s="758">
        <f t="shared" si="6"/>
        <v>1</v>
      </c>
      <c r="O38" s="759"/>
      <c r="R38" s="753">
        <f t="shared" si="7"/>
        <v>1</v>
      </c>
      <c r="S38" s="754">
        <f t="shared" si="8"/>
        <v>0.71500000000000008</v>
      </c>
    </row>
    <row r="39" spans="2:19">
      <c r="B39" s="755">
        <f t="shared" si="2"/>
        <v>2021</v>
      </c>
      <c r="C39" s="756">
        <f t="shared" si="3"/>
        <v>0</v>
      </c>
      <c r="D39" s="757">
        <f t="shared" si="3"/>
        <v>0</v>
      </c>
      <c r="E39" s="757">
        <f t="shared" si="3"/>
        <v>1</v>
      </c>
      <c r="F39" s="757">
        <f t="shared" si="3"/>
        <v>0</v>
      </c>
      <c r="G39" s="757">
        <f t="shared" si="3"/>
        <v>0</v>
      </c>
      <c r="H39" s="758">
        <f t="shared" si="4"/>
        <v>1</v>
      </c>
      <c r="I39" s="756">
        <f t="shared" si="5"/>
        <v>0.2</v>
      </c>
      <c r="J39" s="757">
        <f t="shared" si="5"/>
        <v>0.3</v>
      </c>
      <c r="K39" s="757">
        <f t="shared" si="5"/>
        <v>0.25</v>
      </c>
      <c r="L39" s="757">
        <f t="shared" si="5"/>
        <v>0.05</v>
      </c>
      <c r="M39" s="757">
        <f t="shared" si="5"/>
        <v>0.2</v>
      </c>
      <c r="N39" s="758">
        <f t="shared" si="6"/>
        <v>1</v>
      </c>
      <c r="O39" s="759"/>
      <c r="R39" s="753">
        <f t="shared" si="7"/>
        <v>1</v>
      </c>
      <c r="S39" s="754">
        <f t="shared" si="8"/>
        <v>0.71500000000000008</v>
      </c>
    </row>
    <row r="40" spans="2:19">
      <c r="B40" s="755">
        <f t="shared" si="2"/>
        <v>2022</v>
      </c>
      <c r="C40" s="756">
        <f t="shared" si="3"/>
        <v>0</v>
      </c>
      <c r="D40" s="757">
        <f t="shared" si="3"/>
        <v>0</v>
      </c>
      <c r="E40" s="757">
        <f t="shared" si="3"/>
        <v>1</v>
      </c>
      <c r="F40" s="757">
        <f t="shared" si="3"/>
        <v>0</v>
      </c>
      <c r="G40" s="757">
        <f t="shared" si="3"/>
        <v>0</v>
      </c>
      <c r="H40" s="758">
        <f t="shared" si="4"/>
        <v>1</v>
      </c>
      <c r="I40" s="756">
        <f t="shared" si="5"/>
        <v>0.2</v>
      </c>
      <c r="J40" s="757">
        <f t="shared" si="5"/>
        <v>0.3</v>
      </c>
      <c r="K40" s="757">
        <f t="shared" si="5"/>
        <v>0.25</v>
      </c>
      <c r="L40" s="757">
        <f t="shared" si="5"/>
        <v>0.05</v>
      </c>
      <c r="M40" s="757">
        <f t="shared" si="5"/>
        <v>0.2</v>
      </c>
      <c r="N40" s="758">
        <f t="shared" si="6"/>
        <v>1</v>
      </c>
      <c r="O40" s="759"/>
      <c r="R40" s="753">
        <f t="shared" si="7"/>
        <v>1</v>
      </c>
      <c r="S40" s="754">
        <f t="shared" si="8"/>
        <v>0.71500000000000008</v>
      </c>
    </row>
    <row r="41" spans="2:19">
      <c r="B41" s="755">
        <f t="shared" si="2"/>
        <v>2023</v>
      </c>
      <c r="C41" s="756">
        <f t="shared" si="3"/>
        <v>0</v>
      </c>
      <c r="D41" s="757">
        <f t="shared" si="3"/>
        <v>0</v>
      </c>
      <c r="E41" s="757">
        <f t="shared" si="3"/>
        <v>1</v>
      </c>
      <c r="F41" s="757">
        <f t="shared" si="3"/>
        <v>0</v>
      </c>
      <c r="G41" s="757">
        <f t="shared" si="3"/>
        <v>0</v>
      </c>
      <c r="H41" s="758">
        <f t="shared" si="4"/>
        <v>1</v>
      </c>
      <c r="I41" s="756">
        <f t="shared" si="5"/>
        <v>0.2</v>
      </c>
      <c r="J41" s="757">
        <f t="shared" si="5"/>
        <v>0.3</v>
      </c>
      <c r="K41" s="757">
        <f t="shared" si="5"/>
        <v>0.25</v>
      </c>
      <c r="L41" s="757">
        <f t="shared" si="5"/>
        <v>0.05</v>
      </c>
      <c r="M41" s="757">
        <f t="shared" si="5"/>
        <v>0.2</v>
      </c>
      <c r="N41" s="758">
        <f t="shared" si="6"/>
        <v>1</v>
      </c>
      <c r="O41" s="759"/>
      <c r="R41" s="753">
        <f t="shared" si="7"/>
        <v>1</v>
      </c>
      <c r="S41" s="754">
        <f t="shared" si="8"/>
        <v>0.71500000000000008</v>
      </c>
    </row>
    <row r="42" spans="2:19">
      <c r="B42" s="755">
        <f t="shared" si="2"/>
        <v>2024</v>
      </c>
      <c r="C42" s="756">
        <f t="shared" si="3"/>
        <v>0</v>
      </c>
      <c r="D42" s="757">
        <f t="shared" si="3"/>
        <v>0</v>
      </c>
      <c r="E42" s="757">
        <f t="shared" si="3"/>
        <v>1</v>
      </c>
      <c r="F42" s="757">
        <f t="shared" si="3"/>
        <v>0</v>
      </c>
      <c r="G42" s="757">
        <f t="shared" si="3"/>
        <v>0</v>
      </c>
      <c r="H42" s="758">
        <f t="shared" si="4"/>
        <v>1</v>
      </c>
      <c r="I42" s="756">
        <f t="shared" si="5"/>
        <v>0.2</v>
      </c>
      <c r="J42" s="757">
        <f t="shared" si="5"/>
        <v>0.3</v>
      </c>
      <c r="K42" s="757">
        <f t="shared" si="5"/>
        <v>0.25</v>
      </c>
      <c r="L42" s="757">
        <f t="shared" si="5"/>
        <v>0.05</v>
      </c>
      <c r="M42" s="757">
        <f t="shared" si="5"/>
        <v>0.2</v>
      </c>
      <c r="N42" s="758">
        <f t="shared" si="6"/>
        <v>1</v>
      </c>
      <c r="O42" s="759"/>
      <c r="R42" s="753">
        <f t="shared" si="7"/>
        <v>1</v>
      </c>
      <c r="S42" s="754">
        <f t="shared" si="8"/>
        <v>0.71500000000000008</v>
      </c>
    </row>
    <row r="43" spans="2:19">
      <c r="B43" s="755">
        <f t="shared" si="2"/>
        <v>2025</v>
      </c>
      <c r="C43" s="756">
        <f t="shared" si="3"/>
        <v>0</v>
      </c>
      <c r="D43" s="757">
        <f t="shared" si="3"/>
        <v>0</v>
      </c>
      <c r="E43" s="757">
        <f t="shared" si="3"/>
        <v>1</v>
      </c>
      <c r="F43" s="757">
        <f t="shared" si="3"/>
        <v>0</v>
      </c>
      <c r="G43" s="757">
        <f t="shared" si="3"/>
        <v>0</v>
      </c>
      <c r="H43" s="758">
        <f t="shared" si="4"/>
        <v>1</v>
      </c>
      <c r="I43" s="756">
        <f t="shared" si="5"/>
        <v>0.2</v>
      </c>
      <c r="J43" s="757">
        <f t="shared" si="5"/>
        <v>0.3</v>
      </c>
      <c r="K43" s="757">
        <f t="shared" si="5"/>
        <v>0.25</v>
      </c>
      <c r="L43" s="757">
        <f t="shared" si="5"/>
        <v>0.05</v>
      </c>
      <c r="M43" s="757">
        <f t="shared" si="5"/>
        <v>0.2</v>
      </c>
      <c r="N43" s="758">
        <f t="shared" si="6"/>
        <v>1</v>
      </c>
      <c r="O43" s="759"/>
      <c r="R43" s="753">
        <f t="shared" si="7"/>
        <v>1</v>
      </c>
      <c r="S43" s="754">
        <f t="shared" si="8"/>
        <v>0.71500000000000008</v>
      </c>
    </row>
    <row r="44" spans="2:19">
      <c r="B44" s="755">
        <f t="shared" si="2"/>
        <v>2026</v>
      </c>
      <c r="C44" s="756">
        <f t="shared" si="3"/>
        <v>0</v>
      </c>
      <c r="D44" s="757">
        <f t="shared" si="3"/>
        <v>0</v>
      </c>
      <c r="E44" s="757">
        <f t="shared" si="3"/>
        <v>1</v>
      </c>
      <c r="F44" s="757">
        <f t="shared" si="3"/>
        <v>0</v>
      </c>
      <c r="G44" s="757">
        <f t="shared" si="3"/>
        <v>0</v>
      </c>
      <c r="H44" s="758">
        <f t="shared" si="4"/>
        <v>1</v>
      </c>
      <c r="I44" s="756">
        <f t="shared" si="5"/>
        <v>0.2</v>
      </c>
      <c r="J44" s="757">
        <f t="shared" si="5"/>
        <v>0.3</v>
      </c>
      <c r="K44" s="757">
        <f t="shared" si="5"/>
        <v>0.25</v>
      </c>
      <c r="L44" s="757">
        <f t="shared" si="5"/>
        <v>0.05</v>
      </c>
      <c r="M44" s="757">
        <f t="shared" si="5"/>
        <v>0.2</v>
      </c>
      <c r="N44" s="758">
        <f t="shared" si="6"/>
        <v>1</v>
      </c>
      <c r="O44" s="759"/>
      <c r="R44" s="753">
        <f t="shared" si="7"/>
        <v>1</v>
      </c>
      <c r="S44" s="754">
        <f t="shared" si="8"/>
        <v>0.71500000000000008</v>
      </c>
    </row>
    <row r="45" spans="2:19">
      <c r="B45" s="755">
        <f t="shared" si="2"/>
        <v>2027</v>
      </c>
      <c r="C45" s="756">
        <f t="shared" si="3"/>
        <v>0</v>
      </c>
      <c r="D45" s="757">
        <f t="shared" si="3"/>
        <v>0</v>
      </c>
      <c r="E45" s="757">
        <f t="shared" si="3"/>
        <v>1</v>
      </c>
      <c r="F45" s="757">
        <f t="shared" si="3"/>
        <v>0</v>
      </c>
      <c r="G45" s="757">
        <f t="shared" si="3"/>
        <v>0</v>
      </c>
      <c r="H45" s="758">
        <f t="shared" si="4"/>
        <v>1</v>
      </c>
      <c r="I45" s="756">
        <f t="shared" si="5"/>
        <v>0.2</v>
      </c>
      <c r="J45" s="757">
        <f t="shared" si="5"/>
        <v>0.3</v>
      </c>
      <c r="K45" s="757">
        <f t="shared" si="5"/>
        <v>0.25</v>
      </c>
      <c r="L45" s="757">
        <f t="shared" si="5"/>
        <v>0.05</v>
      </c>
      <c r="M45" s="757">
        <f t="shared" si="5"/>
        <v>0.2</v>
      </c>
      <c r="N45" s="758">
        <f t="shared" si="6"/>
        <v>1</v>
      </c>
      <c r="O45" s="759"/>
      <c r="R45" s="753">
        <f t="shared" si="7"/>
        <v>1</v>
      </c>
      <c r="S45" s="754">
        <f t="shared" si="8"/>
        <v>0.71500000000000008</v>
      </c>
    </row>
    <row r="46" spans="2:19">
      <c r="B46" s="755">
        <f t="shared" si="2"/>
        <v>2028</v>
      </c>
      <c r="C46" s="756">
        <f t="shared" si="3"/>
        <v>0</v>
      </c>
      <c r="D46" s="757">
        <f t="shared" si="3"/>
        <v>0</v>
      </c>
      <c r="E46" s="757">
        <f t="shared" si="3"/>
        <v>1</v>
      </c>
      <c r="F46" s="757">
        <f t="shared" si="3"/>
        <v>0</v>
      </c>
      <c r="G46" s="757">
        <f t="shared" si="3"/>
        <v>0</v>
      </c>
      <c r="H46" s="758">
        <f t="shared" si="4"/>
        <v>1</v>
      </c>
      <c r="I46" s="756">
        <f t="shared" si="5"/>
        <v>0.2</v>
      </c>
      <c r="J46" s="757">
        <f t="shared" si="5"/>
        <v>0.3</v>
      </c>
      <c r="K46" s="757">
        <f t="shared" si="5"/>
        <v>0.25</v>
      </c>
      <c r="L46" s="757">
        <f t="shared" si="5"/>
        <v>0.05</v>
      </c>
      <c r="M46" s="757">
        <f t="shared" si="5"/>
        <v>0.2</v>
      </c>
      <c r="N46" s="758">
        <f t="shared" si="6"/>
        <v>1</v>
      </c>
      <c r="O46" s="759"/>
      <c r="R46" s="753">
        <f t="shared" si="7"/>
        <v>1</v>
      </c>
      <c r="S46" s="754">
        <f t="shared" si="8"/>
        <v>0.71500000000000008</v>
      </c>
    </row>
    <row r="47" spans="2:19">
      <c r="B47" s="755">
        <f t="shared" si="2"/>
        <v>2029</v>
      </c>
      <c r="C47" s="756">
        <f t="shared" si="3"/>
        <v>0</v>
      </c>
      <c r="D47" s="757">
        <f t="shared" si="3"/>
        <v>0</v>
      </c>
      <c r="E47" s="757">
        <f t="shared" si="3"/>
        <v>1</v>
      </c>
      <c r="F47" s="757">
        <f t="shared" si="3"/>
        <v>0</v>
      </c>
      <c r="G47" s="757">
        <f t="shared" si="3"/>
        <v>0</v>
      </c>
      <c r="H47" s="758">
        <f t="shared" si="4"/>
        <v>1</v>
      </c>
      <c r="I47" s="756">
        <f t="shared" si="5"/>
        <v>0.2</v>
      </c>
      <c r="J47" s="757">
        <f t="shared" si="5"/>
        <v>0.3</v>
      </c>
      <c r="K47" s="757">
        <f t="shared" si="5"/>
        <v>0.25</v>
      </c>
      <c r="L47" s="757">
        <f t="shared" si="5"/>
        <v>0.05</v>
      </c>
      <c r="M47" s="757">
        <f t="shared" si="5"/>
        <v>0.2</v>
      </c>
      <c r="N47" s="758">
        <f t="shared" si="6"/>
        <v>1</v>
      </c>
      <c r="O47" s="759"/>
      <c r="R47" s="753">
        <f t="shared" si="7"/>
        <v>1</v>
      </c>
      <c r="S47" s="754">
        <f t="shared" si="8"/>
        <v>0.71500000000000008</v>
      </c>
    </row>
    <row r="48" spans="2:19">
      <c r="B48" s="755">
        <f t="shared" si="2"/>
        <v>2030</v>
      </c>
      <c r="C48" s="756">
        <f t="shared" si="3"/>
        <v>0</v>
      </c>
      <c r="D48" s="757">
        <f t="shared" si="3"/>
        <v>0</v>
      </c>
      <c r="E48" s="757">
        <f t="shared" si="3"/>
        <v>1</v>
      </c>
      <c r="F48" s="757">
        <f t="shared" si="3"/>
        <v>0</v>
      </c>
      <c r="G48" s="757">
        <f t="shared" si="3"/>
        <v>0</v>
      </c>
      <c r="H48" s="758">
        <f t="shared" si="4"/>
        <v>1</v>
      </c>
      <c r="I48" s="756">
        <f t="shared" si="5"/>
        <v>0.2</v>
      </c>
      <c r="J48" s="757">
        <f t="shared" si="5"/>
        <v>0.3</v>
      </c>
      <c r="K48" s="757">
        <f t="shared" si="5"/>
        <v>0.25</v>
      </c>
      <c r="L48" s="757">
        <f t="shared" si="5"/>
        <v>0.05</v>
      </c>
      <c r="M48" s="757">
        <f t="shared" si="5"/>
        <v>0.2</v>
      </c>
      <c r="N48" s="758">
        <f t="shared" si="6"/>
        <v>1</v>
      </c>
      <c r="O48" s="759"/>
      <c r="R48" s="753">
        <f t="shared" si="7"/>
        <v>1</v>
      </c>
      <c r="S48" s="754">
        <f t="shared" si="8"/>
        <v>0.71500000000000008</v>
      </c>
    </row>
    <row r="49" spans="2:19">
      <c r="B49" s="755">
        <f t="shared" si="2"/>
        <v>2031</v>
      </c>
      <c r="C49" s="756">
        <f t="shared" si="3"/>
        <v>0</v>
      </c>
      <c r="D49" s="757">
        <f t="shared" si="3"/>
        <v>0</v>
      </c>
      <c r="E49" s="757">
        <f t="shared" si="3"/>
        <v>1</v>
      </c>
      <c r="F49" s="757">
        <f t="shared" si="3"/>
        <v>0</v>
      </c>
      <c r="G49" s="757">
        <f t="shared" si="3"/>
        <v>0</v>
      </c>
      <c r="H49" s="758">
        <f t="shared" si="4"/>
        <v>1</v>
      </c>
      <c r="I49" s="756">
        <f t="shared" si="5"/>
        <v>0.2</v>
      </c>
      <c r="J49" s="757">
        <f t="shared" si="5"/>
        <v>0.3</v>
      </c>
      <c r="K49" s="757">
        <f t="shared" si="5"/>
        <v>0.25</v>
      </c>
      <c r="L49" s="757">
        <f t="shared" si="5"/>
        <v>0.05</v>
      </c>
      <c r="M49" s="757">
        <f t="shared" si="5"/>
        <v>0.2</v>
      </c>
      <c r="N49" s="758">
        <f t="shared" si="6"/>
        <v>1</v>
      </c>
      <c r="O49" s="759"/>
      <c r="R49" s="753">
        <f t="shared" si="7"/>
        <v>1</v>
      </c>
      <c r="S49" s="754">
        <f t="shared" si="8"/>
        <v>0.71500000000000008</v>
      </c>
    </row>
    <row r="50" spans="2:19">
      <c r="B50" s="755">
        <f t="shared" si="2"/>
        <v>2032</v>
      </c>
      <c r="C50" s="756">
        <f t="shared" si="3"/>
        <v>0</v>
      </c>
      <c r="D50" s="757">
        <f t="shared" si="3"/>
        <v>0</v>
      </c>
      <c r="E50" s="757">
        <f t="shared" si="3"/>
        <v>1</v>
      </c>
      <c r="F50" s="757">
        <f t="shared" si="3"/>
        <v>0</v>
      </c>
      <c r="G50" s="757">
        <f t="shared" si="3"/>
        <v>0</v>
      </c>
      <c r="H50" s="758">
        <f t="shared" si="4"/>
        <v>1</v>
      </c>
      <c r="I50" s="756">
        <f t="shared" si="5"/>
        <v>0.2</v>
      </c>
      <c r="J50" s="757">
        <f t="shared" si="5"/>
        <v>0.3</v>
      </c>
      <c r="K50" s="757">
        <f t="shared" si="5"/>
        <v>0.25</v>
      </c>
      <c r="L50" s="757">
        <f t="shared" si="5"/>
        <v>0.05</v>
      </c>
      <c r="M50" s="757">
        <f t="shared" si="5"/>
        <v>0.2</v>
      </c>
      <c r="N50" s="758">
        <f t="shared" si="6"/>
        <v>1</v>
      </c>
      <c r="O50" s="759"/>
      <c r="R50" s="753">
        <f t="shared" si="7"/>
        <v>1</v>
      </c>
      <c r="S50" s="754">
        <f t="shared" si="8"/>
        <v>0.71500000000000008</v>
      </c>
    </row>
    <row r="51" spans="2:19">
      <c r="B51" s="755">
        <f t="shared" ref="B51:B82" si="9">B50+1</f>
        <v>2033</v>
      </c>
      <c r="C51" s="756">
        <f t="shared" ref="C51:G98" si="10">C$16</f>
        <v>0</v>
      </c>
      <c r="D51" s="757">
        <f t="shared" si="10"/>
        <v>0</v>
      </c>
      <c r="E51" s="757">
        <f t="shared" si="10"/>
        <v>1</v>
      </c>
      <c r="F51" s="757">
        <f t="shared" si="10"/>
        <v>0</v>
      </c>
      <c r="G51" s="757">
        <f t="shared" si="10"/>
        <v>0</v>
      </c>
      <c r="H51" s="758">
        <f t="shared" si="4"/>
        <v>1</v>
      </c>
      <c r="I51" s="756">
        <f t="shared" ref="I51:M98" si="11">I$16</f>
        <v>0.2</v>
      </c>
      <c r="J51" s="757">
        <f t="shared" si="11"/>
        <v>0.3</v>
      </c>
      <c r="K51" s="757">
        <f t="shared" si="11"/>
        <v>0.25</v>
      </c>
      <c r="L51" s="757">
        <f t="shared" si="11"/>
        <v>0.05</v>
      </c>
      <c r="M51" s="757">
        <f t="shared" si="11"/>
        <v>0.2</v>
      </c>
      <c r="N51" s="758">
        <f t="shared" si="6"/>
        <v>1</v>
      </c>
      <c r="O51" s="759"/>
      <c r="R51" s="753">
        <f t="shared" si="7"/>
        <v>1</v>
      </c>
      <c r="S51" s="754">
        <f t="shared" si="8"/>
        <v>0.71500000000000008</v>
      </c>
    </row>
    <row r="52" spans="2:19">
      <c r="B52" s="755">
        <f t="shared" si="9"/>
        <v>2034</v>
      </c>
      <c r="C52" s="756">
        <f t="shared" si="10"/>
        <v>0</v>
      </c>
      <c r="D52" s="757">
        <f t="shared" si="10"/>
        <v>0</v>
      </c>
      <c r="E52" s="757">
        <f t="shared" si="10"/>
        <v>1</v>
      </c>
      <c r="F52" s="757">
        <f t="shared" si="10"/>
        <v>0</v>
      </c>
      <c r="G52" s="757">
        <f t="shared" si="10"/>
        <v>0</v>
      </c>
      <c r="H52" s="758">
        <f t="shared" si="4"/>
        <v>1</v>
      </c>
      <c r="I52" s="756">
        <f t="shared" si="11"/>
        <v>0.2</v>
      </c>
      <c r="J52" s="757">
        <f t="shared" si="11"/>
        <v>0.3</v>
      </c>
      <c r="K52" s="757">
        <f t="shared" si="11"/>
        <v>0.25</v>
      </c>
      <c r="L52" s="757">
        <f t="shared" si="11"/>
        <v>0.05</v>
      </c>
      <c r="M52" s="757">
        <f t="shared" si="11"/>
        <v>0.2</v>
      </c>
      <c r="N52" s="758">
        <f t="shared" si="6"/>
        <v>1</v>
      </c>
      <c r="O52" s="759"/>
      <c r="R52" s="753">
        <f t="shared" si="7"/>
        <v>1</v>
      </c>
      <c r="S52" s="754">
        <f t="shared" si="8"/>
        <v>0.71500000000000008</v>
      </c>
    </row>
    <row r="53" spans="2:19">
      <c r="B53" s="755">
        <f t="shared" si="9"/>
        <v>2035</v>
      </c>
      <c r="C53" s="756">
        <f t="shared" si="10"/>
        <v>0</v>
      </c>
      <c r="D53" s="757">
        <f t="shared" si="10"/>
        <v>0</v>
      </c>
      <c r="E53" s="757">
        <f t="shared" si="10"/>
        <v>1</v>
      </c>
      <c r="F53" s="757">
        <f t="shared" si="10"/>
        <v>0</v>
      </c>
      <c r="G53" s="757">
        <f t="shared" si="10"/>
        <v>0</v>
      </c>
      <c r="H53" s="758">
        <f t="shared" si="4"/>
        <v>1</v>
      </c>
      <c r="I53" s="756">
        <f t="shared" si="11"/>
        <v>0.2</v>
      </c>
      <c r="J53" s="757">
        <f t="shared" si="11"/>
        <v>0.3</v>
      </c>
      <c r="K53" s="757">
        <f t="shared" si="11"/>
        <v>0.25</v>
      </c>
      <c r="L53" s="757">
        <f t="shared" si="11"/>
        <v>0.05</v>
      </c>
      <c r="M53" s="757">
        <f t="shared" si="11"/>
        <v>0.2</v>
      </c>
      <c r="N53" s="758">
        <f t="shared" si="6"/>
        <v>1</v>
      </c>
      <c r="O53" s="759"/>
      <c r="R53" s="753">
        <f t="shared" si="7"/>
        <v>1</v>
      </c>
      <c r="S53" s="754">
        <f t="shared" si="8"/>
        <v>0.71500000000000008</v>
      </c>
    </row>
    <row r="54" spans="2:19">
      <c r="B54" s="755">
        <f t="shared" si="9"/>
        <v>2036</v>
      </c>
      <c r="C54" s="756">
        <f t="shared" si="10"/>
        <v>0</v>
      </c>
      <c r="D54" s="757">
        <f t="shared" si="10"/>
        <v>0</v>
      </c>
      <c r="E54" s="757">
        <f t="shared" si="10"/>
        <v>1</v>
      </c>
      <c r="F54" s="757">
        <f t="shared" si="10"/>
        <v>0</v>
      </c>
      <c r="G54" s="757">
        <f t="shared" si="10"/>
        <v>0</v>
      </c>
      <c r="H54" s="758">
        <f t="shared" si="4"/>
        <v>1</v>
      </c>
      <c r="I54" s="756">
        <f t="shared" si="11"/>
        <v>0.2</v>
      </c>
      <c r="J54" s="757">
        <f t="shared" si="11"/>
        <v>0.3</v>
      </c>
      <c r="K54" s="757">
        <f t="shared" si="11"/>
        <v>0.25</v>
      </c>
      <c r="L54" s="757">
        <f t="shared" si="11"/>
        <v>0.05</v>
      </c>
      <c r="M54" s="757">
        <f t="shared" si="11"/>
        <v>0.2</v>
      </c>
      <c r="N54" s="758">
        <f t="shared" si="6"/>
        <v>1</v>
      </c>
      <c r="O54" s="759"/>
      <c r="R54" s="753">
        <f t="shared" si="7"/>
        <v>1</v>
      </c>
      <c r="S54" s="754">
        <f t="shared" si="8"/>
        <v>0.71500000000000008</v>
      </c>
    </row>
    <row r="55" spans="2:19">
      <c r="B55" s="755">
        <f t="shared" si="9"/>
        <v>2037</v>
      </c>
      <c r="C55" s="756">
        <f t="shared" si="10"/>
        <v>0</v>
      </c>
      <c r="D55" s="757">
        <f t="shared" si="10"/>
        <v>0</v>
      </c>
      <c r="E55" s="757">
        <f t="shared" si="10"/>
        <v>1</v>
      </c>
      <c r="F55" s="757">
        <f t="shared" si="10"/>
        <v>0</v>
      </c>
      <c r="G55" s="757">
        <f t="shared" si="10"/>
        <v>0</v>
      </c>
      <c r="H55" s="758">
        <f t="shared" si="4"/>
        <v>1</v>
      </c>
      <c r="I55" s="756">
        <f t="shared" si="11"/>
        <v>0.2</v>
      </c>
      <c r="J55" s="757">
        <f t="shared" si="11"/>
        <v>0.3</v>
      </c>
      <c r="K55" s="757">
        <f t="shared" si="11"/>
        <v>0.25</v>
      </c>
      <c r="L55" s="757">
        <f t="shared" si="11"/>
        <v>0.05</v>
      </c>
      <c r="M55" s="757">
        <f t="shared" si="11"/>
        <v>0.2</v>
      </c>
      <c r="N55" s="758">
        <f t="shared" si="6"/>
        <v>1</v>
      </c>
      <c r="O55" s="759"/>
      <c r="R55" s="753">
        <f t="shared" si="7"/>
        <v>1</v>
      </c>
      <c r="S55" s="754">
        <f t="shared" si="8"/>
        <v>0.71500000000000008</v>
      </c>
    </row>
    <row r="56" spans="2:19">
      <c r="B56" s="755">
        <f t="shared" si="9"/>
        <v>2038</v>
      </c>
      <c r="C56" s="756">
        <f t="shared" si="10"/>
        <v>0</v>
      </c>
      <c r="D56" s="757">
        <f t="shared" si="10"/>
        <v>0</v>
      </c>
      <c r="E56" s="757">
        <f t="shared" si="10"/>
        <v>1</v>
      </c>
      <c r="F56" s="757">
        <f t="shared" si="10"/>
        <v>0</v>
      </c>
      <c r="G56" s="757">
        <f t="shared" si="10"/>
        <v>0</v>
      </c>
      <c r="H56" s="758">
        <f t="shared" si="4"/>
        <v>1</v>
      </c>
      <c r="I56" s="756">
        <f t="shared" si="11"/>
        <v>0.2</v>
      </c>
      <c r="J56" s="757">
        <f t="shared" si="11"/>
        <v>0.3</v>
      </c>
      <c r="K56" s="757">
        <f t="shared" si="11"/>
        <v>0.25</v>
      </c>
      <c r="L56" s="757">
        <f t="shared" si="11"/>
        <v>0.05</v>
      </c>
      <c r="M56" s="757">
        <f t="shared" si="11"/>
        <v>0.2</v>
      </c>
      <c r="N56" s="758">
        <f t="shared" si="6"/>
        <v>1</v>
      </c>
      <c r="O56" s="759"/>
      <c r="R56" s="753">
        <f t="shared" si="7"/>
        <v>1</v>
      </c>
      <c r="S56" s="754">
        <f t="shared" si="8"/>
        <v>0.71500000000000008</v>
      </c>
    </row>
    <row r="57" spans="2:19">
      <c r="B57" s="755">
        <f t="shared" si="9"/>
        <v>2039</v>
      </c>
      <c r="C57" s="756">
        <f t="shared" si="10"/>
        <v>0</v>
      </c>
      <c r="D57" s="757">
        <f t="shared" si="10"/>
        <v>0</v>
      </c>
      <c r="E57" s="757">
        <f t="shared" si="10"/>
        <v>1</v>
      </c>
      <c r="F57" s="757">
        <f t="shared" si="10"/>
        <v>0</v>
      </c>
      <c r="G57" s="757">
        <f t="shared" si="10"/>
        <v>0</v>
      </c>
      <c r="H57" s="758">
        <f t="shared" si="4"/>
        <v>1</v>
      </c>
      <c r="I57" s="756">
        <f t="shared" si="11"/>
        <v>0.2</v>
      </c>
      <c r="J57" s="757">
        <f t="shared" si="11"/>
        <v>0.3</v>
      </c>
      <c r="K57" s="757">
        <f t="shared" si="11"/>
        <v>0.25</v>
      </c>
      <c r="L57" s="757">
        <f t="shared" si="11"/>
        <v>0.05</v>
      </c>
      <c r="M57" s="757">
        <f t="shared" si="11"/>
        <v>0.2</v>
      </c>
      <c r="N57" s="758">
        <f t="shared" si="6"/>
        <v>1</v>
      </c>
      <c r="O57" s="759"/>
      <c r="R57" s="753">
        <f t="shared" si="7"/>
        <v>1</v>
      </c>
      <c r="S57" s="754">
        <f t="shared" si="8"/>
        <v>0.71500000000000008</v>
      </c>
    </row>
    <row r="58" spans="2:19">
      <c r="B58" s="755">
        <f t="shared" si="9"/>
        <v>2040</v>
      </c>
      <c r="C58" s="756">
        <f t="shared" si="10"/>
        <v>0</v>
      </c>
      <c r="D58" s="757">
        <f t="shared" si="10"/>
        <v>0</v>
      </c>
      <c r="E58" s="757">
        <f t="shared" si="10"/>
        <v>1</v>
      </c>
      <c r="F58" s="757">
        <f t="shared" si="10"/>
        <v>0</v>
      </c>
      <c r="G58" s="757">
        <f t="shared" si="10"/>
        <v>0</v>
      </c>
      <c r="H58" s="758">
        <f t="shared" si="4"/>
        <v>1</v>
      </c>
      <c r="I58" s="756">
        <f t="shared" si="11"/>
        <v>0.2</v>
      </c>
      <c r="J58" s="757">
        <f t="shared" si="11"/>
        <v>0.3</v>
      </c>
      <c r="K58" s="757">
        <f t="shared" si="11"/>
        <v>0.25</v>
      </c>
      <c r="L58" s="757">
        <f t="shared" si="11"/>
        <v>0.05</v>
      </c>
      <c r="M58" s="757">
        <f t="shared" si="11"/>
        <v>0.2</v>
      </c>
      <c r="N58" s="758">
        <f t="shared" si="6"/>
        <v>1</v>
      </c>
      <c r="O58" s="759"/>
      <c r="R58" s="753">
        <f t="shared" si="7"/>
        <v>1</v>
      </c>
      <c r="S58" s="754">
        <f t="shared" si="8"/>
        <v>0.71500000000000008</v>
      </c>
    </row>
    <row r="59" spans="2:19">
      <c r="B59" s="755">
        <f t="shared" si="9"/>
        <v>2041</v>
      </c>
      <c r="C59" s="756">
        <f t="shared" si="10"/>
        <v>0</v>
      </c>
      <c r="D59" s="757">
        <f t="shared" si="10"/>
        <v>0</v>
      </c>
      <c r="E59" s="757">
        <f t="shared" si="10"/>
        <v>1</v>
      </c>
      <c r="F59" s="757">
        <f t="shared" si="10"/>
        <v>0</v>
      </c>
      <c r="G59" s="757">
        <f t="shared" si="10"/>
        <v>0</v>
      </c>
      <c r="H59" s="758">
        <f t="shared" si="4"/>
        <v>1</v>
      </c>
      <c r="I59" s="756">
        <f t="shared" si="11"/>
        <v>0.2</v>
      </c>
      <c r="J59" s="757">
        <f t="shared" si="11"/>
        <v>0.3</v>
      </c>
      <c r="K59" s="757">
        <f t="shared" si="11"/>
        <v>0.25</v>
      </c>
      <c r="L59" s="757">
        <f t="shared" si="11"/>
        <v>0.05</v>
      </c>
      <c r="M59" s="757">
        <f t="shared" si="11"/>
        <v>0.2</v>
      </c>
      <c r="N59" s="758">
        <f t="shared" si="6"/>
        <v>1</v>
      </c>
      <c r="O59" s="759"/>
      <c r="R59" s="753">
        <f t="shared" si="7"/>
        <v>1</v>
      </c>
      <c r="S59" s="754">
        <f t="shared" si="8"/>
        <v>0.71500000000000008</v>
      </c>
    </row>
    <row r="60" spans="2:19">
      <c r="B60" s="755">
        <f t="shared" si="9"/>
        <v>2042</v>
      </c>
      <c r="C60" s="756">
        <f t="shared" si="10"/>
        <v>0</v>
      </c>
      <c r="D60" s="757">
        <f t="shared" si="10"/>
        <v>0</v>
      </c>
      <c r="E60" s="757">
        <f t="shared" si="10"/>
        <v>1</v>
      </c>
      <c r="F60" s="757">
        <f t="shared" si="10"/>
        <v>0</v>
      </c>
      <c r="G60" s="757">
        <f t="shared" si="10"/>
        <v>0</v>
      </c>
      <c r="H60" s="758">
        <f t="shared" si="4"/>
        <v>1</v>
      </c>
      <c r="I60" s="756">
        <f t="shared" si="11"/>
        <v>0.2</v>
      </c>
      <c r="J60" s="757">
        <f t="shared" si="11"/>
        <v>0.3</v>
      </c>
      <c r="K60" s="757">
        <f t="shared" si="11"/>
        <v>0.25</v>
      </c>
      <c r="L60" s="757">
        <f t="shared" si="11"/>
        <v>0.05</v>
      </c>
      <c r="M60" s="757">
        <f t="shared" si="11"/>
        <v>0.2</v>
      </c>
      <c r="N60" s="758">
        <f t="shared" si="6"/>
        <v>1</v>
      </c>
      <c r="O60" s="759"/>
      <c r="R60" s="753">
        <f t="shared" si="7"/>
        <v>1</v>
      </c>
      <c r="S60" s="754">
        <f t="shared" si="8"/>
        <v>0.71500000000000008</v>
      </c>
    </row>
    <row r="61" spans="2:19">
      <c r="B61" s="755">
        <f t="shared" si="9"/>
        <v>2043</v>
      </c>
      <c r="C61" s="756">
        <f t="shared" si="10"/>
        <v>0</v>
      </c>
      <c r="D61" s="757">
        <f t="shared" si="10"/>
        <v>0</v>
      </c>
      <c r="E61" s="757">
        <f t="shared" si="10"/>
        <v>1</v>
      </c>
      <c r="F61" s="757">
        <f t="shared" si="10"/>
        <v>0</v>
      </c>
      <c r="G61" s="757">
        <f t="shared" si="10"/>
        <v>0</v>
      </c>
      <c r="H61" s="758">
        <f t="shared" si="4"/>
        <v>1</v>
      </c>
      <c r="I61" s="756">
        <f t="shared" si="11"/>
        <v>0.2</v>
      </c>
      <c r="J61" s="757">
        <f t="shared" si="11"/>
        <v>0.3</v>
      </c>
      <c r="K61" s="757">
        <f t="shared" si="11"/>
        <v>0.25</v>
      </c>
      <c r="L61" s="757">
        <f t="shared" si="11"/>
        <v>0.05</v>
      </c>
      <c r="M61" s="757">
        <f t="shared" si="11"/>
        <v>0.2</v>
      </c>
      <c r="N61" s="758">
        <f t="shared" si="6"/>
        <v>1</v>
      </c>
      <c r="O61" s="759"/>
      <c r="R61" s="753">
        <f t="shared" si="7"/>
        <v>1</v>
      </c>
      <c r="S61" s="754">
        <f t="shared" si="8"/>
        <v>0.71500000000000008</v>
      </c>
    </row>
    <row r="62" spans="2:19">
      <c r="B62" s="755">
        <f t="shared" si="9"/>
        <v>2044</v>
      </c>
      <c r="C62" s="756">
        <f t="shared" si="10"/>
        <v>0</v>
      </c>
      <c r="D62" s="757">
        <f t="shared" si="10"/>
        <v>0</v>
      </c>
      <c r="E62" s="757">
        <f t="shared" si="10"/>
        <v>1</v>
      </c>
      <c r="F62" s="757">
        <f t="shared" si="10"/>
        <v>0</v>
      </c>
      <c r="G62" s="757">
        <f t="shared" si="10"/>
        <v>0</v>
      </c>
      <c r="H62" s="758">
        <f t="shared" si="4"/>
        <v>1</v>
      </c>
      <c r="I62" s="756">
        <f t="shared" si="11"/>
        <v>0.2</v>
      </c>
      <c r="J62" s="757">
        <f t="shared" si="11"/>
        <v>0.3</v>
      </c>
      <c r="K62" s="757">
        <f t="shared" si="11"/>
        <v>0.25</v>
      </c>
      <c r="L62" s="757">
        <f t="shared" si="11"/>
        <v>0.05</v>
      </c>
      <c r="M62" s="757">
        <f t="shared" si="11"/>
        <v>0.2</v>
      </c>
      <c r="N62" s="758">
        <f t="shared" si="6"/>
        <v>1</v>
      </c>
      <c r="O62" s="759"/>
      <c r="R62" s="753">
        <f t="shared" si="7"/>
        <v>1</v>
      </c>
      <c r="S62" s="754">
        <f t="shared" si="8"/>
        <v>0.71500000000000008</v>
      </c>
    </row>
    <row r="63" spans="2:19">
      <c r="B63" s="755">
        <f t="shared" si="9"/>
        <v>2045</v>
      </c>
      <c r="C63" s="756">
        <f t="shared" si="10"/>
        <v>0</v>
      </c>
      <c r="D63" s="757">
        <f t="shared" si="10"/>
        <v>0</v>
      </c>
      <c r="E63" s="757">
        <f t="shared" si="10"/>
        <v>1</v>
      </c>
      <c r="F63" s="757">
        <f t="shared" si="10"/>
        <v>0</v>
      </c>
      <c r="G63" s="757">
        <f t="shared" si="10"/>
        <v>0</v>
      </c>
      <c r="H63" s="758">
        <f t="shared" si="4"/>
        <v>1</v>
      </c>
      <c r="I63" s="756">
        <f t="shared" si="11"/>
        <v>0.2</v>
      </c>
      <c r="J63" s="757">
        <f t="shared" si="11"/>
        <v>0.3</v>
      </c>
      <c r="K63" s="757">
        <f t="shared" si="11"/>
        <v>0.25</v>
      </c>
      <c r="L63" s="757">
        <f t="shared" si="11"/>
        <v>0.05</v>
      </c>
      <c r="M63" s="757">
        <f t="shared" si="11"/>
        <v>0.2</v>
      </c>
      <c r="N63" s="758">
        <f t="shared" si="6"/>
        <v>1</v>
      </c>
      <c r="O63" s="759"/>
      <c r="R63" s="753">
        <f t="shared" si="7"/>
        <v>1</v>
      </c>
      <c r="S63" s="754">
        <f t="shared" si="8"/>
        <v>0.71500000000000008</v>
      </c>
    </row>
    <row r="64" spans="2:19">
      <c r="B64" s="755">
        <f t="shared" si="9"/>
        <v>2046</v>
      </c>
      <c r="C64" s="756">
        <f t="shared" si="10"/>
        <v>0</v>
      </c>
      <c r="D64" s="757">
        <f t="shared" si="10"/>
        <v>0</v>
      </c>
      <c r="E64" s="757">
        <f t="shared" si="10"/>
        <v>1</v>
      </c>
      <c r="F64" s="757">
        <f t="shared" si="10"/>
        <v>0</v>
      </c>
      <c r="G64" s="757">
        <f t="shared" si="10"/>
        <v>0</v>
      </c>
      <c r="H64" s="758">
        <f t="shared" si="4"/>
        <v>1</v>
      </c>
      <c r="I64" s="756">
        <f t="shared" si="11"/>
        <v>0.2</v>
      </c>
      <c r="J64" s="757">
        <f t="shared" si="11"/>
        <v>0.3</v>
      </c>
      <c r="K64" s="757">
        <f t="shared" si="11"/>
        <v>0.25</v>
      </c>
      <c r="L64" s="757">
        <f t="shared" si="11"/>
        <v>0.05</v>
      </c>
      <c r="M64" s="757">
        <f t="shared" si="11"/>
        <v>0.2</v>
      </c>
      <c r="N64" s="758">
        <f t="shared" si="6"/>
        <v>1</v>
      </c>
      <c r="O64" s="759"/>
      <c r="R64" s="753">
        <f t="shared" si="7"/>
        <v>1</v>
      </c>
      <c r="S64" s="754">
        <f t="shared" si="8"/>
        <v>0.71500000000000008</v>
      </c>
    </row>
    <row r="65" spans="2:19">
      <c r="B65" s="755">
        <f t="shared" si="9"/>
        <v>2047</v>
      </c>
      <c r="C65" s="756">
        <f t="shared" si="10"/>
        <v>0</v>
      </c>
      <c r="D65" s="757">
        <f t="shared" si="10"/>
        <v>0</v>
      </c>
      <c r="E65" s="757">
        <f t="shared" si="10"/>
        <v>1</v>
      </c>
      <c r="F65" s="757">
        <f t="shared" si="10"/>
        <v>0</v>
      </c>
      <c r="G65" s="757">
        <f t="shared" si="10"/>
        <v>0</v>
      </c>
      <c r="H65" s="758">
        <f t="shared" si="4"/>
        <v>1</v>
      </c>
      <c r="I65" s="756">
        <f t="shared" si="11"/>
        <v>0.2</v>
      </c>
      <c r="J65" s="757">
        <f t="shared" si="11"/>
        <v>0.3</v>
      </c>
      <c r="K65" s="757">
        <f t="shared" si="11"/>
        <v>0.25</v>
      </c>
      <c r="L65" s="757">
        <f t="shared" si="11"/>
        <v>0.05</v>
      </c>
      <c r="M65" s="757">
        <f t="shared" si="11"/>
        <v>0.2</v>
      </c>
      <c r="N65" s="758">
        <f t="shared" si="6"/>
        <v>1</v>
      </c>
      <c r="O65" s="759"/>
      <c r="R65" s="753">
        <f t="shared" si="7"/>
        <v>1</v>
      </c>
      <c r="S65" s="754">
        <f t="shared" si="8"/>
        <v>0.71500000000000008</v>
      </c>
    </row>
    <row r="66" spans="2:19">
      <c r="B66" s="755">
        <f t="shared" si="9"/>
        <v>2048</v>
      </c>
      <c r="C66" s="756">
        <f t="shared" si="10"/>
        <v>0</v>
      </c>
      <c r="D66" s="757">
        <f t="shared" si="10"/>
        <v>0</v>
      </c>
      <c r="E66" s="757">
        <f t="shared" si="10"/>
        <v>1</v>
      </c>
      <c r="F66" s="757">
        <f t="shared" si="10"/>
        <v>0</v>
      </c>
      <c r="G66" s="757">
        <f t="shared" si="10"/>
        <v>0</v>
      </c>
      <c r="H66" s="758">
        <f t="shared" si="4"/>
        <v>1</v>
      </c>
      <c r="I66" s="756">
        <f t="shared" si="11"/>
        <v>0.2</v>
      </c>
      <c r="J66" s="757">
        <f t="shared" si="11"/>
        <v>0.3</v>
      </c>
      <c r="K66" s="757">
        <f t="shared" si="11"/>
        <v>0.25</v>
      </c>
      <c r="L66" s="757">
        <f t="shared" si="11"/>
        <v>0.05</v>
      </c>
      <c r="M66" s="757">
        <f t="shared" si="11"/>
        <v>0.2</v>
      </c>
      <c r="N66" s="758">
        <f t="shared" si="6"/>
        <v>1</v>
      </c>
      <c r="O66" s="759"/>
      <c r="R66" s="753">
        <f t="shared" si="7"/>
        <v>1</v>
      </c>
      <c r="S66" s="754">
        <f t="shared" si="8"/>
        <v>0.71500000000000008</v>
      </c>
    </row>
    <row r="67" spans="2:19">
      <c r="B67" s="755">
        <f t="shared" si="9"/>
        <v>2049</v>
      </c>
      <c r="C67" s="756">
        <f t="shared" si="10"/>
        <v>0</v>
      </c>
      <c r="D67" s="757">
        <f t="shared" si="10"/>
        <v>0</v>
      </c>
      <c r="E67" s="757">
        <f t="shared" si="10"/>
        <v>1</v>
      </c>
      <c r="F67" s="757">
        <f t="shared" si="10"/>
        <v>0</v>
      </c>
      <c r="G67" s="757">
        <f t="shared" si="10"/>
        <v>0</v>
      </c>
      <c r="H67" s="758">
        <f t="shared" si="4"/>
        <v>1</v>
      </c>
      <c r="I67" s="756">
        <f t="shared" si="11"/>
        <v>0.2</v>
      </c>
      <c r="J67" s="757">
        <f t="shared" si="11"/>
        <v>0.3</v>
      </c>
      <c r="K67" s="757">
        <f t="shared" si="11"/>
        <v>0.25</v>
      </c>
      <c r="L67" s="757">
        <f t="shared" si="11"/>
        <v>0.05</v>
      </c>
      <c r="M67" s="757">
        <f t="shared" si="11"/>
        <v>0.2</v>
      </c>
      <c r="N67" s="758">
        <f t="shared" si="6"/>
        <v>1</v>
      </c>
      <c r="O67" s="759"/>
      <c r="R67" s="753">
        <f t="shared" si="7"/>
        <v>1</v>
      </c>
      <c r="S67" s="754">
        <f t="shared" si="8"/>
        <v>0.71500000000000008</v>
      </c>
    </row>
    <row r="68" spans="2:19">
      <c r="B68" s="755">
        <f t="shared" si="9"/>
        <v>2050</v>
      </c>
      <c r="C68" s="756">
        <f t="shared" si="10"/>
        <v>0</v>
      </c>
      <c r="D68" s="757">
        <f t="shared" si="10"/>
        <v>0</v>
      </c>
      <c r="E68" s="757">
        <f t="shared" si="10"/>
        <v>1</v>
      </c>
      <c r="F68" s="757">
        <f t="shared" si="10"/>
        <v>0</v>
      </c>
      <c r="G68" s="757">
        <f t="shared" si="10"/>
        <v>0</v>
      </c>
      <c r="H68" s="758">
        <f t="shared" si="4"/>
        <v>1</v>
      </c>
      <c r="I68" s="756">
        <f t="shared" si="11"/>
        <v>0.2</v>
      </c>
      <c r="J68" s="757">
        <f t="shared" si="11"/>
        <v>0.3</v>
      </c>
      <c r="K68" s="757">
        <f t="shared" si="11"/>
        <v>0.25</v>
      </c>
      <c r="L68" s="757">
        <f t="shared" si="11"/>
        <v>0.05</v>
      </c>
      <c r="M68" s="757">
        <f t="shared" si="11"/>
        <v>0.2</v>
      </c>
      <c r="N68" s="758">
        <f t="shared" si="6"/>
        <v>1</v>
      </c>
      <c r="O68" s="759"/>
      <c r="R68" s="753">
        <f t="shared" si="7"/>
        <v>1</v>
      </c>
      <c r="S68" s="754">
        <f t="shared" si="8"/>
        <v>0.71500000000000008</v>
      </c>
    </row>
    <row r="69" spans="2:19">
      <c r="B69" s="755">
        <f t="shared" si="9"/>
        <v>2051</v>
      </c>
      <c r="C69" s="756">
        <f t="shared" si="10"/>
        <v>0</v>
      </c>
      <c r="D69" s="757">
        <f t="shared" si="10"/>
        <v>0</v>
      </c>
      <c r="E69" s="757">
        <f t="shared" si="10"/>
        <v>1</v>
      </c>
      <c r="F69" s="757">
        <f t="shared" si="10"/>
        <v>0</v>
      </c>
      <c r="G69" s="757">
        <f t="shared" si="10"/>
        <v>0</v>
      </c>
      <c r="H69" s="758">
        <f t="shared" si="4"/>
        <v>1</v>
      </c>
      <c r="I69" s="756">
        <f t="shared" si="11"/>
        <v>0.2</v>
      </c>
      <c r="J69" s="757">
        <f t="shared" si="11"/>
        <v>0.3</v>
      </c>
      <c r="K69" s="757">
        <f t="shared" si="11"/>
        <v>0.25</v>
      </c>
      <c r="L69" s="757">
        <f t="shared" si="11"/>
        <v>0.05</v>
      </c>
      <c r="M69" s="757">
        <f t="shared" si="11"/>
        <v>0.2</v>
      </c>
      <c r="N69" s="758">
        <f t="shared" si="6"/>
        <v>1</v>
      </c>
      <c r="O69" s="759"/>
      <c r="R69" s="753">
        <f t="shared" si="7"/>
        <v>1</v>
      </c>
      <c r="S69" s="754">
        <f t="shared" si="8"/>
        <v>0.71500000000000008</v>
      </c>
    </row>
    <row r="70" spans="2:19">
      <c r="B70" s="755">
        <f t="shared" si="9"/>
        <v>2052</v>
      </c>
      <c r="C70" s="756">
        <f t="shared" si="10"/>
        <v>0</v>
      </c>
      <c r="D70" s="757">
        <f t="shared" si="10"/>
        <v>0</v>
      </c>
      <c r="E70" s="757">
        <f t="shared" si="10"/>
        <v>1</v>
      </c>
      <c r="F70" s="757">
        <f t="shared" si="10"/>
        <v>0</v>
      </c>
      <c r="G70" s="757">
        <f t="shared" si="10"/>
        <v>0</v>
      </c>
      <c r="H70" s="758">
        <f t="shared" si="4"/>
        <v>1</v>
      </c>
      <c r="I70" s="756">
        <f t="shared" si="11"/>
        <v>0.2</v>
      </c>
      <c r="J70" s="757">
        <f t="shared" si="11"/>
        <v>0.3</v>
      </c>
      <c r="K70" s="757">
        <f t="shared" si="11"/>
        <v>0.25</v>
      </c>
      <c r="L70" s="757">
        <f t="shared" si="11"/>
        <v>0.05</v>
      </c>
      <c r="M70" s="757">
        <f t="shared" si="11"/>
        <v>0.2</v>
      </c>
      <c r="N70" s="758">
        <f t="shared" si="6"/>
        <v>1</v>
      </c>
      <c r="O70" s="759"/>
      <c r="R70" s="753">
        <f t="shared" si="7"/>
        <v>1</v>
      </c>
      <c r="S70" s="754">
        <f t="shared" si="8"/>
        <v>0.71500000000000008</v>
      </c>
    </row>
    <row r="71" spans="2:19">
      <c r="B71" s="755">
        <f t="shared" si="9"/>
        <v>2053</v>
      </c>
      <c r="C71" s="756">
        <f t="shared" si="10"/>
        <v>0</v>
      </c>
      <c r="D71" s="757">
        <f t="shared" si="10"/>
        <v>0</v>
      </c>
      <c r="E71" s="757">
        <f t="shared" si="10"/>
        <v>1</v>
      </c>
      <c r="F71" s="757">
        <f t="shared" si="10"/>
        <v>0</v>
      </c>
      <c r="G71" s="757">
        <f t="shared" si="10"/>
        <v>0</v>
      </c>
      <c r="H71" s="758">
        <f t="shared" si="4"/>
        <v>1</v>
      </c>
      <c r="I71" s="756">
        <f t="shared" si="11"/>
        <v>0.2</v>
      </c>
      <c r="J71" s="757">
        <f t="shared" si="11"/>
        <v>0.3</v>
      </c>
      <c r="K71" s="757">
        <f t="shared" si="11"/>
        <v>0.25</v>
      </c>
      <c r="L71" s="757">
        <f t="shared" si="11"/>
        <v>0.05</v>
      </c>
      <c r="M71" s="757">
        <f t="shared" si="11"/>
        <v>0.2</v>
      </c>
      <c r="N71" s="758">
        <f t="shared" si="6"/>
        <v>1</v>
      </c>
      <c r="O71" s="759"/>
      <c r="R71" s="753">
        <f t="shared" si="7"/>
        <v>1</v>
      </c>
      <c r="S71" s="754">
        <f t="shared" si="8"/>
        <v>0.71500000000000008</v>
      </c>
    </row>
    <row r="72" spans="2:19">
      <c r="B72" s="755">
        <f t="shared" si="9"/>
        <v>2054</v>
      </c>
      <c r="C72" s="756">
        <f t="shared" si="10"/>
        <v>0</v>
      </c>
      <c r="D72" s="757">
        <f t="shared" si="10"/>
        <v>0</v>
      </c>
      <c r="E72" s="757">
        <f t="shared" si="10"/>
        <v>1</v>
      </c>
      <c r="F72" s="757">
        <f t="shared" si="10"/>
        <v>0</v>
      </c>
      <c r="G72" s="757">
        <f t="shared" si="10"/>
        <v>0</v>
      </c>
      <c r="H72" s="758">
        <f t="shared" si="4"/>
        <v>1</v>
      </c>
      <c r="I72" s="756">
        <f t="shared" si="11"/>
        <v>0.2</v>
      </c>
      <c r="J72" s="757">
        <f t="shared" si="11"/>
        <v>0.3</v>
      </c>
      <c r="K72" s="757">
        <f t="shared" si="11"/>
        <v>0.25</v>
      </c>
      <c r="L72" s="757">
        <f t="shared" si="11"/>
        <v>0.05</v>
      </c>
      <c r="M72" s="757">
        <f t="shared" si="11"/>
        <v>0.2</v>
      </c>
      <c r="N72" s="758">
        <f t="shared" si="6"/>
        <v>1</v>
      </c>
      <c r="O72" s="759"/>
      <c r="R72" s="753">
        <f t="shared" si="7"/>
        <v>1</v>
      </c>
      <c r="S72" s="754">
        <f t="shared" si="8"/>
        <v>0.71500000000000008</v>
      </c>
    </row>
    <row r="73" spans="2:19">
      <c r="B73" s="755">
        <f t="shared" si="9"/>
        <v>2055</v>
      </c>
      <c r="C73" s="756">
        <f t="shared" si="10"/>
        <v>0</v>
      </c>
      <c r="D73" s="757">
        <f t="shared" si="10"/>
        <v>0</v>
      </c>
      <c r="E73" s="757">
        <f t="shared" si="10"/>
        <v>1</v>
      </c>
      <c r="F73" s="757">
        <f t="shared" si="10"/>
        <v>0</v>
      </c>
      <c r="G73" s="757">
        <f t="shared" si="10"/>
        <v>0</v>
      </c>
      <c r="H73" s="758">
        <f t="shared" si="4"/>
        <v>1</v>
      </c>
      <c r="I73" s="756">
        <f t="shared" si="11"/>
        <v>0.2</v>
      </c>
      <c r="J73" s="757">
        <f t="shared" si="11"/>
        <v>0.3</v>
      </c>
      <c r="K73" s="757">
        <f t="shared" si="11"/>
        <v>0.25</v>
      </c>
      <c r="L73" s="757">
        <f t="shared" si="11"/>
        <v>0.05</v>
      </c>
      <c r="M73" s="757">
        <f t="shared" si="11"/>
        <v>0.2</v>
      </c>
      <c r="N73" s="758">
        <f t="shared" si="6"/>
        <v>1</v>
      </c>
      <c r="O73" s="759"/>
      <c r="R73" s="753">
        <f t="shared" si="7"/>
        <v>1</v>
      </c>
      <c r="S73" s="754">
        <f t="shared" si="8"/>
        <v>0.71500000000000008</v>
      </c>
    </row>
    <row r="74" spans="2:19">
      <c r="B74" s="755">
        <f t="shared" si="9"/>
        <v>2056</v>
      </c>
      <c r="C74" s="756">
        <f t="shared" si="10"/>
        <v>0</v>
      </c>
      <c r="D74" s="757">
        <f t="shared" si="10"/>
        <v>0</v>
      </c>
      <c r="E74" s="757">
        <f t="shared" si="10"/>
        <v>1</v>
      </c>
      <c r="F74" s="757">
        <f t="shared" si="10"/>
        <v>0</v>
      </c>
      <c r="G74" s="757">
        <f t="shared" si="10"/>
        <v>0</v>
      </c>
      <c r="H74" s="758">
        <f t="shared" si="4"/>
        <v>1</v>
      </c>
      <c r="I74" s="756">
        <f t="shared" si="11"/>
        <v>0.2</v>
      </c>
      <c r="J74" s="757">
        <f t="shared" si="11"/>
        <v>0.3</v>
      </c>
      <c r="K74" s="757">
        <f t="shared" si="11"/>
        <v>0.25</v>
      </c>
      <c r="L74" s="757">
        <f t="shared" si="11"/>
        <v>0.05</v>
      </c>
      <c r="M74" s="757">
        <f t="shared" si="11"/>
        <v>0.2</v>
      </c>
      <c r="N74" s="758">
        <f t="shared" si="6"/>
        <v>1</v>
      </c>
      <c r="O74" s="759"/>
      <c r="R74" s="753">
        <f t="shared" si="7"/>
        <v>1</v>
      </c>
      <c r="S74" s="754">
        <f t="shared" si="8"/>
        <v>0.71500000000000008</v>
      </c>
    </row>
    <row r="75" spans="2:19">
      <c r="B75" s="755">
        <f t="shared" si="9"/>
        <v>2057</v>
      </c>
      <c r="C75" s="756">
        <f t="shared" si="10"/>
        <v>0</v>
      </c>
      <c r="D75" s="757">
        <f t="shared" si="10"/>
        <v>0</v>
      </c>
      <c r="E75" s="757">
        <f t="shared" si="10"/>
        <v>1</v>
      </c>
      <c r="F75" s="757">
        <f t="shared" si="10"/>
        <v>0</v>
      </c>
      <c r="G75" s="757">
        <f t="shared" si="10"/>
        <v>0</v>
      </c>
      <c r="H75" s="758">
        <f t="shared" si="4"/>
        <v>1</v>
      </c>
      <c r="I75" s="756">
        <f t="shared" si="11"/>
        <v>0.2</v>
      </c>
      <c r="J75" s="757">
        <f t="shared" si="11"/>
        <v>0.3</v>
      </c>
      <c r="K75" s="757">
        <f t="shared" si="11"/>
        <v>0.25</v>
      </c>
      <c r="L75" s="757">
        <f t="shared" si="11"/>
        <v>0.05</v>
      </c>
      <c r="M75" s="757">
        <f t="shared" si="11"/>
        <v>0.2</v>
      </c>
      <c r="N75" s="758">
        <f t="shared" si="6"/>
        <v>1</v>
      </c>
      <c r="O75" s="759"/>
      <c r="R75" s="753">
        <f t="shared" si="7"/>
        <v>1</v>
      </c>
      <c r="S75" s="754">
        <f t="shared" si="8"/>
        <v>0.71500000000000008</v>
      </c>
    </row>
    <row r="76" spans="2:19">
      <c r="B76" s="755">
        <f t="shared" si="9"/>
        <v>2058</v>
      </c>
      <c r="C76" s="756">
        <f t="shared" si="10"/>
        <v>0</v>
      </c>
      <c r="D76" s="757">
        <f t="shared" si="10"/>
        <v>0</v>
      </c>
      <c r="E76" s="757">
        <f t="shared" si="10"/>
        <v>1</v>
      </c>
      <c r="F76" s="757">
        <f t="shared" si="10"/>
        <v>0</v>
      </c>
      <c r="G76" s="757">
        <f t="shared" si="10"/>
        <v>0</v>
      </c>
      <c r="H76" s="758">
        <f t="shared" si="4"/>
        <v>1</v>
      </c>
      <c r="I76" s="756">
        <f t="shared" si="11"/>
        <v>0.2</v>
      </c>
      <c r="J76" s="757">
        <f t="shared" si="11"/>
        <v>0.3</v>
      </c>
      <c r="K76" s="757">
        <f t="shared" si="11"/>
        <v>0.25</v>
      </c>
      <c r="L76" s="757">
        <f t="shared" si="11"/>
        <v>0.05</v>
      </c>
      <c r="M76" s="757">
        <f t="shared" si="11"/>
        <v>0.2</v>
      </c>
      <c r="N76" s="758">
        <f t="shared" si="6"/>
        <v>1</v>
      </c>
      <c r="O76" s="759"/>
      <c r="R76" s="753">
        <f t="shared" si="7"/>
        <v>1</v>
      </c>
      <c r="S76" s="754">
        <f t="shared" si="8"/>
        <v>0.71500000000000008</v>
      </c>
    </row>
    <row r="77" spans="2:19">
      <c r="B77" s="755">
        <f t="shared" si="9"/>
        <v>2059</v>
      </c>
      <c r="C77" s="756">
        <f t="shared" si="10"/>
        <v>0</v>
      </c>
      <c r="D77" s="757">
        <f t="shared" si="10"/>
        <v>0</v>
      </c>
      <c r="E77" s="757">
        <f t="shared" si="10"/>
        <v>1</v>
      </c>
      <c r="F77" s="757">
        <f t="shared" si="10"/>
        <v>0</v>
      </c>
      <c r="G77" s="757">
        <f t="shared" si="10"/>
        <v>0</v>
      </c>
      <c r="H77" s="758">
        <f t="shared" si="4"/>
        <v>1</v>
      </c>
      <c r="I77" s="756">
        <f t="shared" si="11"/>
        <v>0.2</v>
      </c>
      <c r="J77" s="757">
        <f t="shared" si="11"/>
        <v>0.3</v>
      </c>
      <c r="K77" s="757">
        <f t="shared" si="11"/>
        <v>0.25</v>
      </c>
      <c r="L77" s="757">
        <f t="shared" si="11"/>
        <v>0.05</v>
      </c>
      <c r="M77" s="757">
        <f t="shared" si="11"/>
        <v>0.2</v>
      </c>
      <c r="N77" s="758">
        <f t="shared" si="6"/>
        <v>1</v>
      </c>
      <c r="O77" s="759"/>
      <c r="R77" s="753">
        <f t="shared" si="7"/>
        <v>1</v>
      </c>
      <c r="S77" s="754">
        <f t="shared" si="8"/>
        <v>0.71500000000000008</v>
      </c>
    </row>
    <row r="78" spans="2:19">
      <c r="B78" s="755">
        <f t="shared" si="9"/>
        <v>2060</v>
      </c>
      <c r="C78" s="756">
        <f t="shared" si="10"/>
        <v>0</v>
      </c>
      <c r="D78" s="757">
        <f t="shared" si="10"/>
        <v>0</v>
      </c>
      <c r="E78" s="757">
        <f t="shared" si="10"/>
        <v>1</v>
      </c>
      <c r="F78" s="757">
        <f t="shared" si="10"/>
        <v>0</v>
      </c>
      <c r="G78" s="757">
        <f t="shared" si="10"/>
        <v>0</v>
      </c>
      <c r="H78" s="758">
        <f t="shared" si="4"/>
        <v>1</v>
      </c>
      <c r="I78" s="756">
        <f t="shared" si="11"/>
        <v>0.2</v>
      </c>
      <c r="J78" s="757">
        <f t="shared" si="11"/>
        <v>0.3</v>
      </c>
      <c r="K78" s="757">
        <f t="shared" si="11"/>
        <v>0.25</v>
      </c>
      <c r="L78" s="757">
        <f t="shared" si="11"/>
        <v>0.05</v>
      </c>
      <c r="M78" s="757">
        <f t="shared" si="11"/>
        <v>0.2</v>
      </c>
      <c r="N78" s="758">
        <f t="shared" si="6"/>
        <v>1</v>
      </c>
      <c r="O78" s="759"/>
      <c r="R78" s="753">
        <f t="shared" si="7"/>
        <v>1</v>
      </c>
      <c r="S78" s="754">
        <f t="shared" si="8"/>
        <v>0.71500000000000008</v>
      </c>
    </row>
    <row r="79" spans="2:19">
      <c r="B79" s="755">
        <f t="shared" si="9"/>
        <v>2061</v>
      </c>
      <c r="C79" s="756">
        <f t="shared" si="10"/>
        <v>0</v>
      </c>
      <c r="D79" s="757">
        <f t="shared" si="10"/>
        <v>0</v>
      </c>
      <c r="E79" s="757">
        <f t="shared" si="10"/>
        <v>1</v>
      </c>
      <c r="F79" s="757">
        <f t="shared" si="10"/>
        <v>0</v>
      </c>
      <c r="G79" s="757">
        <f t="shared" si="10"/>
        <v>0</v>
      </c>
      <c r="H79" s="758">
        <f t="shared" si="4"/>
        <v>1</v>
      </c>
      <c r="I79" s="756">
        <f t="shared" si="11"/>
        <v>0.2</v>
      </c>
      <c r="J79" s="757">
        <f t="shared" si="11"/>
        <v>0.3</v>
      </c>
      <c r="K79" s="757">
        <f t="shared" si="11"/>
        <v>0.25</v>
      </c>
      <c r="L79" s="757">
        <f t="shared" si="11"/>
        <v>0.05</v>
      </c>
      <c r="M79" s="757">
        <f t="shared" si="11"/>
        <v>0.2</v>
      </c>
      <c r="N79" s="758">
        <f t="shared" si="6"/>
        <v>1</v>
      </c>
      <c r="O79" s="759"/>
      <c r="R79" s="753">
        <f t="shared" si="7"/>
        <v>1</v>
      </c>
      <c r="S79" s="754">
        <f t="shared" si="8"/>
        <v>0.71500000000000008</v>
      </c>
    </row>
    <row r="80" spans="2:19">
      <c r="B80" s="755">
        <f t="shared" si="9"/>
        <v>2062</v>
      </c>
      <c r="C80" s="756">
        <f t="shared" si="10"/>
        <v>0</v>
      </c>
      <c r="D80" s="757">
        <f t="shared" si="10"/>
        <v>0</v>
      </c>
      <c r="E80" s="757">
        <f t="shared" si="10"/>
        <v>1</v>
      </c>
      <c r="F80" s="757">
        <f t="shared" si="10"/>
        <v>0</v>
      </c>
      <c r="G80" s="757">
        <f t="shared" si="10"/>
        <v>0</v>
      </c>
      <c r="H80" s="758">
        <f t="shared" si="4"/>
        <v>1</v>
      </c>
      <c r="I80" s="756">
        <f t="shared" si="11"/>
        <v>0.2</v>
      </c>
      <c r="J80" s="757">
        <f t="shared" si="11"/>
        <v>0.3</v>
      </c>
      <c r="K80" s="757">
        <f t="shared" si="11"/>
        <v>0.25</v>
      </c>
      <c r="L80" s="757">
        <f t="shared" si="11"/>
        <v>0.05</v>
      </c>
      <c r="M80" s="757">
        <f t="shared" si="11"/>
        <v>0.2</v>
      </c>
      <c r="N80" s="758">
        <f t="shared" si="6"/>
        <v>1</v>
      </c>
      <c r="O80" s="759"/>
      <c r="R80" s="753">
        <f t="shared" si="7"/>
        <v>1</v>
      </c>
      <c r="S80" s="754">
        <f t="shared" si="8"/>
        <v>0.71500000000000008</v>
      </c>
    </row>
    <row r="81" spans="2:19">
      <c r="B81" s="755">
        <f t="shared" si="9"/>
        <v>2063</v>
      </c>
      <c r="C81" s="756">
        <f t="shared" si="10"/>
        <v>0</v>
      </c>
      <c r="D81" s="757">
        <f t="shared" si="10"/>
        <v>0</v>
      </c>
      <c r="E81" s="757">
        <f t="shared" si="10"/>
        <v>1</v>
      </c>
      <c r="F81" s="757">
        <f t="shared" si="10"/>
        <v>0</v>
      </c>
      <c r="G81" s="757">
        <f t="shared" si="10"/>
        <v>0</v>
      </c>
      <c r="H81" s="758">
        <f t="shared" si="4"/>
        <v>1</v>
      </c>
      <c r="I81" s="756">
        <f t="shared" si="11"/>
        <v>0.2</v>
      </c>
      <c r="J81" s="757">
        <f t="shared" si="11"/>
        <v>0.3</v>
      </c>
      <c r="K81" s="757">
        <f t="shared" si="11"/>
        <v>0.25</v>
      </c>
      <c r="L81" s="757">
        <f t="shared" si="11"/>
        <v>0.05</v>
      </c>
      <c r="M81" s="757">
        <f t="shared" si="11"/>
        <v>0.2</v>
      </c>
      <c r="N81" s="758">
        <f t="shared" si="6"/>
        <v>1</v>
      </c>
      <c r="O81" s="759"/>
      <c r="R81" s="753">
        <f t="shared" si="7"/>
        <v>1</v>
      </c>
      <c r="S81" s="754">
        <f t="shared" si="8"/>
        <v>0.71500000000000008</v>
      </c>
    </row>
    <row r="82" spans="2:19">
      <c r="B82" s="755">
        <f t="shared" si="9"/>
        <v>2064</v>
      </c>
      <c r="C82" s="756">
        <f t="shared" si="10"/>
        <v>0</v>
      </c>
      <c r="D82" s="757">
        <f t="shared" si="10"/>
        <v>0</v>
      </c>
      <c r="E82" s="757">
        <f t="shared" si="10"/>
        <v>1</v>
      </c>
      <c r="F82" s="757">
        <f t="shared" si="10"/>
        <v>0</v>
      </c>
      <c r="G82" s="757">
        <f t="shared" si="10"/>
        <v>0</v>
      </c>
      <c r="H82" s="758">
        <f t="shared" si="4"/>
        <v>1</v>
      </c>
      <c r="I82" s="756">
        <f t="shared" si="11"/>
        <v>0.2</v>
      </c>
      <c r="J82" s="757">
        <f t="shared" si="11"/>
        <v>0.3</v>
      </c>
      <c r="K82" s="757">
        <f t="shared" si="11"/>
        <v>0.25</v>
      </c>
      <c r="L82" s="757">
        <f t="shared" si="11"/>
        <v>0.05</v>
      </c>
      <c r="M82" s="757">
        <f t="shared" si="11"/>
        <v>0.2</v>
      </c>
      <c r="N82" s="758">
        <f t="shared" si="6"/>
        <v>1</v>
      </c>
      <c r="O82" s="759"/>
      <c r="R82" s="753">
        <f t="shared" si="7"/>
        <v>1</v>
      </c>
      <c r="S82" s="754">
        <f t="shared" si="8"/>
        <v>0.71500000000000008</v>
      </c>
    </row>
    <row r="83" spans="2:19">
      <c r="B83" s="755">
        <f t="shared" ref="B83:B98" si="12">B82+1</f>
        <v>2065</v>
      </c>
      <c r="C83" s="756">
        <f t="shared" si="10"/>
        <v>0</v>
      </c>
      <c r="D83" s="757">
        <f t="shared" si="10"/>
        <v>0</v>
      </c>
      <c r="E83" s="757">
        <f t="shared" si="10"/>
        <v>1</v>
      </c>
      <c r="F83" s="757">
        <f t="shared" si="10"/>
        <v>0</v>
      </c>
      <c r="G83" s="757">
        <f t="shared" si="10"/>
        <v>0</v>
      </c>
      <c r="H83" s="758">
        <f t="shared" ref="H83:H98" si="13">SUM(C83:G83)</f>
        <v>1</v>
      </c>
      <c r="I83" s="756">
        <f t="shared" si="11"/>
        <v>0.2</v>
      </c>
      <c r="J83" s="757">
        <f t="shared" si="11"/>
        <v>0.3</v>
      </c>
      <c r="K83" s="757">
        <f t="shared" si="11"/>
        <v>0.25</v>
      </c>
      <c r="L83" s="757">
        <f t="shared" si="11"/>
        <v>0.05</v>
      </c>
      <c r="M83" s="757">
        <f t="shared" si="11"/>
        <v>0.2</v>
      </c>
      <c r="N83" s="758">
        <f t="shared" ref="N83:N98" si="14">SUM(I83:M83)</f>
        <v>1</v>
      </c>
      <c r="O83" s="759"/>
      <c r="R83" s="753">
        <f t="shared" ref="R83:R98" si="15">C83*C$13+D83*D$13+E83*E$13+F83*F$13+G83*G$13</f>
        <v>1</v>
      </c>
      <c r="S83" s="754">
        <f t="shared" ref="S83:S98" si="16">I83*I$13+J83*J$13+K83*K$13+L83*L$13+M83*M$13</f>
        <v>0.71500000000000008</v>
      </c>
    </row>
    <row r="84" spans="2:19">
      <c r="B84" s="755">
        <f t="shared" si="12"/>
        <v>2066</v>
      </c>
      <c r="C84" s="756">
        <f t="shared" si="10"/>
        <v>0</v>
      </c>
      <c r="D84" s="757">
        <f t="shared" si="10"/>
        <v>0</v>
      </c>
      <c r="E84" s="757">
        <f t="shared" si="10"/>
        <v>1</v>
      </c>
      <c r="F84" s="757">
        <f t="shared" si="10"/>
        <v>0</v>
      </c>
      <c r="G84" s="757">
        <f t="shared" si="10"/>
        <v>0</v>
      </c>
      <c r="H84" s="758">
        <f t="shared" si="13"/>
        <v>1</v>
      </c>
      <c r="I84" s="756">
        <f t="shared" si="11"/>
        <v>0.2</v>
      </c>
      <c r="J84" s="757">
        <f t="shared" si="11"/>
        <v>0.3</v>
      </c>
      <c r="K84" s="757">
        <f t="shared" si="11"/>
        <v>0.25</v>
      </c>
      <c r="L84" s="757">
        <f t="shared" si="11"/>
        <v>0.05</v>
      </c>
      <c r="M84" s="757">
        <f t="shared" si="11"/>
        <v>0.2</v>
      </c>
      <c r="N84" s="758">
        <f t="shared" si="14"/>
        <v>1</v>
      </c>
      <c r="O84" s="759"/>
      <c r="R84" s="753">
        <f t="shared" si="15"/>
        <v>1</v>
      </c>
      <c r="S84" s="754">
        <f t="shared" si="16"/>
        <v>0.71500000000000008</v>
      </c>
    </row>
    <row r="85" spans="2:19">
      <c r="B85" s="755">
        <f t="shared" si="12"/>
        <v>2067</v>
      </c>
      <c r="C85" s="756">
        <f t="shared" si="10"/>
        <v>0</v>
      </c>
      <c r="D85" s="757">
        <f t="shared" si="10"/>
        <v>0</v>
      </c>
      <c r="E85" s="757">
        <f t="shared" si="10"/>
        <v>1</v>
      </c>
      <c r="F85" s="757">
        <f t="shared" si="10"/>
        <v>0</v>
      </c>
      <c r="G85" s="757">
        <f t="shared" si="10"/>
        <v>0</v>
      </c>
      <c r="H85" s="758">
        <f t="shared" si="13"/>
        <v>1</v>
      </c>
      <c r="I85" s="756">
        <f t="shared" si="11"/>
        <v>0.2</v>
      </c>
      <c r="J85" s="757">
        <f t="shared" si="11"/>
        <v>0.3</v>
      </c>
      <c r="K85" s="757">
        <f t="shared" si="11"/>
        <v>0.25</v>
      </c>
      <c r="L85" s="757">
        <f t="shared" si="11"/>
        <v>0.05</v>
      </c>
      <c r="M85" s="757">
        <f t="shared" si="11"/>
        <v>0.2</v>
      </c>
      <c r="N85" s="758">
        <f t="shared" si="14"/>
        <v>1</v>
      </c>
      <c r="O85" s="759"/>
      <c r="R85" s="753">
        <f t="shared" si="15"/>
        <v>1</v>
      </c>
      <c r="S85" s="754">
        <f t="shared" si="16"/>
        <v>0.71500000000000008</v>
      </c>
    </row>
    <row r="86" spans="2:19">
      <c r="B86" s="755">
        <f t="shared" si="12"/>
        <v>2068</v>
      </c>
      <c r="C86" s="756">
        <f t="shared" si="10"/>
        <v>0</v>
      </c>
      <c r="D86" s="757">
        <f t="shared" si="10"/>
        <v>0</v>
      </c>
      <c r="E86" s="757">
        <f t="shared" si="10"/>
        <v>1</v>
      </c>
      <c r="F86" s="757">
        <f t="shared" si="10"/>
        <v>0</v>
      </c>
      <c r="G86" s="757">
        <f t="shared" si="10"/>
        <v>0</v>
      </c>
      <c r="H86" s="758">
        <f t="shared" si="13"/>
        <v>1</v>
      </c>
      <c r="I86" s="756">
        <f t="shared" si="11"/>
        <v>0.2</v>
      </c>
      <c r="J86" s="757">
        <f t="shared" si="11"/>
        <v>0.3</v>
      </c>
      <c r="K86" s="757">
        <f t="shared" si="11"/>
        <v>0.25</v>
      </c>
      <c r="L86" s="757">
        <f t="shared" si="11"/>
        <v>0.05</v>
      </c>
      <c r="M86" s="757">
        <f t="shared" si="11"/>
        <v>0.2</v>
      </c>
      <c r="N86" s="758">
        <f t="shared" si="14"/>
        <v>1</v>
      </c>
      <c r="O86" s="759"/>
      <c r="R86" s="753">
        <f t="shared" si="15"/>
        <v>1</v>
      </c>
      <c r="S86" s="754">
        <f t="shared" si="16"/>
        <v>0.71500000000000008</v>
      </c>
    </row>
    <row r="87" spans="2:19">
      <c r="B87" s="755">
        <f t="shared" si="12"/>
        <v>2069</v>
      </c>
      <c r="C87" s="756">
        <f t="shared" si="10"/>
        <v>0</v>
      </c>
      <c r="D87" s="757">
        <f t="shared" si="10"/>
        <v>0</v>
      </c>
      <c r="E87" s="757">
        <f t="shared" si="10"/>
        <v>1</v>
      </c>
      <c r="F87" s="757">
        <f t="shared" si="10"/>
        <v>0</v>
      </c>
      <c r="G87" s="757">
        <f t="shared" si="10"/>
        <v>0</v>
      </c>
      <c r="H87" s="758">
        <f t="shared" si="13"/>
        <v>1</v>
      </c>
      <c r="I87" s="756">
        <f t="shared" si="11"/>
        <v>0.2</v>
      </c>
      <c r="J87" s="757">
        <f t="shared" si="11"/>
        <v>0.3</v>
      </c>
      <c r="K87" s="757">
        <f t="shared" si="11"/>
        <v>0.25</v>
      </c>
      <c r="L87" s="757">
        <f t="shared" si="11"/>
        <v>0.05</v>
      </c>
      <c r="M87" s="757">
        <f t="shared" si="11"/>
        <v>0.2</v>
      </c>
      <c r="N87" s="758">
        <f t="shared" si="14"/>
        <v>1</v>
      </c>
      <c r="O87" s="759"/>
      <c r="R87" s="753">
        <f t="shared" si="15"/>
        <v>1</v>
      </c>
      <c r="S87" s="754">
        <f t="shared" si="16"/>
        <v>0.71500000000000008</v>
      </c>
    </row>
    <row r="88" spans="2:19">
      <c r="B88" s="755">
        <f t="shared" si="12"/>
        <v>2070</v>
      </c>
      <c r="C88" s="756">
        <f t="shared" si="10"/>
        <v>0</v>
      </c>
      <c r="D88" s="757">
        <f t="shared" si="10"/>
        <v>0</v>
      </c>
      <c r="E88" s="757">
        <f t="shared" si="10"/>
        <v>1</v>
      </c>
      <c r="F88" s="757">
        <f t="shared" si="10"/>
        <v>0</v>
      </c>
      <c r="G88" s="757">
        <f t="shared" si="10"/>
        <v>0</v>
      </c>
      <c r="H88" s="758">
        <f t="shared" si="13"/>
        <v>1</v>
      </c>
      <c r="I88" s="756">
        <f t="shared" si="11"/>
        <v>0.2</v>
      </c>
      <c r="J88" s="757">
        <f t="shared" si="11"/>
        <v>0.3</v>
      </c>
      <c r="K88" s="757">
        <f t="shared" si="11"/>
        <v>0.25</v>
      </c>
      <c r="L88" s="757">
        <f t="shared" si="11"/>
        <v>0.05</v>
      </c>
      <c r="M88" s="757">
        <f t="shared" si="11"/>
        <v>0.2</v>
      </c>
      <c r="N88" s="758">
        <f t="shared" si="14"/>
        <v>1</v>
      </c>
      <c r="O88" s="759"/>
      <c r="R88" s="753">
        <f t="shared" si="15"/>
        <v>1</v>
      </c>
      <c r="S88" s="754">
        <f t="shared" si="16"/>
        <v>0.71500000000000008</v>
      </c>
    </row>
    <row r="89" spans="2:19">
      <c r="B89" s="755">
        <f t="shared" si="12"/>
        <v>2071</v>
      </c>
      <c r="C89" s="756">
        <f t="shared" si="10"/>
        <v>0</v>
      </c>
      <c r="D89" s="757">
        <f t="shared" si="10"/>
        <v>0</v>
      </c>
      <c r="E89" s="757">
        <f t="shared" si="10"/>
        <v>1</v>
      </c>
      <c r="F89" s="757">
        <f t="shared" si="10"/>
        <v>0</v>
      </c>
      <c r="G89" s="757">
        <f t="shared" si="10"/>
        <v>0</v>
      </c>
      <c r="H89" s="758">
        <f t="shared" si="13"/>
        <v>1</v>
      </c>
      <c r="I89" s="756">
        <f t="shared" si="11"/>
        <v>0.2</v>
      </c>
      <c r="J89" s="757">
        <f t="shared" si="11"/>
        <v>0.3</v>
      </c>
      <c r="K89" s="757">
        <f t="shared" si="11"/>
        <v>0.25</v>
      </c>
      <c r="L89" s="757">
        <f t="shared" si="11"/>
        <v>0.05</v>
      </c>
      <c r="M89" s="757">
        <f t="shared" si="11"/>
        <v>0.2</v>
      </c>
      <c r="N89" s="758">
        <f t="shared" si="14"/>
        <v>1</v>
      </c>
      <c r="O89" s="759"/>
      <c r="R89" s="753">
        <f t="shared" si="15"/>
        <v>1</v>
      </c>
      <c r="S89" s="754">
        <f t="shared" si="16"/>
        <v>0.71500000000000008</v>
      </c>
    </row>
    <row r="90" spans="2:19">
      <c r="B90" s="755">
        <f t="shared" si="12"/>
        <v>2072</v>
      </c>
      <c r="C90" s="756">
        <f t="shared" si="10"/>
        <v>0</v>
      </c>
      <c r="D90" s="757">
        <f t="shared" si="10"/>
        <v>0</v>
      </c>
      <c r="E90" s="757">
        <f t="shared" si="10"/>
        <v>1</v>
      </c>
      <c r="F90" s="757">
        <f t="shared" si="10"/>
        <v>0</v>
      </c>
      <c r="G90" s="757">
        <f t="shared" si="10"/>
        <v>0</v>
      </c>
      <c r="H90" s="758">
        <f t="shared" si="13"/>
        <v>1</v>
      </c>
      <c r="I90" s="756">
        <f t="shared" si="11"/>
        <v>0.2</v>
      </c>
      <c r="J90" s="757">
        <f t="shared" si="11"/>
        <v>0.3</v>
      </c>
      <c r="K90" s="757">
        <f t="shared" si="11"/>
        <v>0.25</v>
      </c>
      <c r="L90" s="757">
        <f t="shared" si="11"/>
        <v>0.05</v>
      </c>
      <c r="M90" s="757">
        <f t="shared" si="11"/>
        <v>0.2</v>
      </c>
      <c r="N90" s="758">
        <f t="shared" si="14"/>
        <v>1</v>
      </c>
      <c r="O90" s="759"/>
      <c r="R90" s="753">
        <f t="shared" si="15"/>
        <v>1</v>
      </c>
      <c r="S90" s="754">
        <f t="shared" si="16"/>
        <v>0.71500000000000008</v>
      </c>
    </row>
    <row r="91" spans="2:19">
      <c r="B91" s="755">
        <f t="shared" si="12"/>
        <v>2073</v>
      </c>
      <c r="C91" s="756">
        <f t="shared" si="10"/>
        <v>0</v>
      </c>
      <c r="D91" s="757">
        <f t="shared" si="10"/>
        <v>0</v>
      </c>
      <c r="E91" s="757">
        <f t="shared" si="10"/>
        <v>1</v>
      </c>
      <c r="F91" s="757">
        <f t="shared" si="10"/>
        <v>0</v>
      </c>
      <c r="G91" s="757">
        <f t="shared" si="10"/>
        <v>0</v>
      </c>
      <c r="H91" s="758">
        <f t="shared" si="13"/>
        <v>1</v>
      </c>
      <c r="I91" s="756">
        <f t="shared" si="11"/>
        <v>0.2</v>
      </c>
      <c r="J91" s="757">
        <f t="shared" si="11"/>
        <v>0.3</v>
      </c>
      <c r="K91" s="757">
        <f t="shared" si="11"/>
        <v>0.25</v>
      </c>
      <c r="L91" s="757">
        <f t="shared" si="11"/>
        <v>0.05</v>
      </c>
      <c r="M91" s="757">
        <f t="shared" si="11"/>
        <v>0.2</v>
      </c>
      <c r="N91" s="758">
        <f t="shared" si="14"/>
        <v>1</v>
      </c>
      <c r="O91" s="759"/>
      <c r="R91" s="753">
        <f t="shared" si="15"/>
        <v>1</v>
      </c>
      <c r="S91" s="754">
        <f t="shared" si="16"/>
        <v>0.71500000000000008</v>
      </c>
    </row>
    <row r="92" spans="2:19">
      <c r="B92" s="755">
        <f t="shared" si="12"/>
        <v>2074</v>
      </c>
      <c r="C92" s="756">
        <f t="shared" si="10"/>
        <v>0</v>
      </c>
      <c r="D92" s="757">
        <f t="shared" si="10"/>
        <v>0</v>
      </c>
      <c r="E92" s="757">
        <f t="shared" si="10"/>
        <v>1</v>
      </c>
      <c r="F92" s="757">
        <f t="shared" si="10"/>
        <v>0</v>
      </c>
      <c r="G92" s="757">
        <f t="shared" si="10"/>
        <v>0</v>
      </c>
      <c r="H92" s="758">
        <f t="shared" si="13"/>
        <v>1</v>
      </c>
      <c r="I92" s="756">
        <f t="shared" si="11"/>
        <v>0.2</v>
      </c>
      <c r="J92" s="757">
        <f t="shared" si="11"/>
        <v>0.3</v>
      </c>
      <c r="K92" s="757">
        <f t="shared" si="11"/>
        <v>0.25</v>
      </c>
      <c r="L92" s="757">
        <f t="shared" si="11"/>
        <v>0.05</v>
      </c>
      <c r="M92" s="757">
        <f t="shared" si="11"/>
        <v>0.2</v>
      </c>
      <c r="N92" s="758">
        <f t="shared" si="14"/>
        <v>1</v>
      </c>
      <c r="O92" s="759"/>
      <c r="R92" s="753">
        <f t="shared" si="15"/>
        <v>1</v>
      </c>
      <c r="S92" s="754">
        <f t="shared" si="16"/>
        <v>0.71500000000000008</v>
      </c>
    </row>
    <row r="93" spans="2:19">
      <c r="B93" s="755">
        <f t="shared" si="12"/>
        <v>2075</v>
      </c>
      <c r="C93" s="756">
        <f t="shared" si="10"/>
        <v>0</v>
      </c>
      <c r="D93" s="757">
        <f t="shared" si="10"/>
        <v>0</v>
      </c>
      <c r="E93" s="757">
        <f t="shared" si="10"/>
        <v>1</v>
      </c>
      <c r="F93" s="757">
        <f t="shared" si="10"/>
        <v>0</v>
      </c>
      <c r="G93" s="757">
        <f t="shared" si="10"/>
        <v>0</v>
      </c>
      <c r="H93" s="758">
        <f t="shared" si="13"/>
        <v>1</v>
      </c>
      <c r="I93" s="756">
        <f t="shared" si="11"/>
        <v>0.2</v>
      </c>
      <c r="J93" s="757">
        <f t="shared" si="11"/>
        <v>0.3</v>
      </c>
      <c r="K93" s="757">
        <f t="shared" si="11"/>
        <v>0.25</v>
      </c>
      <c r="L93" s="757">
        <f t="shared" si="11"/>
        <v>0.05</v>
      </c>
      <c r="M93" s="757">
        <f t="shared" si="11"/>
        <v>0.2</v>
      </c>
      <c r="N93" s="758">
        <f t="shared" si="14"/>
        <v>1</v>
      </c>
      <c r="O93" s="759"/>
      <c r="R93" s="753">
        <f t="shared" si="15"/>
        <v>1</v>
      </c>
      <c r="S93" s="754">
        <f t="shared" si="16"/>
        <v>0.71500000000000008</v>
      </c>
    </row>
    <row r="94" spans="2:19">
      <c r="B94" s="755">
        <f t="shared" si="12"/>
        <v>2076</v>
      </c>
      <c r="C94" s="756">
        <f t="shared" si="10"/>
        <v>0</v>
      </c>
      <c r="D94" s="757">
        <f t="shared" si="10"/>
        <v>0</v>
      </c>
      <c r="E94" s="757">
        <f t="shared" si="10"/>
        <v>1</v>
      </c>
      <c r="F94" s="757">
        <f t="shared" si="10"/>
        <v>0</v>
      </c>
      <c r="G94" s="757">
        <f t="shared" si="10"/>
        <v>0</v>
      </c>
      <c r="H94" s="758">
        <f t="shared" si="13"/>
        <v>1</v>
      </c>
      <c r="I94" s="756">
        <f t="shared" si="11"/>
        <v>0.2</v>
      </c>
      <c r="J94" s="757">
        <f t="shared" si="11"/>
        <v>0.3</v>
      </c>
      <c r="K94" s="757">
        <f t="shared" si="11"/>
        <v>0.25</v>
      </c>
      <c r="L94" s="757">
        <f t="shared" si="11"/>
        <v>0.05</v>
      </c>
      <c r="M94" s="757">
        <f t="shared" si="11"/>
        <v>0.2</v>
      </c>
      <c r="N94" s="758">
        <f t="shared" si="14"/>
        <v>1</v>
      </c>
      <c r="O94" s="759"/>
      <c r="R94" s="753">
        <f t="shared" si="15"/>
        <v>1</v>
      </c>
      <c r="S94" s="754">
        <f t="shared" si="16"/>
        <v>0.71500000000000008</v>
      </c>
    </row>
    <row r="95" spans="2:19">
      <c r="B95" s="755">
        <f t="shared" si="12"/>
        <v>2077</v>
      </c>
      <c r="C95" s="756">
        <f t="shared" si="10"/>
        <v>0</v>
      </c>
      <c r="D95" s="757">
        <f t="shared" si="10"/>
        <v>0</v>
      </c>
      <c r="E95" s="757">
        <f t="shared" si="10"/>
        <v>1</v>
      </c>
      <c r="F95" s="757">
        <f t="shared" si="10"/>
        <v>0</v>
      </c>
      <c r="G95" s="757">
        <f t="shared" si="10"/>
        <v>0</v>
      </c>
      <c r="H95" s="758">
        <f t="shared" si="13"/>
        <v>1</v>
      </c>
      <c r="I95" s="756">
        <f t="shared" si="11"/>
        <v>0.2</v>
      </c>
      <c r="J95" s="757">
        <f t="shared" si="11"/>
        <v>0.3</v>
      </c>
      <c r="K95" s="757">
        <f t="shared" si="11"/>
        <v>0.25</v>
      </c>
      <c r="L95" s="757">
        <f t="shared" si="11"/>
        <v>0.05</v>
      </c>
      <c r="M95" s="757">
        <f t="shared" si="11"/>
        <v>0.2</v>
      </c>
      <c r="N95" s="758">
        <f t="shared" si="14"/>
        <v>1</v>
      </c>
      <c r="O95" s="759"/>
      <c r="R95" s="753">
        <f t="shared" si="15"/>
        <v>1</v>
      </c>
      <c r="S95" s="754">
        <f t="shared" si="16"/>
        <v>0.71500000000000008</v>
      </c>
    </row>
    <row r="96" spans="2:19">
      <c r="B96" s="755">
        <f t="shared" si="12"/>
        <v>2078</v>
      </c>
      <c r="C96" s="756">
        <f t="shared" si="10"/>
        <v>0</v>
      </c>
      <c r="D96" s="757">
        <f t="shared" si="10"/>
        <v>0</v>
      </c>
      <c r="E96" s="757">
        <f t="shared" si="10"/>
        <v>1</v>
      </c>
      <c r="F96" s="757">
        <f t="shared" si="10"/>
        <v>0</v>
      </c>
      <c r="G96" s="757">
        <f t="shared" si="10"/>
        <v>0</v>
      </c>
      <c r="H96" s="758">
        <f t="shared" si="13"/>
        <v>1</v>
      </c>
      <c r="I96" s="756">
        <f t="shared" si="11"/>
        <v>0.2</v>
      </c>
      <c r="J96" s="757">
        <f t="shared" si="11"/>
        <v>0.3</v>
      </c>
      <c r="K96" s="757">
        <f t="shared" si="11"/>
        <v>0.25</v>
      </c>
      <c r="L96" s="757">
        <f t="shared" si="11"/>
        <v>0.05</v>
      </c>
      <c r="M96" s="757">
        <f t="shared" si="11"/>
        <v>0.2</v>
      </c>
      <c r="N96" s="758">
        <f t="shared" si="14"/>
        <v>1</v>
      </c>
      <c r="O96" s="759"/>
      <c r="R96" s="753">
        <f t="shared" si="15"/>
        <v>1</v>
      </c>
      <c r="S96" s="754">
        <f t="shared" si="16"/>
        <v>0.71500000000000008</v>
      </c>
    </row>
    <row r="97" spans="2:19">
      <c r="B97" s="755">
        <f t="shared" si="12"/>
        <v>2079</v>
      </c>
      <c r="C97" s="756">
        <f t="shared" si="10"/>
        <v>0</v>
      </c>
      <c r="D97" s="757">
        <f t="shared" si="10"/>
        <v>0</v>
      </c>
      <c r="E97" s="757">
        <f t="shared" si="10"/>
        <v>1</v>
      </c>
      <c r="F97" s="757">
        <f t="shared" si="10"/>
        <v>0</v>
      </c>
      <c r="G97" s="757">
        <f t="shared" si="10"/>
        <v>0</v>
      </c>
      <c r="H97" s="758">
        <f t="shared" si="13"/>
        <v>1</v>
      </c>
      <c r="I97" s="756">
        <f t="shared" si="11"/>
        <v>0.2</v>
      </c>
      <c r="J97" s="757">
        <f t="shared" si="11"/>
        <v>0.3</v>
      </c>
      <c r="K97" s="757">
        <f t="shared" si="11"/>
        <v>0.25</v>
      </c>
      <c r="L97" s="757">
        <f t="shared" si="11"/>
        <v>0.05</v>
      </c>
      <c r="M97" s="757">
        <f t="shared" si="11"/>
        <v>0.2</v>
      </c>
      <c r="N97" s="758">
        <f t="shared" si="14"/>
        <v>1</v>
      </c>
      <c r="O97" s="759"/>
      <c r="R97" s="753">
        <f t="shared" si="15"/>
        <v>1</v>
      </c>
      <c r="S97" s="754">
        <f t="shared" si="16"/>
        <v>0.71500000000000008</v>
      </c>
    </row>
    <row r="98" spans="2:19" ht="13.5" thickBot="1">
      <c r="B98" s="760">
        <f t="shared" si="12"/>
        <v>2080</v>
      </c>
      <c r="C98" s="761">
        <f t="shared" si="10"/>
        <v>0</v>
      </c>
      <c r="D98" s="762">
        <f t="shared" si="10"/>
        <v>0</v>
      </c>
      <c r="E98" s="762">
        <f t="shared" si="10"/>
        <v>1</v>
      </c>
      <c r="F98" s="762">
        <f t="shared" si="10"/>
        <v>0</v>
      </c>
      <c r="G98" s="762">
        <f t="shared" si="10"/>
        <v>0</v>
      </c>
      <c r="H98" s="763">
        <f t="shared" si="13"/>
        <v>1</v>
      </c>
      <c r="I98" s="761">
        <f t="shared" si="11"/>
        <v>0.2</v>
      </c>
      <c r="J98" s="762">
        <f t="shared" si="11"/>
        <v>0.3</v>
      </c>
      <c r="K98" s="762">
        <f t="shared" si="11"/>
        <v>0.25</v>
      </c>
      <c r="L98" s="762">
        <f t="shared" si="11"/>
        <v>0.05</v>
      </c>
      <c r="M98" s="762">
        <f t="shared" si="11"/>
        <v>0.2</v>
      </c>
      <c r="N98" s="763">
        <f t="shared" si="14"/>
        <v>1</v>
      </c>
      <c r="O98" s="764"/>
      <c r="R98" s="765">
        <f t="shared" si="15"/>
        <v>1</v>
      </c>
      <c r="S98" s="765">
        <f t="shared" si="16"/>
        <v>0.71500000000000008</v>
      </c>
    </row>
    <row r="99" spans="2:19">
      <c r="H99" s="766"/>
    </row>
    <row r="100" spans="2:19">
      <c r="H100" s="766"/>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8" activePane="bottomRight" state="frozen"/>
      <selection activeCell="E19" sqref="E19"/>
      <selection pane="topRight" activeCell="E19" sqref="E19"/>
      <selection pane="bottomLeft" activeCell="E19" sqref="E19"/>
      <selection pane="bottomRight" activeCell="E8" sqref="E8:O8"/>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2">
        <v>0.435</v>
      </c>
    </row>
    <row r="3" spans="2:30">
      <c r="B3" s="588"/>
      <c r="C3" s="588"/>
      <c r="S3" s="588"/>
      <c r="AC3" s="586" t="s">
        <v>256</v>
      </c>
      <c r="AD3" s="772">
        <v>0.129</v>
      </c>
    </row>
    <row r="4" spans="2:30">
      <c r="B4" s="588"/>
      <c r="C4" s="588" t="s">
        <v>38</v>
      </c>
      <c r="S4" s="588" t="s">
        <v>301</v>
      </c>
      <c r="AC4" s="586" t="s">
        <v>2</v>
      </c>
      <c r="AD4" s="772">
        <v>9.9000000000000005E-2</v>
      </c>
    </row>
    <row r="5" spans="2:30">
      <c r="B5" s="588"/>
      <c r="C5" s="588"/>
      <c r="S5" s="588" t="s">
        <v>38</v>
      </c>
      <c r="AC5" s="586" t="s">
        <v>16</v>
      </c>
      <c r="AD5" s="772">
        <v>2.7E-2</v>
      </c>
    </row>
    <row r="6" spans="2:30">
      <c r="B6" s="588"/>
      <c r="S6" s="588"/>
      <c r="AC6" s="586" t="s">
        <v>331</v>
      </c>
      <c r="AD6" s="772">
        <v>8.9999999999999993E-3</v>
      </c>
    </row>
    <row r="7" spans="2:30" ht="13.5" thickBot="1">
      <c r="B7" s="588"/>
      <c r="C7" s="589"/>
      <c r="S7" s="588"/>
      <c r="AC7" s="586" t="s">
        <v>332</v>
      </c>
      <c r="AD7" s="772">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2">
        <v>3.3000000000000002E-2</v>
      </c>
    </row>
    <row r="9" spans="2:30" ht="13.5" thickBot="1">
      <c r="B9" s="594"/>
      <c r="C9" s="595"/>
      <c r="D9" s="596"/>
      <c r="E9" s="830" t="s">
        <v>41</v>
      </c>
      <c r="F9" s="831"/>
      <c r="G9" s="831"/>
      <c r="H9" s="831"/>
      <c r="I9" s="831"/>
      <c r="J9" s="831"/>
      <c r="K9" s="831"/>
      <c r="L9" s="831"/>
      <c r="M9" s="831"/>
      <c r="N9" s="831"/>
      <c r="O9" s="831"/>
      <c r="P9" s="597"/>
      <c r="AC9" s="586" t="s">
        <v>232</v>
      </c>
      <c r="AD9" s="772">
        <v>0.04</v>
      </c>
    </row>
    <row r="10" spans="2:30" ht="21.75" customHeight="1" thickBot="1">
      <c r="B10" s="832" t="s">
        <v>1</v>
      </c>
      <c r="C10" s="832" t="s">
        <v>33</v>
      </c>
      <c r="D10" s="832" t="s">
        <v>40</v>
      </c>
      <c r="E10" s="832" t="s">
        <v>228</v>
      </c>
      <c r="F10" s="832" t="s">
        <v>271</v>
      </c>
      <c r="G10" s="822" t="s">
        <v>267</v>
      </c>
      <c r="H10" s="832" t="s">
        <v>270</v>
      </c>
      <c r="I10" s="822" t="s">
        <v>2</v>
      </c>
      <c r="J10" s="832" t="s">
        <v>16</v>
      </c>
      <c r="K10" s="822" t="s">
        <v>229</v>
      </c>
      <c r="L10" s="819" t="s">
        <v>273</v>
      </c>
      <c r="M10" s="820"/>
      <c r="N10" s="820"/>
      <c r="O10" s="821"/>
      <c r="P10" s="832" t="s">
        <v>27</v>
      </c>
      <c r="AC10" s="586" t="s">
        <v>233</v>
      </c>
      <c r="AD10" s="772">
        <v>0.156</v>
      </c>
    </row>
    <row r="11" spans="2:30" s="599" customFormat="1" ht="42" customHeight="1" thickBot="1">
      <c r="B11" s="833"/>
      <c r="C11" s="833"/>
      <c r="D11" s="833"/>
      <c r="E11" s="833"/>
      <c r="F11" s="833"/>
      <c r="G11" s="824"/>
      <c r="H11" s="833"/>
      <c r="I11" s="824"/>
      <c r="J11" s="833"/>
      <c r="K11" s="824"/>
      <c r="L11" s="598" t="s">
        <v>230</v>
      </c>
      <c r="M11" s="598" t="s">
        <v>231</v>
      </c>
      <c r="N11" s="598" t="s">
        <v>232</v>
      </c>
      <c r="O11" s="598" t="s">
        <v>233</v>
      </c>
      <c r="P11" s="833"/>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36.264136281999996</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36.990224304000002</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37.833907848000003</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39.045816281999997</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39.499647373999998</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40.597646011999998</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41.065872298000002</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41.521789650000002</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41.960877837999995</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42.377503959999999</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50.591805000000001</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52.622222774000001</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53.193232135999999</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54.313345129999995</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55.425391251999997</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56.509620574000003</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57.601847226000004</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56.737902167826</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59.454160463107144</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62.254152246704002</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65.138849591922664</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68.109091414343908</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71.165565483462132</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74.308788744615541</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77.539085807633612</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80.856565446893754</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84.261094944802693</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87.752272097026463</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91.329394683003329</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94.991427189301433</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98.806752000000017</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34" t="str">
        <f>city</f>
        <v>Samarinda</v>
      </c>
      <c r="J2" s="835"/>
      <c r="K2" s="835"/>
      <c r="L2" s="835"/>
      <c r="M2" s="835"/>
      <c r="N2" s="835"/>
      <c r="O2" s="835"/>
    </row>
    <row r="3" spans="2:16" ht="16.5" thickBot="1">
      <c r="C3" s="4"/>
      <c r="H3" s="5" t="s">
        <v>276</v>
      </c>
      <c r="I3" s="834" t="str">
        <f>province</f>
        <v>Kalimantan Timur</v>
      </c>
      <c r="J3" s="835"/>
      <c r="K3" s="835"/>
      <c r="L3" s="835"/>
      <c r="M3" s="835"/>
      <c r="N3" s="835"/>
      <c r="O3" s="835"/>
    </row>
    <row r="4" spans="2:16" ht="16.5" thickBot="1">
      <c r="D4" s="4"/>
      <c r="E4" s="4"/>
      <c r="H4" s="5" t="s">
        <v>30</v>
      </c>
      <c r="I4" s="834" t="str">
        <f>country</f>
        <v>Indonesia</v>
      </c>
      <c r="J4" s="835"/>
      <c r="K4" s="835"/>
      <c r="L4" s="835"/>
      <c r="M4" s="835"/>
      <c r="N4" s="835"/>
      <c r="O4" s="835"/>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40" t="s">
        <v>32</v>
      </c>
      <c r="D10" s="841"/>
      <c r="E10" s="841"/>
      <c r="F10" s="841"/>
      <c r="G10" s="841"/>
      <c r="H10" s="841"/>
      <c r="I10" s="841"/>
      <c r="J10" s="841"/>
      <c r="K10" s="841"/>
      <c r="L10" s="841"/>
      <c r="M10" s="841"/>
      <c r="N10" s="841"/>
      <c r="O10" s="841"/>
      <c r="P10" s="842"/>
    </row>
    <row r="11" spans="2:16" ht="13.5" customHeight="1" thickBot="1">
      <c r="C11" s="823" t="s">
        <v>228</v>
      </c>
      <c r="D11" s="823" t="s">
        <v>262</v>
      </c>
      <c r="E11" s="823" t="s">
        <v>267</v>
      </c>
      <c r="F11" s="823" t="s">
        <v>261</v>
      </c>
      <c r="G11" s="823" t="s">
        <v>2</v>
      </c>
      <c r="H11" s="823" t="s">
        <v>16</v>
      </c>
      <c r="I11" s="823" t="s">
        <v>229</v>
      </c>
      <c r="J11" s="836" t="s">
        <v>273</v>
      </c>
      <c r="K11" s="837"/>
      <c r="L11" s="837"/>
      <c r="M11" s="838"/>
      <c r="N11" s="823" t="s">
        <v>146</v>
      </c>
      <c r="O11" s="823" t="s">
        <v>210</v>
      </c>
      <c r="P11" s="822" t="s">
        <v>308</v>
      </c>
    </row>
    <row r="12" spans="2:16" s="1" customFormat="1">
      <c r="B12" s="365" t="s">
        <v>1</v>
      </c>
      <c r="C12" s="839"/>
      <c r="D12" s="839"/>
      <c r="E12" s="839"/>
      <c r="F12" s="839"/>
      <c r="G12" s="839"/>
      <c r="H12" s="839"/>
      <c r="I12" s="839"/>
      <c r="J12" s="369" t="s">
        <v>230</v>
      </c>
      <c r="K12" s="369" t="s">
        <v>231</v>
      </c>
      <c r="L12" s="369" t="s">
        <v>232</v>
      </c>
      <c r="M12" s="365" t="s">
        <v>233</v>
      </c>
      <c r="N12" s="839"/>
      <c r="O12" s="839"/>
      <c r="P12" s="839"/>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67">
        <f>Activity!$C13*Activity!$D13*Activity!E13</f>
        <v>15.774899282669997</v>
      </c>
      <c r="D14" s="548">
        <f>Activity!$C13*Activity!$D13*Activity!F13</f>
        <v>4.6780735803779994</v>
      </c>
      <c r="E14" s="548">
        <f>Activity!$C13*Activity!$D13*Activity!G13</f>
        <v>0</v>
      </c>
      <c r="F14" s="548">
        <f>Activity!$C13*Activity!$D13*Activity!H13</f>
        <v>0</v>
      </c>
      <c r="G14" s="548">
        <f>Activity!$C13*Activity!$D13*Activity!I13</f>
        <v>3.5901494919179999</v>
      </c>
      <c r="H14" s="548">
        <f>Activity!$C13*Activity!$D13*Activity!J13</f>
        <v>0.97913167961399983</v>
      </c>
      <c r="I14" s="548">
        <f>Activity!$C13*Activity!$D13*Activity!K13</f>
        <v>0.32637722653799994</v>
      </c>
      <c r="J14" s="548">
        <f>Activity!$C13*Activity!$D13*Activity!L13</f>
        <v>2.6110178123039995</v>
      </c>
      <c r="K14" s="549">
        <f>Activity!$C13*Activity!$D13*Activity!M13</f>
        <v>1.1967164973059998</v>
      </c>
      <c r="L14" s="549">
        <f>Activity!$C13*Activity!$D13*Activity!N13</f>
        <v>1.4505654512799999</v>
      </c>
      <c r="M14" s="548">
        <f>Activity!$C13*Activity!$D13*Activity!O13</f>
        <v>5.6572052599919989</v>
      </c>
      <c r="N14" s="412">
        <v>0</v>
      </c>
      <c r="O14" s="556">
        <f>Activity!C13*Activity!D13</f>
        <v>36.264136281999996</v>
      </c>
      <c r="P14" s="557">
        <f>Activity!X13</f>
        <v>0</v>
      </c>
    </row>
    <row r="15" spans="2:16">
      <c r="B15" s="34">
        <f>B14+1</f>
        <v>2001</v>
      </c>
      <c r="C15" s="768">
        <f>Activity!$C14*Activity!$D14*Activity!E14</f>
        <v>16.090747572240002</v>
      </c>
      <c r="D15" s="551">
        <f>Activity!$C14*Activity!$D14*Activity!F14</f>
        <v>4.7717389352160007</v>
      </c>
      <c r="E15" s="549">
        <f>Activity!$C14*Activity!$D14*Activity!G14</f>
        <v>0</v>
      </c>
      <c r="F15" s="551">
        <f>Activity!$C14*Activity!$D14*Activity!H14</f>
        <v>0</v>
      </c>
      <c r="G15" s="551">
        <f>Activity!$C14*Activity!$D14*Activity!I14</f>
        <v>3.6620322060960002</v>
      </c>
      <c r="H15" s="551">
        <f>Activity!$C14*Activity!$D14*Activity!J14</f>
        <v>0.99873605620799999</v>
      </c>
      <c r="I15" s="551">
        <f>Activity!$C14*Activity!$D14*Activity!K14</f>
        <v>0.33291201873600001</v>
      </c>
      <c r="J15" s="552">
        <f>Activity!$C14*Activity!$D14*Activity!L14</f>
        <v>2.6632961498880001</v>
      </c>
      <c r="K15" s="551">
        <f>Activity!$C14*Activity!$D14*Activity!M14</f>
        <v>1.2206774020320001</v>
      </c>
      <c r="L15" s="551">
        <f>Activity!$C14*Activity!$D14*Activity!N14</f>
        <v>1.4796089721600001</v>
      </c>
      <c r="M15" s="549">
        <f>Activity!$C14*Activity!$D14*Activity!O14</f>
        <v>5.7704749914239999</v>
      </c>
      <c r="N15" s="413">
        <v>0</v>
      </c>
      <c r="O15" s="551">
        <f>Activity!C14*Activity!D14</f>
        <v>36.990224304000002</v>
      </c>
      <c r="P15" s="558">
        <f>Activity!X14</f>
        <v>0</v>
      </c>
    </row>
    <row r="16" spans="2:16">
      <c r="B16" s="7">
        <f t="shared" ref="B16:B21" si="0">B15+1</f>
        <v>2002</v>
      </c>
      <c r="C16" s="768">
        <f>Activity!$C15*Activity!$D15*Activity!E15</f>
        <v>16.457749913880001</v>
      </c>
      <c r="D16" s="551">
        <f>Activity!$C15*Activity!$D15*Activity!F15</f>
        <v>4.8805741123920008</v>
      </c>
      <c r="E16" s="549">
        <f>Activity!$C15*Activity!$D15*Activity!G15</f>
        <v>0</v>
      </c>
      <c r="F16" s="551">
        <f>Activity!$C15*Activity!$D15*Activity!H15</f>
        <v>0</v>
      </c>
      <c r="G16" s="551">
        <f>Activity!$C15*Activity!$D15*Activity!I15</f>
        <v>3.7455568769520005</v>
      </c>
      <c r="H16" s="551">
        <f>Activity!$C15*Activity!$D15*Activity!J15</f>
        <v>1.021515511896</v>
      </c>
      <c r="I16" s="551">
        <f>Activity!$C15*Activity!$D15*Activity!K15</f>
        <v>0.34050517063199998</v>
      </c>
      <c r="J16" s="552">
        <f>Activity!$C15*Activity!$D15*Activity!L15</f>
        <v>2.7240413650559998</v>
      </c>
      <c r="K16" s="551">
        <f>Activity!$C15*Activity!$D15*Activity!M15</f>
        <v>1.2485189589840002</v>
      </c>
      <c r="L16" s="551">
        <f>Activity!$C15*Activity!$D15*Activity!N15</f>
        <v>1.5133563139200001</v>
      </c>
      <c r="M16" s="549">
        <f>Activity!$C15*Activity!$D15*Activity!O15</f>
        <v>5.9020896242880001</v>
      </c>
      <c r="N16" s="413">
        <v>0</v>
      </c>
      <c r="O16" s="551">
        <f>Activity!C15*Activity!D15</f>
        <v>37.833907848000003</v>
      </c>
      <c r="P16" s="558">
        <f>Activity!X15</f>
        <v>0</v>
      </c>
    </row>
    <row r="17" spans="2:16">
      <c r="B17" s="7">
        <f t="shared" si="0"/>
        <v>2003</v>
      </c>
      <c r="C17" s="768">
        <f>Activity!$C16*Activity!$D16*Activity!E16</f>
        <v>16.984930082669997</v>
      </c>
      <c r="D17" s="551">
        <f>Activity!$C16*Activity!$D16*Activity!F16</f>
        <v>5.0369103003779996</v>
      </c>
      <c r="E17" s="549">
        <f>Activity!$C16*Activity!$D16*Activity!G16</f>
        <v>0</v>
      </c>
      <c r="F17" s="551">
        <f>Activity!$C16*Activity!$D16*Activity!H16</f>
        <v>0</v>
      </c>
      <c r="G17" s="551">
        <f>Activity!$C16*Activity!$D16*Activity!I16</f>
        <v>3.8655358119179999</v>
      </c>
      <c r="H17" s="551">
        <f>Activity!$C16*Activity!$D16*Activity!J16</f>
        <v>1.0542370396139999</v>
      </c>
      <c r="I17" s="551">
        <f>Activity!$C16*Activity!$D16*Activity!K16</f>
        <v>0.35141234653799996</v>
      </c>
      <c r="J17" s="552">
        <f>Activity!$C16*Activity!$D16*Activity!L16</f>
        <v>2.8112987723039997</v>
      </c>
      <c r="K17" s="551">
        <f>Activity!$C16*Activity!$D16*Activity!M16</f>
        <v>1.2885119373059999</v>
      </c>
      <c r="L17" s="551">
        <f>Activity!$C16*Activity!$D16*Activity!N16</f>
        <v>1.5618326512799998</v>
      </c>
      <c r="M17" s="549">
        <f>Activity!$C16*Activity!$D16*Activity!O16</f>
        <v>6.0911473399919993</v>
      </c>
      <c r="N17" s="413">
        <v>0</v>
      </c>
      <c r="O17" s="551">
        <f>Activity!C16*Activity!D16</f>
        <v>39.045816281999997</v>
      </c>
      <c r="P17" s="558">
        <f>Activity!X16</f>
        <v>0</v>
      </c>
    </row>
    <row r="18" spans="2:16">
      <c r="B18" s="7">
        <f t="shared" si="0"/>
        <v>2004</v>
      </c>
      <c r="C18" s="768">
        <f>Activity!$C17*Activity!$D17*Activity!E17</f>
        <v>17.18234660769</v>
      </c>
      <c r="D18" s="551">
        <f>Activity!$C17*Activity!$D17*Activity!F17</f>
        <v>5.0954545112460004</v>
      </c>
      <c r="E18" s="549">
        <f>Activity!$C17*Activity!$D17*Activity!G17</f>
        <v>0</v>
      </c>
      <c r="F18" s="551">
        <f>Activity!$C17*Activity!$D17*Activity!H17</f>
        <v>0</v>
      </c>
      <c r="G18" s="551">
        <f>Activity!$C17*Activity!$D17*Activity!I17</f>
        <v>3.9104650900259998</v>
      </c>
      <c r="H18" s="551">
        <f>Activity!$C17*Activity!$D17*Activity!J17</f>
        <v>1.0664904790979999</v>
      </c>
      <c r="I18" s="551">
        <f>Activity!$C17*Activity!$D17*Activity!K17</f>
        <v>0.35549682636599994</v>
      </c>
      <c r="J18" s="552">
        <f>Activity!$C17*Activity!$D17*Activity!L17</f>
        <v>2.8439746109279995</v>
      </c>
      <c r="K18" s="551">
        <f>Activity!$C17*Activity!$D17*Activity!M17</f>
        <v>1.303488363342</v>
      </c>
      <c r="L18" s="551">
        <f>Activity!$C17*Activity!$D17*Activity!N17</f>
        <v>1.5799858949600001</v>
      </c>
      <c r="M18" s="549">
        <f>Activity!$C17*Activity!$D17*Activity!O17</f>
        <v>6.1619449903439998</v>
      </c>
      <c r="N18" s="413">
        <v>0</v>
      </c>
      <c r="O18" s="551">
        <f>Activity!C17*Activity!D17</f>
        <v>39.499647373999998</v>
      </c>
      <c r="P18" s="558">
        <f>Activity!X17</f>
        <v>0</v>
      </c>
    </row>
    <row r="19" spans="2:16">
      <c r="B19" s="7">
        <f t="shared" si="0"/>
        <v>2005</v>
      </c>
      <c r="C19" s="768">
        <f>Activity!$C18*Activity!$D18*Activity!E18</f>
        <v>17.65997601522</v>
      </c>
      <c r="D19" s="551">
        <f>Activity!$C18*Activity!$D18*Activity!F18</f>
        <v>5.2370963355480002</v>
      </c>
      <c r="E19" s="549">
        <f>Activity!$C18*Activity!$D18*Activity!G18</f>
        <v>0</v>
      </c>
      <c r="F19" s="551">
        <f>Activity!$C18*Activity!$D18*Activity!H18</f>
        <v>0</v>
      </c>
      <c r="G19" s="551">
        <f>Activity!$C18*Activity!$D18*Activity!I18</f>
        <v>4.019166955188</v>
      </c>
      <c r="H19" s="551">
        <f>Activity!$C18*Activity!$D18*Activity!J18</f>
        <v>1.0961364423239999</v>
      </c>
      <c r="I19" s="551">
        <f>Activity!$C18*Activity!$D18*Activity!K18</f>
        <v>0.36537881410799994</v>
      </c>
      <c r="J19" s="552">
        <f>Activity!$C18*Activity!$D18*Activity!L18</f>
        <v>2.9230305128639995</v>
      </c>
      <c r="K19" s="551">
        <f>Activity!$C18*Activity!$D18*Activity!M18</f>
        <v>1.3397223183960001</v>
      </c>
      <c r="L19" s="551">
        <f>Activity!$C18*Activity!$D18*Activity!N18</f>
        <v>1.62390584048</v>
      </c>
      <c r="M19" s="549">
        <f>Activity!$C18*Activity!$D18*Activity!O18</f>
        <v>6.3332327778719995</v>
      </c>
      <c r="N19" s="413">
        <v>0</v>
      </c>
      <c r="O19" s="551">
        <f>Activity!C18*Activity!D18</f>
        <v>40.597646011999998</v>
      </c>
      <c r="P19" s="558">
        <f>Activity!X18</f>
        <v>0</v>
      </c>
    </row>
    <row r="20" spans="2:16">
      <c r="B20" s="7">
        <f t="shared" si="0"/>
        <v>2006</v>
      </c>
      <c r="C20" s="768">
        <f>Activity!$C19*Activity!$D19*Activity!E19</f>
        <v>17.863654449630001</v>
      </c>
      <c r="D20" s="551">
        <f>Activity!$C19*Activity!$D19*Activity!F19</f>
        <v>5.2974975264420001</v>
      </c>
      <c r="E20" s="549">
        <f>Activity!$C19*Activity!$D19*Activity!G19</f>
        <v>0</v>
      </c>
      <c r="F20" s="551">
        <f>Activity!$C19*Activity!$D19*Activity!H19</f>
        <v>0</v>
      </c>
      <c r="G20" s="551">
        <f>Activity!$C19*Activity!$D19*Activity!I19</f>
        <v>4.0655213575020008</v>
      </c>
      <c r="H20" s="551">
        <f>Activity!$C19*Activity!$D19*Activity!J19</f>
        <v>1.1087785520460001</v>
      </c>
      <c r="I20" s="551">
        <f>Activity!$C19*Activity!$D19*Activity!K19</f>
        <v>0.36959285068199998</v>
      </c>
      <c r="J20" s="552">
        <f>Activity!$C19*Activity!$D19*Activity!L19</f>
        <v>2.9567428054559999</v>
      </c>
      <c r="K20" s="551">
        <f>Activity!$C19*Activity!$D19*Activity!M19</f>
        <v>1.3551737858340001</v>
      </c>
      <c r="L20" s="551">
        <f>Activity!$C19*Activity!$D19*Activity!N19</f>
        <v>1.6426348919200002</v>
      </c>
      <c r="M20" s="549">
        <f>Activity!$C19*Activity!$D19*Activity!O19</f>
        <v>6.4062760784880002</v>
      </c>
      <c r="N20" s="413">
        <v>0</v>
      </c>
      <c r="O20" s="551">
        <f>Activity!C19*Activity!D19</f>
        <v>41.065872298000002</v>
      </c>
      <c r="P20" s="558">
        <f>Activity!X19</f>
        <v>0</v>
      </c>
    </row>
    <row r="21" spans="2:16">
      <c r="B21" s="7">
        <f t="shared" si="0"/>
        <v>2007</v>
      </c>
      <c r="C21" s="768">
        <f>Activity!$C20*Activity!$D20*Activity!E20</f>
        <v>18.061978497750001</v>
      </c>
      <c r="D21" s="551">
        <f>Activity!$C20*Activity!$D20*Activity!F20</f>
        <v>5.3563108648500002</v>
      </c>
      <c r="E21" s="549">
        <f>Activity!$C20*Activity!$D20*Activity!G20</f>
        <v>0</v>
      </c>
      <c r="F21" s="551">
        <f>Activity!$C20*Activity!$D20*Activity!H20</f>
        <v>0</v>
      </c>
      <c r="G21" s="551">
        <f>Activity!$C20*Activity!$D20*Activity!I20</f>
        <v>4.1106571753500001</v>
      </c>
      <c r="H21" s="551">
        <f>Activity!$C20*Activity!$D20*Activity!J20</f>
        <v>1.12108832055</v>
      </c>
      <c r="I21" s="551">
        <f>Activity!$C20*Activity!$D20*Activity!K20</f>
        <v>0.37369610684999999</v>
      </c>
      <c r="J21" s="552">
        <f>Activity!$C20*Activity!$D20*Activity!L20</f>
        <v>2.9895688547999999</v>
      </c>
      <c r="K21" s="551">
        <f>Activity!$C20*Activity!$D20*Activity!M20</f>
        <v>1.3702190584500002</v>
      </c>
      <c r="L21" s="551">
        <f>Activity!$C20*Activity!$D20*Activity!N20</f>
        <v>1.6608715860000001</v>
      </c>
      <c r="M21" s="549">
        <f>Activity!$C20*Activity!$D20*Activity!O20</f>
        <v>6.4773991854000004</v>
      </c>
      <c r="N21" s="413">
        <v>0</v>
      </c>
      <c r="O21" s="551">
        <f>Activity!C20*Activity!D20</f>
        <v>41.521789650000002</v>
      </c>
      <c r="P21" s="558">
        <f>Activity!X20</f>
        <v>0</v>
      </c>
    </row>
    <row r="22" spans="2:16">
      <c r="B22" s="7">
        <f t="shared" ref="B22:B85" si="1">B21+1</f>
        <v>2008</v>
      </c>
      <c r="C22" s="768">
        <f>Activity!$C21*Activity!$D21*Activity!E21</f>
        <v>18.252981859529999</v>
      </c>
      <c r="D22" s="551">
        <f>Activity!$C21*Activity!$D21*Activity!F21</f>
        <v>5.4129532411019996</v>
      </c>
      <c r="E22" s="549">
        <f>Activity!$C21*Activity!$D21*Activity!G21</f>
        <v>0</v>
      </c>
      <c r="F22" s="551">
        <f>Activity!$C21*Activity!$D21*Activity!H21</f>
        <v>0</v>
      </c>
      <c r="G22" s="551">
        <f>Activity!$C21*Activity!$D21*Activity!I21</f>
        <v>4.1541269059619994</v>
      </c>
      <c r="H22" s="551">
        <f>Activity!$C21*Activity!$D21*Activity!J21</f>
        <v>1.1329437016259998</v>
      </c>
      <c r="I22" s="551">
        <f>Activity!$C21*Activity!$D21*Activity!K21</f>
        <v>0.37764790054199993</v>
      </c>
      <c r="J22" s="552">
        <f>Activity!$C21*Activity!$D21*Activity!L21</f>
        <v>3.0211832043359994</v>
      </c>
      <c r="K22" s="551">
        <f>Activity!$C21*Activity!$D21*Activity!M21</f>
        <v>1.3847089686539999</v>
      </c>
      <c r="L22" s="551">
        <f>Activity!$C21*Activity!$D21*Activity!N21</f>
        <v>1.6784351135199997</v>
      </c>
      <c r="M22" s="549">
        <f>Activity!$C21*Activity!$D21*Activity!O21</f>
        <v>6.5458969427279996</v>
      </c>
      <c r="N22" s="413">
        <v>0</v>
      </c>
      <c r="O22" s="551">
        <f>Activity!C21*Activity!D21</f>
        <v>41.960877837999995</v>
      </c>
      <c r="P22" s="558">
        <f>Activity!X21</f>
        <v>0</v>
      </c>
    </row>
    <row r="23" spans="2:16">
      <c r="B23" s="7">
        <f t="shared" si="1"/>
        <v>2009</v>
      </c>
      <c r="C23" s="768">
        <f>Activity!$C22*Activity!$D22*Activity!E22</f>
        <v>18.434214222599998</v>
      </c>
      <c r="D23" s="551">
        <f>Activity!$C22*Activity!$D22*Activity!F22</f>
        <v>5.4666980108400001</v>
      </c>
      <c r="E23" s="549">
        <f>Activity!$C22*Activity!$D22*Activity!G22</f>
        <v>0</v>
      </c>
      <c r="F23" s="551">
        <f>Activity!$C22*Activity!$D22*Activity!H22</f>
        <v>0</v>
      </c>
      <c r="G23" s="551">
        <f>Activity!$C22*Activity!$D22*Activity!I22</f>
        <v>4.19537289204</v>
      </c>
      <c r="H23" s="551">
        <f>Activity!$C22*Activity!$D22*Activity!J22</f>
        <v>1.1441926069199999</v>
      </c>
      <c r="I23" s="551">
        <f>Activity!$C22*Activity!$D22*Activity!K22</f>
        <v>0.38139753563999995</v>
      </c>
      <c r="J23" s="552">
        <f>Activity!$C22*Activity!$D22*Activity!L22</f>
        <v>3.0511802851199996</v>
      </c>
      <c r="K23" s="551">
        <f>Activity!$C22*Activity!$D22*Activity!M22</f>
        <v>1.3984576306800001</v>
      </c>
      <c r="L23" s="551">
        <f>Activity!$C22*Activity!$D22*Activity!N22</f>
        <v>1.6951001584000001</v>
      </c>
      <c r="M23" s="549">
        <f>Activity!$C22*Activity!$D22*Activity!O22</f>
        <v>6.61089061776</v>
      </c>
      <c r="N23" s="413">
        <v>0</v>
      </c>
      <c r="O23" s="551">
        <f>Activity!C22*Activity!D22</f>
        <v>42.377503959999999</v>
      </c>
      <c r="P23" s="558">
        <f>Activity!X22</f>
        <v>0</v>
      </c>
    </row>
    <row r="24" spans="2:16">
      <c r="B24" s="7">
        <f t="shared" si="1"/>
        <v>2010</v>
      </c>
      <c r="C24" s="768">
        <f>Activity!$C23*Activity!$D23*Activity!E23</f>
        <v>22.007435175000001</v>
      </c>
      <c r="D24" s="551">
        <f>Activity!$C23*Activity!$D23*Activity!F23</f>
        <v>6.5263428450000003</v>
      </c>
      <c r="E24" s="549">
        <f>Activity!$C23*Activity!$D23*Activity!G23</f>
        <v>0</v>
      </c>
      <c r="F24" s="551">
        <f>Activity!$C23*Activity!$D23*Activity!H23</f>
        <v>0</v>
      </c>
      <c r="G24" s="551">
        <f>Activity!$C23*Activity!$D23*Activity!I23</f>
        <v>5.0085886950000003</v>
      </c>
      <c r="H24" s="551">
        <f>Activity!$C23*Activity!$D23*Activity!J23</f>
        <v>1.3659787350000001</v>
      </c>
      <c r="I24" s="551">
        <f>Activity!$C23*Activity!$D23*Activity!K23</f>
        <v>0.45532624499999996</v>
      </c>
      <c r="J24" s="552">
        <f>Activity!$C23*Activity!$D23*Activity!L23</f>
        <v>3.6426099599999997</v>
      </c>
      <c r="K24" s="551">
        <f>Activity!$C23*Activity!$D23*Activity!M23</f>
        <v>1.6695295650000002</v>
      </c>
      <c r="L24" s="551">
        <f>Activity!$C23*Activity!$D23*Activity!N23</f>
        <v>2.0236722</v>
      </c>
      <c r="M24" s="549">
        <f>Activity!$C23*Activity!$D23*Activity!O23</f>
        <v>7.8923215799999999</v>
      </c>
      <c r="N24" s="413">
        <v>0</v>
      </c>
      <c r="O24" s="551">
        <f>Activity!C23*Activity!D23</f>
        <v>50.591805000000001</v>
      </c>
      <c r="P24" s="558">
        <f>Activity!X23</f>
        <v>0</v>
      </c>
    </row>
    <row r="25" spans="2:16">
      <c r="B25" s="7">
        <f t="shared" si="1"/>
        <v>2011</v>
      </c>
      <c r="C25" s="771">
        <f>Activity!$C24*Activity!$D24*Activity!E24</f>
        <v>22.890666906690001</v>
      </c>
      <c r="D25" s="551">
        <f>Activity!$C24*Activity!$D24*Activity!F24</f>
        <v>6.7882667378460004</v>
      </c>
      <c r="E25" s="549">
        <f>Activity!$C24*Activity!$D24*Activity!G24</f>
        <v>0</v>
      </c>
      <c r="F25" s="551">
        <f>Activity!$C24*Activity!$D24*Activity!H24</f>
        <v>0</v>
      </c>
      <c r="G25" s="551">
        <f>Activity!$C24*Activity!$D24*Activity!I24</f>
        <v>5.2096000546260006</v>
      </c>
      <c r="H25" s="551">
        <f>Activity!$C24*Activity!$D24*Activity!J24</f>
        <v>1.420800014898</v>
      </c>
      <c r="I25" s="551">
        <f>Activity!$C24*Activity!$D24*Activity!K24</f>
        <v>0.47360000496599997</v>
      </c>
      <c r="J25" s="552">
        <f>Activity!$C24*Activity!$D24*Activity!L24</f>
        <v>3.7888000397279997</v>
      </c>
      <c r="K25" s="551">
        <f>Activity!$C24*Activity!$D24*Activity!M24</f>
        <v>1.7365333515420001</v>
      </c>
      <c r="L25" s="551">
        <f>Activity!$C24*Activity!$D24*Activity!N24</f>
        <v>2.1048889109600002</v>
      </c>
      <c r="M25" s="549">
        <f>Activity!$C24*Activity!$D24*Activity!O24</f>
        <v>8.2090667527440004</v>
      </c>
      <c r="N25" s="413">
        <v>0</v>
      </c>
      <c r="O25" s="551">
        <f>Activity!C24*Activity!D24</f>
        <v>52.622222774000001</v>
      </c>
      <c r="P25" s="558">
        <f>Activity!X24</f>
        <v>0</v>
      </c>
    </row>
    <row r="26" spans="2:16">
      <c r="B26" s="7">
        <f t="shared" si="1"/>
        <v>2012</v>
      </c>
      <c r="C26" s="771">
        <f>Activity!$C25*Activity!$D25*Activity!E25</f>
        <v>23.139055979159998</v>
      </c>
      <c r="D26" s="551">
        <f>Activity!$C25*Activity!$D25*Activity!F25</f>
        <v>6.861926945544</v>
      </c>
      <c r="E26" s="549">
        <f>Activity!$C25*Activity!$D25*Activity!G25</f>
        <v>0</v>
      </c>
      <c r="F26" s="551">
        <f>Activity!$C25*Activity!$D25*Activity!H25</f>
        <v>0</v>
      </c>
      <c r="G26" s="551">
        <f>Activity!$C25*Activity!$D25*Activity!I25</f>
        <v>5.2661299814640001</v>
      </c>
      <c r="H26" s="551">
        <f>Activity!$C25*Activity!$D25*Activity!J25</f>
        <v>1.436217267672</v>
      </c>
      <c r="I26" s="551">
        <f>Activity!$C25*Activity!$D25*Activity!K25</f>
        <v>0.47873908922399994</v>
      </c>
      <c r="J26" s="552">
        <f>Activity!$C25*Activity!$D25*Activity!L25</f>
        <v>3.8299127137919995</v>
      </c>
      <c r="K26" s="551">
        <f>Activity!$C25*Activity!$D25*Activity!M25</f>
        <v>1.7553766604880001</v>
      </c>
      <c r="L26" s="551">
        <f>Activity!$C25*Activity!$D25*Activity!N25</f>
        <v>2.1277292854400001</v>
      </c>
      <c r="M26" s="549">
        <f>Activity!$C25*Activity!$D25*Activity!O25</f>
        <v>8.2981442132160002</v>
      </c>
      <c r="N26" s="413">
        <v>0</v>
      </c>
      <c r="O26" s="551">
        <f>Activity!C25*Activity!D25</f>
        <v>53.193232135999999</v>
      </c>
      <c r="P26" s="558">
        <f>Activity!X25</f>
        <v>0</v>
      </c>
    </row>
    <row r="27" spans="2:16">
      <c r="B27" s="7">
        <f t="shared" si="1"/>
        <v>2013</v>
      </c>
      <c r="C27" s="771">
        <f>Activity!$C26*Activity!$D26*Activity!E26</f>
        <v>23.626305131549998</v>
      </c>
      <c r="D27" s="551">
        <f>Activity!$C26*Activity!$D26*Activity!F26</f>
        <v>7.0064215217699992</v>
      </c>
      <c r="E27" s="549">
        <f>Activity!$C26*Activity!$D26*Activity!G26</f>
        <v>0</v>
      </c>
      <c r="F27" s="551">
        <f>Activity!$C26*Activity!$D26*Activity!H26</f>
        <v>0</v>
      </c>
      <c r="G27" s="551">
        <f>Activity!$C26*Activity!$D26*Activity!I26</f>
        <v>5.3770211678699997</v>
      </c>
      <c r="H27" s="551">
        <f>Activity!$C26*Activity!$D26*Activity!J26</f>
        <v>1.4664603185099998</v>
      </c>
      <c r="I27" s="551">
        <f>Activity!$C26*Activity!$D26*Activity!K26</f>
        <v>0.48882010616999994</v>
      </c>
      <c r="J27" s="552">
        <f>Activity!$C26*Activity!$D26*Activity!L26</f>
        <v>3.9105608493599995</v>
      </c>
      <c r="K27" s="551">
        <f>Activity!$C26*Activity!$D26*Activity!M26</f>
        <v>1.7923403892899998</v>
      </c>
      <c r="L27" s="551">
        <f>Activity!$C26*Activity!$D26*Activity!N26</f>
        <v>2.1725338052000001</v>
      </c>
      <c r="M27" s="549">
        <f>Activity!$C26*Activity!$D26*Activity!O26</f>
        <v>8.4728818402799995</v>
      </c>
      <c r="N27" s="413">
        <v>0</v>
      </c>
      <c r="O27" s="551">
        <f>Activity!C26*Activity!D26</f>
        <v>54.313345129999995</v>
      </c>
      <c r="P27" s="558">
        <f>Activity!X26</f>
        <v>0</v>
      </c>
    </row>
    <row r="28" spans="2:16">
      <c r="B28" s="7">
        <f t="shared" si="1"/>
        <v>2014</v>
      </c>
      <c r="C28" s="771">
        <f>Activity!$C27*Activity!$D27*Activity!E27</f>
        <v>24.11004519462</v>
      </c>
      <c r="D28" s="551">
        <f>Activity!$C27*Activity!$D27*Activity!F27</f>
        <v>7.1498754715079995</v>
      </c>
      <c r="E28" s="549">
        <f>Activity!$C27*Activity!$D27*Activity!G27</f>
        <v>0</v>
      </c>
      <c r="F28" s="551">
        <f>Activity!$C27*Activity!$D27*Activity!H27</f>
        <v>0</v>
      </c>
      <c r="G28" s="551">
        <f>Activity!$C27*Activity!$D27*Activity!I27</f>
        <v>5.4871137339480001</v>
      </c>
      <c r="H28" s="551">
        <f>Activity!$C27*Activity!$D27*Activity!J27</f>
        <v>1.496485563804</v>
      </c>
      <c r="I28" s="551">
        <f>Activity!$C27*Activity!$D27*Activity!K27</f>
        <v>0.49882852126799992</v>
      </c>
      <c r="J28" s="552">
        <f>Activity!$C27*Activity!$D27*Activity!L27</f>
        <v>3.9906281701439994</v>
      </c>
      <c r="K28" s="551">
        <f>Activity!$C27*Activity!$D27*Activity!M27</f>
        <v>1.829037911316</v>
      </c>
      <c r="L28" s="551">
        <f>Activity!$C27*Activity!$D27*Activity!N27</f>
        <v>2.21701565008</v>
      </c>
      <c r="M28" s="549">
        <f>Activity!$C27*Activity!$D27*Activity!O27</f>
        <v>8.6463610353119993</v>
      </c>
      <c r="N28" s="413">
        <v>0</v>
      </c>
      <c r="O28" s="551">
        <f>Activity!C27*Activity!D27</f>
        <v>55.425391251999997</v>
      </c>
      <c r="P28" s="558">
        <f>Activity!X27</f>
        <v>0</v>
      </c>
    </row>
    <row r="29" spans="2:16">
      <c r="B29" s="7">
        <f t="shared" si="1"/>
        <v>2015</v>
      </c>
      <c r="C29" s="771">
        <f>Activity!$C28*Activity!$D28*Activity!E28</f>
        <v>24.581684949690001</v>
      </c>
      <c r="D29" s="551">
        <f>Activity!$C28*Activity!$D28*Activity!F28</f>
        <v>7.2897410540460008</v>
      </c>
      <c r="E29" s="549">
        <f>Activity!$C28*Activity!$D28*Activity!G28</f>
        <v>0</v>
      </c>
      <c r="F29" s="551">
        <f>Activity!$C28*Activity!$D28*Activity!H28</f>
        <v>0</v>
      </c>
      <c r="G29" s="551">
        <f>Activity!$C28*Activity!$D28*Activity!I28</f>
        <v>5.5944524368260007</v>
      </c>
      <c r="H29" s="551">
        <f>Activity!$C28*Activity!$D28*Activity!J28</f>
        <v>1.525759755498</v>
      </c>
      <c r="I29" s="551">
        <f>Activity!$C28*Activity!$D28*Activity!K28</f>
        <v>0.50858658516599997</v>
      </c>
      <c r="J29" s="552">
        <f>Activity!$C28*Activity!$D28*Activity!L28</f>
        <v>4.0686926813279998</v>
      </c>
      <c r="K29" s="551">
        <f>Activity!$C28*Activity!$D28*Activity!M28</f>
        <v>1.8648174789420002</v>
      </c>
      <c r="L29" s="551">
        <f>Activity!$C28*Activity!$D28*Activity!N28</f>
        <v>2.2603848229600003</v>
      </c>
      <c r="M29" s="549">
        <f>Activity!$C28*Activity!$D28*Activity!O28</f>
        <v>8.8155008095439999</v>
      </c>
      <c r="N29" s="413">
        <v>0</v>
      </c>
      <c r="O29" s="551">
        <f>Activity!C28*Activity!D28</f>
        <v>56.509620574000003</v>
      </c>
      <c r="P29" s="558">
        <f>Activity!X28</f>
        <v>0</v>
      </c>
    </row>
    <row r="30" spans="2:16">
      <c r="B30" s="7">
        <f t="shared" si="1"/>
        <v>2016</v>
      </c>
      <c r="C30" s="771">
        <f>Activity!$C29*Activity!$D29*Activity!E29</f>
        <v>25.05680354331</v>
      </c>
      <c r="D30" s="551">
        <f>Activity!$C29*Activity!$D29*Activity!F29</f>
        <v>7.4306382921540006</v>
      </c>
      <c r="E30" s="549">
        <f>Activity!$C29*Activity!$D29*Activity!G29</f>
        <v>0</v>
      </c>
      <c r="F30" s="551">
        <f>Activity!$C29*Activity!$D29*Activity!H29</f>
        <v>0</v>
      </c>
      <c r="G30" s="551">
        <f>Activity!$C29*Activity!$D29*Activity!I29</f>
        <v>5.7025828753740004</v>
      </c>
      <c r="H30" s="551">
        <f>Activity!$C29*Activity!$D29*Activity!J29</f>
        <v>1.5552498751020001</v>
      </c>
      <c r="I30" s="551">
        <f>Activity!$C29*Activity!$D29*Activity!K29</f>
        <v>0.51841662503399999</v>
      </c>
      <c r="J30" s="552">
        <f>Activity!$C29*Activity!$D29*Activity!L29</f>
        <v>4.1473330002719999</v>
      </c>
      <c r="K30" s="551">
        <f>Activity!$C29*Activity!$D29*Activity!M29</f>
        <v>1.9008609584580003</v>
      </c>
      <c r="L30" s="551">
        <f>Activity!$C29*Activity!$D29*Activity!N29</f>
        <v>2.3040738890400001</v>
      </c>
      <c r="M30" s="549">
        <f>Activity!$C29*Activity!$D29*Activity!O29</f>
        <v>8.9858881672560003</v>
      </c>
      <c r="N30" s="413">
        <v>0</v>
      </c>
      <c r="O30" s="551">
        <f>Activity!C29*Activity!D29</f>
        <v>57.601847226000004</v>
      </c>
      <c r="P30" s="558">
        <f>Activity!X29</f>
        <v>0</v>
      </c>
    </row>
    <row r="31" spans="2:16">
      <c r="B31" s="7">
        <f t="shared" si="1"/>
        <v>2017</v>
      </c>
      <c r="C31" s="771">
        <f>Activity!$C30*Activity!$D30*Activity!E30</f>
        <v>24.680987443004309</v>
      </c>
      <c r="D31" s="551">
        <f>Activity!$C30*Activity!$D30*Activity!F30</f>
        <v>7.3191893796495542</v>
      </c>
      <c r="E31" s="549">
        <f>Activity!$C30*Activity!$D30*Activity!G30</f>
        <v>0</v>
      </c>
      <c r="F31" s="551">
        <f>Activity!$C30*Activity!$D30*Activity!H30</f>
        <v>0</v>
      </c>
      <c r="G31" s="551">
        <f>Activity!$C30*Activity!$D30*Activity!I30</f>
        <v>5.6170523146147744</v>
      </c>
      <c r="H31" s="551">
        <f>Activity!$C30*Activity!$D30*Activity!J30</f>
        <v>1.5319233585313019</v>
      </c>
      <c r="I31" s="551">
        <f>Activity!$C30*Activity!$D30*Activity!K30</f>
        <v>0.51064111951043401</v>
      </c>
      <c r="J31" s="552">
        <f>Activity!$C30*Activity!$D30*Activity!L30</f>
        <v>4.085128956083472</v>
      </c>
      <c r="K31" s="551">
        <f>Activity!$C30*Activity!$D30*Activity!M30</f>
        <v>1.8723507715382581</v>
      </c>
      <c r="L31" s="551">
        <f>Activity!$C30*Activity!$D30*Activity!N30</f>
        <v>2.2695160867130402</v>
      </c>
      <c r="M31" s="549">
        <f>Activity!$C30*Activity!$D30*Activity!O30</f>
        <v>8.8511127381808556</v>
      </c>
      <c r="N31" s="413">
        <v>0</v>
      </c>
      <c r="O31" s="551">
        <f>Activity!C30*Activity!D30</f>
        <v>56.737902167826</v>
      </c>
      <c r="P31" s="558">
        <f>Activity!X30</f>
        <v>0</v>
      </c>
    </row>
    <row r="32" spans="2:16">
      <c r="B32" s="7">
        <f t="shared" si="1"/>
        <v>2018</v>
      </c>
      <c r="C32" s="771">
        <f>Activity!$C31*Activity!$D31*Activity!E31</f>
        <v>25.862559801451606</v>
      </c>
      <c r="D32" s="551">
        <f>Activity!$C31*Activity!$D31*Activity!F31</f>
        <v>7.6695866997408215</v>
      </c>
      <c r="E32" s="549">
        <f>Activity!$C31*Activity!$D31*Activity!G31</f>
        <v>0</v>
      </c>
      <c r="F32" s="551">
        <f>Activity!$C31*Activity!$D31*Activity!H31</f>
        <v>0</v>
      </c>
      <c r="G32" s="551">
        <f>Activity!$C31*Activity!$D31*Activity!I31</f>
        <v>5.8859618858476077</v>
      </c>
      <c r="H32" s="551">
        <f>Activity!$C31*Activity!$D31*Activity!J31</f>
        <v>1.6052623325038928</v>
      </c>
      <c r="I32" s="551">
        <f>Activity!$C31*Activity!$D31*Activity!K31</f>
        <v>0.53508744416796428</v>
      </c>
      <c r="J32" s="552">
        <f>Activity!$C31*Activity!$D31*Activity!L31</f>
        <v>4.2806995533437142</v>
      </c>
      <c r="K32" s="551">
        <f>Activity!$C31*Activity!$D31*Activity!M31</f>
        <v>1.9619872952825359</v>
      </c>
      <c r="L32" s="551">
        <f>Activity!$C31*Activity!$D31*Activity!N31</f>
        <v>2.3781664185242857</v>
      </c>
      <c r="M32" s="549">
        <f>Activity!$C31*Activity!$D31*Activity!O31</f>
        <v>9.274849032244715</v>
      </c>
      <c r="N32" s="413">
        <v>0</v>
      </c>
      <c r="O32" s="551">
        <f>Activity!C31*Activity!D31</f>
        <v>59.454160463107144</v>
      </c>
      <c r="P32" s="558">
        <f>Activity!X31</f>
        <v>0</v>
      </c>
    </row>
    <row r="33" spans="2:16">
      <c r="B33" s="7">
        <f t="shared" si="1"/>
        <v>2019</v>
      </c>
      <c r="C33" s="771">
        <f>Activity!$C32*Activity!$D32*Activity!E32</f>
        <v>27.08055622731624</v>
      </c>
      <c r="D33" s="551">
        <f>Activity!$C32*Activity!$D32*Activity!F32</f>
        <v>8.030785639824817</v>
      </c>
      <c r="E33" s="549">
        <f>Activity!$C32*Activity!$D32*Activity!G32</f>
        <v>0</v>
      </c>
      <c r="F33" s="551">
        <f>Activity!$C32*Activity!$D32*Activity!H32</f>
        <v>0</v>
      </c>
      <c r="G33" s="551">
        <f>Activity!$C32*Activity!$D32*Activity!I32</f>
        <v>6.1631610724236969</v>
      </c>
      <c r="H33" s="551">
        <f>Activity!$C32*Activity!$D32*Activity!J32</f>
        <v>1.680862110661008</v>
      </c>
      <c r="I33" s="551">
        <f>Activity!$C32*Activity!$D32*Activity!K32</f>
        <v>0.56028737022033603</v>
      </c>
      <c r="J33" s="552">
        <f>Activity!$C32*Activity!$D32*Activity!L32</f>
        <v>4.4822989617626883</v>
      </c>
      <c r="K33" s="551">
        <f>Activity!$C32*Activity!$D32*Activity!M32</f>
        <v>2.0543870241412323</v>
      </c>
      <c r="L33" s="551">
        <f>Activity!$C32*Activity!$D32*Activity!N32</f>
        <v>2.4901660898681603</v>
      </c>
      <c r="M33" s="549">
        <f>Activity!$C32*Activity!$D32*Activity!O32</f>
        <v>9.7116477504858238</v>
      </c>
      <c r="N33" s="413">
        <v>0</v>
      </c>
      <c r="O33" s="551">
        <f>Activity!C32*Activity!D32</f>
        <v>62.254152246704002</v>
      </c>
      <c r="P33" s="558">
        <f>Activity!X32</f>
        <v>0</v>
      </c>
    </row>
    <row r="34" spans="2:16">
      <c r="B34" s="7">
        <f t="shared" si="1"/>
        <v>2020</v>
      </c>
      <c r="C34" s="771">
        <f>Activity!$C33*Activity!$D33*Activity!E33</f>
        <v>28.335399572486359</v>
      </c>
      <c r="D34" s="551">
        <f>Activity!$C33*Activity!$D33*Activity!F33</f>
        <v>8.402911597358024</v>
      </c>
      <c r="E34" s="549">
        <f>Activity!$C33*Activity!$D33*Activity!G33</f>
        <v>0</v>
      </c>
      <c r="F34" s="551">
        <f>Activity!$C33*Activity!$D33*Activity!H33</f>
        <v>0</v>
      </c>
      <c r="G34" s="551">
        <f>Activity!$C33*Activity!$D33*Activity!I33</f>
        <v>6.4487461096003438</v>
      </c>
      <c r="H34" s="551">
        <f>Activity!$C33*Activity!$D33*Activity!J33</f>
        <v>1.758748938981912</v>
      </c>
      <c r="I34" s="551">
        <f>Activity!$C33*Activity!$D33*Activity!K33</f>
        <v>0.58624964632730392</v>
      </c>
      <c r="J34" s="552">
        <f>Activity!$C33*Activity!$D33*Activity!L33</f>
        <v>4.6899971706184314</v>
      </c>
      <c r="K34" s="551">
        <f>Activity!$C33*Activity!$D33*Activity!M33</f>
        <v>2.1495820365334479</v>
      </c>
      <c r="L34" s="551">
        <f>Activity!$C33*Activity!$D33*Activity!N33</f>
        <v>2.6055539836769066</v>
      </c>
      <c r="M34" s="549">
        <f>Activity!$C33*Activity!$D33*Activity!O33</f>
        <v>10.161660536339935</v>
      </c>
      <c r="N34" s="413">
        <v>0</v>
      </c>
      <c r="O34" s="551">
        <f>Activity!C33*Activity!D33</f>
        <v>65.138849591922664</v>
      </c>
      <c r="P34" s="558">
        <f>Activity!X33</f>
        <v>0</v>
      </c>
    </row>
    <row r="35" spans="2:16">
      <c r="B35" s="7">
        <f t="shared" si="1"/>
        <v>2021</v>
      </c>
      <c r="C35" s="771">
        <f>Activity!$C34*Activity!$D34*Activity!E34</f>
        <v>29.627454765239598</v>
      </c>
      <c r="D35" s="551">
        <f>Activity!$C34*Activity!$D34*Activity!F34</f>
        <v>8.7860727924503639</v>
      </c>
      <c r="E35" s="549">
        <f>Activity!$C34*Activity!$D34*Activity!G34</f>
        <v>0</v>
      </c>
      <c r="F35" s="551">
        <f>Activity!$C34*Activity!$D34*Activity!H34</f>
        <v>0</v>
      </c>
      <c r="G35" s="551">
        <f>Activity!$C34*Activity!$D34*Activity!I34</f>
        <v>6.7428000500200476</v>
      </c>
      <c r="H35" s="551">
        <f>Activity!$C34*Activity!$D34*Activity!J34</f>
        <v>1.8389454681872854</v>
      </c>
      <c r="I35" s="551">
        <f>Activity!$C34*Activity!$D34*Activity!K34</f>
        <v>0.61298182272909507</v>
      </c>
      <c r="J35" s="552">
        <f>Activity!$C34*Activity!$D34*Activity!L34</f>
        <v>4.9038545818327606</v>
      </c>
      <c r="K35" s="551">
        <f>Activity!$C34*Activity!$D34*Activity!M34</f>
        <v>2.2476000166733492</v>
      </c>
      <c r="L35" s="551">
        <f>Activity!$C34*Activity!$D34*Activity!N34</f>
        <v>2.7243636565737566</v>
      </c>
      <c r="M35" s="549">
        <f>Activity!$C34*Activity!$D34*Activity!O34</f>
        <v>10.625018260637649</v>
      </c>
      <c r="N35" s="413">
        <v>0</v>
      </c>
      <c r="O35" s="551">
        <f>Activity!C34*Activity!D34</f>
        <v>68.109091414343908</v>
      </c>
      <c r="P35" s="558">
        <f>Activity!X34</f>
        <v>0</v>
      </c>
    </row>
    <row r="36" spans="2:16">
      <c r="B36" s="7">
        <f t="shared" si="1"/>
        <v>2022</v>
      </c>
      <c r="C36" s="771">
        <f>Activity!$C35*Activity!$D35*Activity!E35</f>
        <v>30.957020985306027</v>
      </c>
      <c r="D36" s="551">
        <f>Activity!$C35*Activity!$D35*Activity!F35</f>
        <v>9.1803579473666144</v>
      </c>
      <c r="E36" s="549">
        <f>Activity!$C35*Activity!$D35*Activity!G35</f>
        <v>0</v>
      </c>
      <c r="F36" s="551">
        <f>Activity!$C35*Activity!$D35*Activity!H35</f>
        <v>0</v>
      </c>
      <c r="G36" s="551">
        <f>Activity!$C35*Activity!$D35*Activity!I35</f>
        <v>7.0453909828627514</v>
      </c>
      <c r="H36" s="551">
        <f>Activity!$C35*Activity!$D35*Activity!J35</f>
        <v>1.9214702680534774</v>
      </c>
      <c r="I36" s="551">
        <f>Activity!$C35*Activity!$D35*Activity!K35</f>
        <v>0.64049008935115914</v>
      </c>
      <c r="J36" s="552">
        <f>Activity!$C35*Activity!$D35*Activity!L35</f>
        <v>5.1239207148092731</v>
      </c>
      <c r="K36" s="551">
        <f>Activity!$C35*Activity!$D35*Activity!M35</f>
        <v>2.3484636609542506</v>
      </c>
      <c r="L36" s="551">
        <f>Activity!$C35*Activity!$D35*Activity!N35</f>
        <v>2.8466226193384854</v>
      </c>
      <c r="M36" s="549">
        <f>Activity!$C35*Activity!$D35*Activity!O35</f>
        <v>11.101828215420092</v>
      </c>
      <c r="N36" s="413">
        <v>0</v>
      </c>
      <c r="O36" s="551">
        <f>Activity!C35*Activity!D35</f>
        <v>71.165565483462132</v>
      </c>
      <c r="P36" s="558">
        <f>Activity!X35</f>
        <v>0</v>
      </c>
    </row>
    <row r="37" spans="2:16">
      <c r="B37" s="7">
        <f t="shared" si="1"/>
        <v>2023</v>
      </c>
      <c r="C37" s="771">
        <f>Activity!$C36*Activity!$D36*Activity!E36</f>
        <v>32.324323103907759</v>
      </c>
      <c r="D37" s="551">
        <f>Activity!$C36*Activity!$D36*Activity!F36</f>
        <v>9.5858337480554052</v>
      </c>
      <c r="E37" s="549">
        <f>Activity!$C36*Activity!$D36*Activity!G36</f>
        <v>0</v>
      </c>
      <c r="F37" s="551">
        <f>Activity!$C36*Activity!$D36*Activity!H36</f>
        <v>0</v>
      </c>
      <c r="G37" s="551">
        <f>Activity!$C36*Activity!$D36*Activity!I36</f>
        <v>7.3565700857169389</v>
      </c>
      <c r="H37" s="551">
        <f>Activity!$C36*Activity!$D36*Activity!J36</f>
        <v>2.0063372961046197</v>
      </c>
      <c r="I37" s="551">
        <f>Activity!$C36*Activity!$D36*Activity!K36</f>
        <v>0.66877909870153984</v>
      </c>
      <c r="J37" s="552">
        <f>Activity!$C36*Activity!$D36*Activity!L36</f>
        <v>5.3502327896123187</v>
      </c>
      <c r="K37" s="551">
        <f>Activity!$C36*Activity!$D36*Activity!M36</f>
        <v>2.4521900285723128</v>
      </c>
      <c r="L37" s="551">
        <f>Activity!$C36*Activity!$D36*Activity!N36</f>
        <v>2.9723515497846216</v>
      </c>
      <c r="M37" s="549">
        <f>Activity!$C36*Activity!$D36*Activity!O36</f>
        <v>11.592171044160024</v>
      </c>
      <c r="N37" s="413">
        <v>0</v>
      </c>
      <c r="O37" s="551">
        <f>Activity!C36*Activity!D36</f>
        <v>74.308788744615541</v>
      </c>
      <c r="P37" s="558">
        <f>Activity!X36</f>
        <v>0</v>
      </c>
    </row>
    <row r="38" spans="2:16">
      <c r="B38" s="7">
        <f t="shared" si="1"/>
        <v>2024</v>
      </c>
      <c r="C38" s="771">
        <f>Activity!$C37*Activity!$D37*Activity!E37</f>
        <v>33.72950232632062</v>
      </c>
      <c r="D38" s="551">
        <f>Activity!$C37*Activity!$D37*Activity!F37</f>
        <v>10.002542069184736</v>
      </c>
      <c r="E38" s="549">
        <f>Activity!$C37*Activity!$D37*Activity!G37</f>
        <v>0</v>
      </c>
      <c r="F38" s="551">
        <f>Activity!$C37*Activity!$D37*Activity!H37</f>
        <v>0</v>
      </c>
      <c r="G38" s="551">
        <f>Activity!$C37*Activity!$D37*Activity!I37</f>
        <v>7.6763694949557282</v>
      </c>
      <c r="H38" s="551">
        <f>Activity!$C37*Activity!$D37*Activity!J37</f>
        <v>2.0935553168061074</v>
      </c>
      <c r="I38" s="551">
        <f>Activity!$C37*Activity!$D37*Activity!K37</f>
        <v>0.69785177226870243</v>
      </c>
      <c r="J38" s="552">
        <f>Activity!$C37*Activity!$D37*Activity!L37</f>
        <v>5.5828141781496194</v>
      </c>
      <c r="K38" s="551">
        <f>Activity!$C37*Activity!$D37*Activity!M37</f>
        <v>2.5587898316519091</v>
      </c>
      <c r="L38" s="551">
        <f>Activity!$C37*Activity!$D37*Activity!N37</f>
        <v>3.1015634323053445</v>
      </c>
      <c r="M38" s="549">
        <f>Activity!$C37*Activity!$D37*Activity!O37</f>
        <v>12.096097385990843</v>
      </c>
      <c r="N38" s="413">
        <v>0</v>
      </c>
      <c r="O38" s="551">
        <f>Activity!C37*Activity!D37</f>
        <v>77.539085807633612</v>
      </c>
      <c r="P38" s="558">
        <f>Activity!X37</f>
        <v>0</v>
      </c>
    </row>
    <row r="39" spans="2:16">
      <c r="B39" s="7">
        <f t="shared" si="1"/>
        <v>2025</v>
      </c>
      <c r="C39" s="771">
        <f>Activity!$C38*Activity!$D38*Activity!E38</f>
        <v>35.172605969398781</v>
      </c>
      <c r="D39" s="551">
        <f>Activity!$C38*Activity!$D38*Activity!F38</f>
        <v>10.430496942649295</v>
      </c>
      <c r="E39" s="549">
        <f>Activity!$C38*Activity!$D38*Activity!G38</f>
        <v>0</v>
      </c>
      <c r="F39" s="551">
        <f>Activity!$C38*Activity!$D38*Activity!H38</f>
        <v>0</v>
      </c>
      <c r="G39" s="551">
        <f>Activity!$C38*Activity!$D38*Activity!I38</f>
        <v>8.0047999792424829</v>
      </c>
      <c r="H39" s="551">
        <f>Activity!$C38*Activity!$D38*Activity!J38</f>
        <v>2.1831272670661312</v>
      </c>
      <c r="I39" s="551">
        <f>Activity!$C38*Activity!$D38*Activity!K38</f>
        <v>0.72770908902204368</v>
      </c>
      <c r="J39" s="552">
        <f>Activity!$C38*Activity!$D38*Activity!L38</f>
        <v>5.8216727121763494</v>
      </c>
      <c r="K39" s="551">
        <f>Activity!$C38*Activity!$D38*Activity!M38</f>
        <v>2.668266659747494</v>
      </c>
      <c r="L39" s="551">
        <f>Activity!$C38*Activity!$D38*Activity!N38</f>
        <v>3.2342626178757503</v>
      </c>
      <c r="M39" s="549">
        <f>Activity!$C38*Activity!$D38*Activity!O38</f>
        <v>12.613624209715425</v>
      </c>
      <c r="N39" s="413">
        <v>0</v>
      </c>
      <c r="O39" s="551">
        <f>Activity!C38*Activity!D38</f>
        <v>80.856565446893754</v>
      </c>
      <c r="P39" s="558">
        <f>Activity!X38</f>
        <v>0</v>
      </c>
    </row>
    <row r="40" spans="2:16">
      <c r="B40" s="7">
        <f t="shared" si="1"/>
        <v>2026</v>
      </c>
      <c r="C40" s="771">
        <f>Activity!$C39*Activity!$D39*Activity!E39</f>
        <v>36.653576300989172</v>
      </c>
      <c r="D40" s="551">
        <f>Activity!$C39*Activity!$D39*Activity!F39</f>
        <v>10.869681247879548</v>
      </c>
      <c r="E40" s="549">
        <f>Activity!$C39*Activity!$D39*Activity!G39</f>
        <v>0</v>
      </c>
      <c r="F40" s="551">
        <f>Activity!$C39*Activity!$D39*Activity!H39</f>
        <v>0</v>
      </c>
      <c r="G40" s="551">
        <f>Activity!$C39*Activity!$D39*Activity!I39</f>
        <v>8.3418483995354666</v>
      </c>
      <c r="H40" s="551">
        <f>Activity!$C39*Activity!$D39*Activity!J39</f>
        <v>2.2750495635096728</v>
      </c>
      <c r="I40" s="551">
        <f>Activity!$C39*Activity!$D39*Activity!K39</f>
        <v>0.75834985450322423</v>
      </c>
      <c r="J40" s="552">
        <f>Activity!$C39*Activity!$D39*Activity!L39</f>
        <v>6.0667988360257938</v>
      </c>
      <c r="K40" s="551">
        <f>Activity!$C39*Activity!$D39*Activity!M39</f>
        <v>2.7806161331784889</v>
      </c>
      <c r="L40" s="551">
        <f>Activity!$C39*Activity!$D39*Activity!N39</f>
        <v>3.3704437977921078</v>
      </c>
      <c r="M40" s="549">
        <f>Activity!$C39*Activity!$D39*Activity!O39</f>
        <v>13.14473081138922</v>
      </c>
      <c r="N40" s="413">
        <v>0</v>
      </c>
      <c r="O40" s="551">
        <f>Activity!C39*Activity!D39</f>
        <v>84.261094944802693</v>
      </c>
      <c r="P40" s="558">
        <f>Activity!X39</f>
        <v>0</v>
      </c>
    </row>
    <row r="41" spans="2:16">
      <c r="B41" s="7">
        <f t="shared" si="1"/>
        <v>2027</v>
      </c>
      <c r="C41" s="771">
        <f>Activity!$C40*Activity!$D40*Activity!E40</f>
        <v>38.172238362206514</v>
      </c>
      <c r="D41" s="551">
        <f>Activity!$C40*Activity!$D40*Activity!F40</f>
        <v>11.320043100516415</v>
      </c>
      <c r="E41" s="549">
        <f>Activity!$C40*Activity!$D40*Activity!G40</f>
        <v>0</v>
      </c>
      <c r="F41" s="551">
        <f>Activity!$C40*Activity!$D40*Activity!H40</f>
        <v>0</v>
      </c>
      <c r="G41" s="551">
        <f>Activity!$C40*Activity!$D40*Activity!I40</f>
        <v>8.6874749376056197</v>
      </c>
      <c r="H41" s="551">
        <f>Activity!$C40*Activity!$D40*Activity!J40</f>
        <v>2.3693113466197144</v>
      </c>
      <c r="I41" s="551">
        <f>Activity!$C40*Activity!$D40*Activity!K40</f>
        <v>0.78977044887323811</v>
      </c>
      <c r="J41" s="552">
        <f>Activity!$C40*Activity!$D40*Activity!L40</f>
        <v>6.3181635909859049</v>
      </c>
      <c r="K41" s="551">
        <f>Activity!$C40*Activity!$D40*Activity!M40</f>
        <v>2.8958249792018735</v>
      </c>
      <c r="L41" s="551">
        <f>Activity!$C40*Activity!$D40*Activity!N40</f>
        <v>3.5100908838810585</v>
      </c>
      <c r="M41" s="549">
        <f>Activity!$C40*Activity!$D40*Activity!O40</f>
        <v>13.689354447136129</v>
      </c>
      <c r="N41" s="413">
        <v>0</v>
      </c>
      <c r="O41" s="551">
        <f>Activity!C40*Activity!D40</f>
        <v>87.752272097026463</v>
      </c>
      <c r="P41" s="558">
        <f>Activity!X40</f>
        <v>0</v>
      </c>
    </row>
    <row r="42" spans="2:16">
      <c r="B42" s="7">
        <f t="shared" si="1"/>
        <v>2028</v>
      </c>
      <c r="C42" s="771">
        <f>Activity!$C41*Activity!$D41*Activity!E41</f>
        <v>39.728286687106447</v>
      </c>
      <c r="D42" s="551">
        <f>Activity!$C41*Activity!$D41*Activity!F41</f>
        <v>11.781491914107431</v>
      </c>
      <c r="E42" s="549">
        <f>Activity!$C41*Activity!$D41*Activity!G41</f>
        <v>0</v>
      </c>
      <c r="F42" s="551">
        <f>Activity!$C41*Activity!$D41*Activity!H41</f>
        <v>0</v>
      </c>
      <c r="G42" s="551">
        <f>Activity!$C41*Activity!$D41*Activity!I41</f>
        <v>9.0416100736173295</v>
      </c>
      <c r="H42" s="551">
        <f>Activity!$C41*Activity!$D41*Activity!J41</f>
        <v>2.4658936564410898</v>
      </c>
      <c r="I42" s="551">
        <f>Activity!$C41*Activity!$D41*Activity!K41</f>
        <v>0.8219645521470299</v>
      </c>
      <c r="J42" s="552">
        <f>Activity!$C41*Activity!$D41*Activity!L41</f>
        <v>6.5757164171762392</v>
      </c>
      <c r="K42" s="551">
        <f>Activity!$C41*Activity!$D41*Activity!M41</f>
        <v>3.0138700245391101</v>
      </c>
      <c r="L42" s="551">
        <f>Activity!$C41*Activity!$D41*Activity!N41</f>
        <v>3.6531757873201331</v>
      </c>
      <c r="M42" s="549">
        <f>Activity!$C41*Activity!$D41*Activity!O41</f>
        <v>14.24738557054852</v>
      </c>
      <c r="N42" s="413">
        <v>0</v>
      </c>
      <c r="O42" s="551">
        <f>Activity!C41*Activity!D41</f>
        <v>91.329394683003329</v>
      </c>
      <c r="P42" s="558">
        <f>Activity!X41</f>
        <v>0</v>
      </c>
    </row>
    <row r="43" spans="2:16">
      <c r="B43" s="7">
        <f t="shared" si="1"/>
        <v>2029</v>
      </c>
      <c r="C43" s="771">
        <f>Activity!$C42*Activity!$D42*Activity!E42</f>
        <v>41.321270827346126</v>
      </c>
      <c r="D43" s="551">
        <f>Activity!$C42*Activity!$D42*Activity!F42</f>
        <v>12.253894107419885</v>
      </c>
      <c r="E43" s="549">
        <f>Activity!$C42*Activity!$D42*Activity!G42</f>
        <v>0</v>
      </c>
      <c r="F43" s="551">
        <f>Activity!$C42*Activity!$D42*Activity!H42</f>
        <v>0</v>
      </c>
      <c r="G43" s="551">
        <f>Activity!$C42*Activity!$D42*Activity!I42</f>
        <v>9.4041512917408419</v>
      </c>
      <c r="H43" s="551">
        <f>Activity!$C42*Activity!$D42*Activity!J42</f>
        <v>2.5647685341111388</v>
      </c>
      <c r="I43" s="551">
        <f>Activity!$C42*Activity!$D42*Activity!K42</f>
        <v>0.85492284470371283</v>
      </c>
      <c r="J43" s="552">
        <f>Activity!$C42*Activity!$D42*Activity!L42</f>
        <v>6.8393827576297026</v>
      </c>
      <c r="K43" s="551">
        <f>Activity!$C42*Activity!$D42*Activity!M42</f>
        <v>3.1347170972469476</v>
      </c>
      <c r="L43" s="551">
        <f>Activity!$C42*Activity!$D42*Activity!N42</f>
        <v>3.7996570875720574</v>
      </c>
      <c r="M43" s="549">
        <f>Activity!$C42*Activity!$D42*Activity!O42</f>
        <v>14.818662641531024</v>
      </c>
      <c r="N43" s="413">
        <v>0</v>
      </c>
      <c r="O43" s="551">
        <f>Activity!C42*Activity!D42</f>
        <v>94.991427189301433</v>
      </c>
      <c r="P43" s="558">
        <f>Activity!X42</f>
        <v>0</v>
      </c>
    </row>
    <row r="44" spans="2:16">
      <c r="B44" s="7">
        <f t="shared" si="1"/>
        <v>2030</v>
      </c>
      <c r="C44" s="771">
        <f>Activity!$C43*Activity!$D43*Activity!E43</f>
        <v>42.980937120000007</v>
      </c>
      <c r="D44" s="551">
        <f>Activity!$C43*Activity!$D43*Activity!F43</f>
        <v>12.746071008000003</v>
      </c>
      <c r="E44" s="549">
        <f>Activity!$C43*Activity!$D43*Activity!G43</f>
        <v>0</v>
      </c>
      <c r="F44" s="551">
        <f>Activity!$C43*Activity!$D43*Activity!H43</f>
        <v>0</v>
      </c>
      <c r="G44" s="551">
        <f>Activity!$C43*Activity!$D43*Activity!I43</f>
        <v>9.7818684480000027</v>
      </c>
      <c r="H44" s="551">
        <f>Activity!$C43*Activity!$D43*Activity!J43</f>
        <v>2.6677823040000006</v>
      </c>
      <c r="I44" s="551">
        <f>Activity!$C43*Activity!$D43*Activity!K43</f>
        <v>0.88926076800000009</v>
      </c>
      <c r="J44" s="552">
        <f>Activity!$C43*Activity!$D43*Activity!L43</f>
        <v>7.1140861440000007</v>
      </c>
      <c r="K44" s="551">
        <f>Activity!$C43*Activity!$D43*Activity!M43</f>
        <v>3.2606228160000006</v>
      </c>
      <c r="L44" s="551">
        <f>Activity!$C43*Activity!$D43*Activity!N43</f>
        <v>3.9522700800000008</v>
      </c>
      <c r="M44" s="549">
        <f>Activity!$C43*Activity!$D43*Activity!O43</f>
        <v>15.413853312000002</v>
      </c>
      <c r="N44" s="413">
        <v>0</v>
      </c>
      <c r="O44" s="551">
        <f>Activity!C43*Activity!D43</f>
        <v>98.806752000000017</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35" activePane="bottomRight" state="frozen"/>
      <selection activeCell="E19" sqref="E19"/>
      <selection pane="topRight" activeCell="E19" sqref="E19"/>
      <selection pane="bottomLeft" activeCell="E19" sqref="E19"/>
      <selection pane="bottomRight" activeCell="D32" sqref="D32:D42"/>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f>Activity!C33*0.2%</f>
        <v>0.13027769918384532</v>
      </c>
      <c r="D32" s="259" t="s">
        <v>339</v>
      </c>
      <c r="E32" s="340">
        <f>IF(Results!L37&lt;=0,0,C32/Results!L37)</f>
        <v>4.4877584373064411E-2</v>
      </c>
      <c r="F32" s="341">
        <f t="shared" si="0"/>
        <v>0</v>
      </c>
      <c r="G32" s="344"/>
    </row>
    <row r="33" spans="2:7">
      <c r="B33" s="343">
        <f t="shared" si="1"/>
        <v>2021</v>
      </c>
      <c r="C33" s="241">
        <f>Activity!C34*0.2%</f>
        <v>0.13621818282868781</v>
      </c>
      <c r="D33" s="259" t="s">
        <v>339</v>
      </c>
      <c r="E33" s="340">
        <f>IF(Results!L38&lt;=0,0,C33/Results!L38)</f>
        <v>4.5210153007313736E-2</v>
      </c>
      <c r="F33" s="341">
        <f t="shared" si="0"/>
        <v>0</v>
      </c>
      <c r="G33" s="344"/>
    </row>
    <row r="34" spans="2:7">
      <c r="B34" s="343">
        <f t="shared" si="1"/>
        <v>2022</v>
      </c>
      <c r="C34" s="241">
        <f>Activity!C35*0.2%</f>
        <v>0.14233113096692426</v>
      </c>
      <c r="D34" s="259" t="s">
        <v>339</v>
      </c>
      <c r="E34" s="340">
        <f>IF(Results!L39&lt;=0,0,C34/Results!L39)</f>
        <v>4.5407216942020726E-2</v>
      </c>
      <c r="F34" s="341">
        <f t="shared" si="0"/>
        <v>0</v>
      </c>
      <c r="G34" s="344"/>
    </row>
    <row r="35" spans="2:7">
      <c r="B35" s="343">
        <f t="shared" si="1"/>
        <v>2023</v>
      </c>
      <c r="C35" s="241">
        <f>Activity!C36*0.2%</f>
        <v>0.14861757748923107</v>
      </c>
      <c r="D35" s="259" t="s">
        <v>339</v>
      </c>
      <c r="E35" s="340">
        <f>IF(Results!L40&lt;=0,0,C35/Results!L40)</f>
        <v>4.5511594185699389E-2</v>
      </c>
      <c r="F35" s="341">
        <f t="shared" si="0"/>
        <v>0</v>
      </c>
      <c r="G35" s="344"/>
    </row>
    <row r="36" spans="2:7">
      <c r="B36" s="343">
        <f t="shared" si="1"/>
        <v>2024</v>
      </c>
      <c r="C36" s="241">
        <f>Activity!C37*0.2%</f>
        <v>0.15507817161526721</v>
      </c>
      <c r="D36" s="259" t="s">
        <v>339</v>
      </c>
      <c r="E36" s="340">
        <f>IF(Results!L41&lt;=0,0,C36/Results!L41)</f>
        <v>4.5552488251021504E-2</v>
      </c>
      <c r="F36" s="341">
        <f t="shared" si="0"/>
        <v>0</v>
      </c>
      <c r="G36" s="344"/>
    </row>
    <row r="37" spans="2:7">
      <c r="B37" s="343">
        <f t="shared" si="1"/>
        <v>2025</v>
      </c>
      <c r="C37" s="241">
        <f>Activity!C38*0.2%</f>
        <v>0.1617131308937875</v>
      </c>
      <c r="D37" s="259" t="s">
        <v>339</v>
      </c>
      <c r="E37" s="340">
        <f>IF(Results!L42&lt;=0,0,C37/Results!L42)</f>
        <v>4.5549661197767856E-2</v>
      </c>
      <c r="F37" s="341">
        <f t="shared" si="0"/>
        <v>0</v>
      </c>
      <c r="G37" s="344"/>
    </row>
    <row r="38" spans="2:7">
      <c r="B38" s="343">
        <f t="shared" si="1"/>
        <v>2026</v>
      </c>
      <c r="C38" s="241">
        <f>Activity!C39*0.2%</f>
        <v>0.16852218988960538</v>
      </c>
      <c r="D38" s="259" t="s">
        <v>339</v>
      </c>
      <c r="E38" s="340">
        <f>IF(Results!L43&lt;=0,0,C38/Results!L43)</f>
        <v>4.5516450631915645E-2</v>
      </c>
      <c r="F38" s="341">
        <f t="shared" si="0"/>
        <v>0</v>
      </c>
      <c r="G38" s="344"/>
    </row>
    <row r="39" spans="2:7">
      <c r="B39" s="343">
        <f t="shared" si="1"/>
        <v>2027</v>
      </c>
      <c r="C39" s="241">
        <f>Activity!C40*0.2%</f>
        <v>0.17550454419405292</v>
      </c>
      <c r="D39" s="259" t="s">
        <v>339</v>
      </c>
      <c r="E39" s="340">
        <f>IF(Results!L44&lt;=0,0,C39/Results!L44)</f>
        <v>4.5461864611070602E-2</v>
      </c>
      <c r="F39" s="341">
        <f t="shared" si="0"/>
        <v>0</v>
      </c>
      <c r="G39" s="344"/>
    </row>
    <row r="40" spans="2:7">
      <c r="B40" s="343">
        <f t="shared" si="1"/>
        <v>2028</v>
      </c>
      <c r="C40" s="241">
        <f>Activity!C41*0.2%</f>
        <v>0.18265878936600666</v>
      </c>
      <c r="D40" s="259" t="s">
        <v>339</v>
      </c>
      <c r="E40" s="340">
        <f>IF(Results!L45&lt;=0,0,C40/Results!L45)</f>
        <v>4.5392003242442296E-2</v>
      </c>
      <c r="F40" s="341">
        <f t="shared" si="0"/>
        <v>0</v>
      </c>
      <c r="G40" s="344"/>
    </row>
    <row r="41" spans="2:7">
      <c r="B41" s="343">
        <f t="shared" si="1"/>
        <v>2029</v>
      </c>
      <c r="C41" s="241">
        <f>Activity!C42*0.2%</f>
        <v>0.18998285437860288</v>
      </c>
      <c r="D41" s="259" t="s">
        <v>339</v>
      </c>
      <c r="E41" s="340">
        <f>IF(Results!L46&lt;=0,0,C41/Results!L46)</f>
        <v>4.5311011160637411E-2</v>
      </c>
      <c r="F41" s="341">
        <f t="shared" si="0"/>
        <v>0</v>
      </c>
      <c r="G41" s="344"/>
    </row>
    <row r="42" spans="2:7">
      <c r="B42" s="343">
        <f t="shared" si="1"/>
        <v>2030</v>
      </c>
      <c r="C42" s="241">
        <f>Activity!C43*0.2%</f>
        <v>0.19761350400000005</v>
      </c>
      <c r="D42" s="259" t="s">
        <v>339</v>
      </c>
      <c r="E42" s="340">
        <f>IF(Results!L47&lt;=0,0,C42/Results!L47)</f>
        <v>4.5253674475484854E-2</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29" zoomScaleNormal="100" workbookViewId="0">
      <selection activeCell="C17" sqref="C17:O47"/>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Samarinda</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43" t="s">
        <v>91</v>
      </c>
      <c r="D12" s="844"/>
      <c r="E12" s="844"/>
      <c r="F12" s="844"/>
      <c r="G12" s="844"/>
      <c r="H12" s="844"/>
      <c r="I12" s="844"/>
      <c r="J12" s="844"/>
      <c r="K12" s="844"/>
      <c r="L12" s="844"/>
      <c r="M12" s="845"/>
      <c r="N12" s="655"/>
      <c r="O12" s="656"/>
      <c r="P12" s="653"/>
      <c r="Q12" s="652"/>
      <c r="S12" s="654"/>
      <c r="T12" s="843" t="s">
        <v>91</v>
      </c>
      <c r="U12" s="844"/>
      <c r="V12" s="844"/>
      <c r="W12" s="844"/>
      <c r="X12" s="844"/>
      <c r="Y12" s="844"/>
      <c r="Z12" s="844"/>
      <c r="AA12" s="844"/>
      <c r="AB12" s="844"/>
      <c r="AC12" s="844"/>
      <c r="AD12" s="845"/>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775">
        <f>IF(Select2=1,Food!$K19,"")</f>
        <v>0</v>
      </c>
      <c r="D17" s="776">
        <f>IF(Select2=1,Paper!$K19,"")</f>
        <v>0</v>
      </c>
      <c r="E17" s="776">
        <f>IF(Select2=1,Nappies!$K19,"")</f>
        <v>0</v>
      </c>
      <c r="F17" s="776">
        <f>IF(Select2=1,Garden!$K19,"")</f>
        <v>0</v>
      </c>
      <c r="G17" s="776">
        <f>IF(Select2=1,Wood!$K19,"")</f>
        <v>0</v>
      </c>
      <c r="H17" s="776">
        <f>IF(Select2=1,Textiles!$K19,"")</f>
        <v>0</v>
      </c>
      <c r="I17" s="777">
        <f>Sludge!K19</f>
        <v>0</v>
      </c>
      <c r="J17" s="778" t="str">
        <f>IF(Select2=2,MSW!$K19,"")</f>
        <v/>
      </c>
      <c r="K17" s="777">
        <f>Industry!$K19</f>
        <v>0</v>
      </c>
      <c r="L17" s="779">
        <f>SUM(C17:K17)</f>
        <v>0</v>
      </c>
      <c r="M17" s="780">
        <f>Recovery_OX!C12</f>
        <v>0</v>
      </c>
      <c r="N17" s="781"/>
      <c r="O17" s="782">
        <f>(L17-M17)*(1-Recovery_OX!F12)</f>
        <v>0</v>
      </c>
      <c r="P17" s="692"/>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3">
        <f>(AC17-AD17)*(1-Recovery_OX!U12)</f>
        <v>0</v>
      </c>
      <c r="AH17" s="637"/>
    </row>
    <row r="18" spans="2:34">
      <c r="B18" s="694">
        <f t="shared" ref="B18:B81" si="1">B17+1</f>
        <v>2001</v>
      </c>
      <c r="C18" s="783">
        <f>IF(Select2=1,Food!$K20,"")</f>
        <v>0.38866326037924948</v>
      </c>
      <c r="D18" s="784">
        <f>IF(Select2=1,Paper!$K20,"")</f>
        <v>2.0409743403285066E-2</v>
      </c>
      <c r="E18" s="776">
        <f>IF(Select2=1,Nappies!$K20,"")</f>
        <v>6.4358579222432558E-2</v>
      </c>
      <c r="F18" s="784">
        <f>IF(Select2=1,Garden!$K20,"")</f>
        <v>0</v>
      </c>
      <c r="G18" s="776">
        <f>IF(Select2=1,Wood!$K20,"")</f>
        <v>0</v>
      </c>
      <c r="H18" s="784">
        <f>IF(Select2=1,Textiles!$K20,"")</f>
        <v>4.8322607447476061E-3</v>
      </c>
      <c r="I18" s="785">
        <f>Sludge!K20</f>
        <v>0</v>
      </c>
      <c r="J18" s="785" t="str">
        <f>IF(Select2=2,MSW!$K20,"")</f>
        <v/>
      </c>
      <c r="K18" s="785">
        <f>Industry!$K20</f>
        <v>0</v>
      </c>
      <c r="L18" s="786">
        <f>SUM(C18:K18)</f>
        <v>0.4782638437497147</v>
      </c>
      <c r="M18" s="787">
        <f>Recovery_OX!C13</f>
        <v>0</v>
      </c>
      <c r="N18" s="781"/>
      <c r="O18" s="788">
        <f>(L18-M18)*(1-Recovery_OX!F13)</f>
        <v>0.4782638437497147</v>
      </c>
      <c r="P18" s="692"/>
      <c r="Q18" s="652"/>
      <c r="S18" s="694">
        <f t="shared" ref="S18:S81" si="2">S17+1</f>
        <v>2001</v>
      </c>
      <c r="T18" s="695">
        <f>IF(Select2=1,Food!$W20,"")</f>
        <v>0.26003340346515352</v>
      </c>
      <c r="U18" s="696">
        <f>IF(Select2=1,Paper!$W20,"")</f>
        <v>4.2168891329101385E-2</v>
      </c>
      <c r="V18" s="687">
        <f>IF(Select2=1,Nappies!$W20,"")</f>
        <v>0</v>
      </c>
      <c r="W18" s="696">
        <f>IF(Select2=1,Garden!$W20,"")</f>
        <v>0</v>
      </c>
      <c r="X18" s="687">
        <f>IF(Select2=1,Wood!$W20,"")</f>
        <v>1.7699043286493469E-2</v>
      </c>
      <c r="Y18" s="696">
        <f>IF(Select2=1,Textiles!$W20,"")</f>
        <v>5.2956282134220337E-3</v>
      </c>
      <c r="Z18" s="689">
        <f>Sludge!W20</f>
        <v>0</v>
      </c>
      <c r="AA18" s="689" t="str">
        <f>IF(Select2=2,MSW!$W20,"")</f>
        <v/>
      </c>
      <c r="AB18" s="697">
        <f>Industry!$W20</f>
        <v>0</v>
      </c>
      <c r="AC18" s="698">
        <f t="shared" si="0"/>
        <v>0.32519696629417044</v>
      </c>
      <c r="AD18" s="699">
        <f>Recovery_OX!R13</f>
        <v>0</v>
      </c>
      <c r="AE18" s="650"/>
      <c r="AF18" s="701">
        <f>(AC18-AD18)*(1-Recovery_OX!U13)</f>
        <v>0.32519696629417044</v>
      </c>
      <c r="AH18" s="637"/>
    </row>
    <row r="19" spans="2:34">
      <c r="B19" s="694">
        <f t="shared" si="1"/>
        <v>2002</v>
      </c>
      <c r="C19" s="783">
        <f>IF(Select2=1,Food!$K21,"")</f>
        <v>0.65697393099319945</v>
      </c>
      <c r="D19" s="784">
        <f>IF(Select2=1,Paper!$K21,"")</f>
        <v>3.9848310113615809E-2</v>
      </c>
      <c r="E19" s="776">
        <f>IF(Select2=1,Nappies!$K21,"")</f>
        <v>0.11994424891612038</v>
      </c>
      <c r="F19" s="784">
        <f>IF(Select2=1,Garden!$K21,"")</f>
        <v>0</v>
      </c>
      <c r="G19" s="776">
        <f>IF(Select2=1,Wood!$K21,"")</f>
        <v>0</v>
      </c>
      <c r="H19" s="784">
        <f>IF(Select2=1,Textiles!$K21,"")</f>
        <v>9.4345833213935158E-3</v>
      </c>
      <c r="I19" s="785">
        <f>Sludge!K21</f>
        <v>0</v>
      </c>
      <c r="J19" s="785" t="str">
        <f>IF(Select2=2,MSW!$K21,"")</f>
        <v/>
      </c>
      <c r="K19" s="785">
        <f>Industry!$K21</f>
        <v>0</v>
      </c>
      <c r="L19" s="786">
        <f t="shared" ref="L19:L82" si="3">SUM(C19:K19)</f>
        <v>0.82620107334432913</v>
      </c>
      <c r="M19" s="787">
        <f>Recovery_OX!C14</f>
        <v>0</v>
      </c>
      <c r="N19" s="781"/>
      <c r="O19" s="788">
        <f>(L19-M19)*(1-Recovery_OX!F14)</f>
        <v>0.82620107334432913</v>
      </c>
      <c r="P19" s="692"/>
      <c r="Q19" s="652"/>
      <c r="S19" s="694">
        <f t="shared" si="2"/>
        <v>2002</v>
      </c>
      <c r="T19" s="695">
        <f>IF(Select2=1,Food!$W21,"")</f>
        <v>0.43954544892497732</v>
      </c>
      <c r="U19" s="696">
        <f>IF(Select2=1,Paper!$W21,"")</f>
        <v>8.2331219243007875E-2</v>
      </c>
      <c r="V19" s="687">
        <f>IF(Select2=1,Nappies!$W21,"")</f>
        <v>0</v>
      </c>
      <c r="W19" s="696">
        <f>IF(Select2=1,Garden!$W21,"")</f>
        <v>0</v>
      </c>
      <c r="X19" s="687">
        <f>IF(Select2=1,Wood!$W21,"")</f>
        <v>3.5143709244490125E-2</v>
      </c>
      <c r="Y19" s="696">
        <f>IF(Select2=1,Textiles!$W21,"")</f>
        <v>1.0339269393307962E-2</v>
      </c>
      <c r="Z19" s="689">
        <f>Sludge!W21</f>
        <v>0</v>
      </c>
      <c r="AA19" s="689" t="str">
        <f>IF(Select2=2,MSW!$W21,"")</f>
        <v/>
      </c>
      <c r="AB19" s="697">
        <f>Industry!$W21</f>
        <v>0</v>
      </c>
      <c r="AC19" s="698">
        <f t="shared" si="0"/>
        <v>0.56735964680578332</v>
      </c>
      <c r="AD19" s="699">
        <f>Recovery_OX!R14</f>
        <v>0</v>
      </c>
      <c r="AE19" s="650"/>
      <c r="AF19" s="701">
        <f>(AC19-AD19)*(1-Recovery_OX!U14)</f>
        <v>0.56735964680578332</v>
      </c>
      <c r="AH19" s="637"/>
    </row>
    <row r="20" spans="2:34">
      <c r="B20" s="694">
        <f t="shared" si="1"/>
        <v>2003</v>
      </c>
      <c r="C20" s="783">
        <f>IF(Select2=1,Food!$K22,"")</f>
        <v>0.84587018581922124</v>
      </c>
      <c r="D20" s="784">
        <f>IF(Select2=1,Paper!$K22,"")</f>
        <v>5.8447541369483644E-2</v>
      </c>
      <c r="E20" s="776">
        <f>IF(Select2=1,Nappies!$K22,"")</f>
        <v>0.16833722227347528</v>
      </c>
      <c r="F20" s="784">
        <f>IF(Select2=1,Garden!$K22,"")</f>
        <v>0</v>
      </c>
      <c r="G20" s="776">
        <f>IF(Select2=1,Wood!$K22,"")</f>
        <v>0</v>
      </c>
      <c r="H20" s="784">
        <f>IF(Select2=1,Textiles!$K22,"")</f>
        <v>1.3838182783880966E-2</v>
      </c>
      <c r="I20" s="785">
        <f>Sludge!K22</f>
        <v>0</v>
      </c>
      <c r="J20" s="785" t="str">
        <f>IF(Select2=2,MSW!$K22,"")</f>
        <v/>
      </c>
      <c r="K20" s="785">
        <f>Industry!$K22</f>
        <v>0</v>
      </c>
      <c r="L20" s="786">
        <f t="shared" si="3"/>
        <v>1.0864931322460611</v>
      </c>
      <c r="M20" s="787">
        <f>Recovery_OX!C15</f>
        <v>0</v>
      </c>
      <c r="N20" s="781"/>
      <c r="O20" s="788">
        <f>(L20-M20)*(1-Recovery_OX!F15)</f>
        <v>1.0864931322460611</v>
      </c>
      <c r="P20" s="692"/>
      <c r="Q20" s="652"/>
      <c r="S20" s="694">
        <f t="shared" si="2"/>
        <v>2003</v>
      </c>
      <c r="T20" s="695">
        <f>IF(Select2=1,Food!$W22,"")</f>
        <v>0.56592563725639244</v>
      </c>
      <c r="U20" s="696">
        <f>IF(Select2=1,Paper!$W22,"")</f>
        <v>0.12075938299480093</v>
      </c>
      <c r="V20" s="687">
        <f>IF(Select2=1,Nappies!$W22,"")</f>
        <v>0</v>
      </c>
      <c r="W20" s="696">
        <f>IF(Select2=1,Garden!$W22,"")</f>
        <v>0</v>
      </c>
      <c r="X20" s="687">
        <f>IF(Select2=1,Wood!$W22,"")</f>
        <v>5.2400140646040962E-2</v>
      </c>
      <c r="Y20" s="696">
        <f>IF(Select2=1,Textiles!$W22,"")</f>
        <v>1.5165131817951739E-2</v>
      </c>
      <c r="Z20" s="689">
        <f>Sludge!W22</f>
        <v>0</v>
      </c>
      <c r="AA20" s="689" t="str">
        <f>IF(Select2=2,MSW!$W22,"")</f>
        <v/>
      </c>
      <c r="AB20" s="697">
        <f>Industry!$W22</f>
        <v>0</v>
      </c>
      <c r="AC20" s="698">
        <f t="shared" si="0"/>
        <v>0.75425029271518607</v>
      </c>
      <c r="AD20" s="699">
        <f>Recovery_OX!R15</f>
        <v>0</v>
      </c>
      <c r="AE20" s="650"/>
      <c r="AF20" s="701">
        <f>(AC20-AD20)*(1-Recovery_OX!U15)</f>
        <v>0.75425029271518607</v>
      </c>
      <c r="AH20" s="637"/>
    </row>
    <row r="21" spans="2:34">
      <c r="B21" s="694">
        <f t="shared" si="1"/>
        <v>2004</v>
      </c>
      <c r="C21" s="783">
        <f>IF(Select2=1,Food!$K23,"")</f>
        <v>0.98547984022114021</v>
      </c>
      <c r="D21" s="784">
        <f>IF(Select2=1,Paper!$K23,"")</f>
        <v>7.6471421322178545E-2</v>
      </c>
      <c r="E21" s="776">
        <f>IF(Select2=1,Nappies!$K23,"")</f>
        <v>0.21131546576824617</v>
      </c>
      <c r="F21" s="784">
        <f>IF(Select2=1,Garden!$K23,"")</f>
        <v>0</v>
      </c>
      <c r="G21" s="776">
        <f>IF(Select2=1,Wood!$K23,"")</f>
        <v>0</v>
      </c>
      <c r="H21" s="784">
        <f>IF(Select2=1,Textiles!$K23,"")</f>
        <v>1.8105560665242874E-2</v>
      </c>
      <c r="I21" s="785">
        <f>Sludge!K23</f>
        <v>0</v>
      </c>
      <c r="J21" s="785" t="str">
        <f>IF(Select2=2,MSW!$K23,"")</f>
        <v/>
      </c>
      <c r="K21" s="785">
        <f>Industry!$K23</f>
        <v>0</v>
      </c>
      <c r="L21" s="786">
        <f t="shared" si="3"/>
        <v>1.2913722879768077</v>
      </c>
      <c r="M21" s="787">
        <f>Recovery_OX!C16</f>
        <v>0</v>
      </c>
      <c r="N21" s="781"/>
      <c r="O21" s="788">
        <f>(L21-M21)*(1-Recovery_OX!F16)</f>
        <v>1.2913722879768077</v>
      </c>
      <c r="P21" s="692"/>
      <c r="Q21" s="652"/>
      <c r="S21" s="694">
        <f t="shared" si="2"/>
        <v>2004</v>
      </c>
      <c r="T21" s="695">
        <f>IF(Select2=1,Food!$W23,"")</f>
        <v>0.65933084760557992</v>
      </c>
      <c r="U21" s="696">
        <f>IF(Select2=1,Paper!$W23,"")</f>
        <v>0.15799880438466643</v>
      </c>
      <c r="V21" s="687">
        <f>IF(Select2=1,Nappies!$W23,"")</f>
        <v>0</v>
      </c>
      <c r="W21" s="696">
        <f>IF(Select2=1,Garden!$W23,"")</f>
        <v>0</v>
      </c>
      <c r="X21" s="687">
        <f>IF(Select2=1,Wood!$W23,"")</f>
        <v>6.9654527264717894E-2</v>
      </c>
      <c r="Y21" s="696">
        <f>IF(Select2=1,Textiles!$W23,"")</f>
        <v>1.9841710318074381E-2</v>
      </c>
      <c r="Z21" s="689">
        <f>Sludge!W23</f>
        <v>0</v>
      </c>
      <c r="AA21" s="689" t="str">
        <f>IF(Select2=2,MSW!$W23,"")</f>
        <v/>
      </c>
      <c r="AB21" s="697">
        <f>Industry!$W23</f>
        <v>0</v>
      </c>
      <c r="AC21" s="698">
        <f t="shared" si="0"/>
        <v>0.90682588957303856</v>
      </c>
      <c r="AD21" s="699">
        <f>Recovery_OX!R16</f>
        <v>0</v>
      </c>
      <c r="AE21" s="650"/>
      <c r="AF21" s="701">
        <f>(AC21-AD21)*(1-Recovery_OX!U16)</f>
        <v>0.90682588957303856</v>
      </c>
    </row>
    <row r="22" spans="2:34">
      <c r="B22" s="694">
        <f t="shared" si="1"/>
        <v>2005</v>
      </c>
      <c r="C22" s="783">
        <f>IF(Select2=1,Food!$K24,"")</f>
        <v>1.0839269546973158</v>
      </c>
      <c r="D22" s="784">
        <f>IF(Select2=1,Paper!$K24,"")</f>
        <v>9.3532195337369797E-2</v>
      </c>
      <c r="E22" s="776">
        <f>IF(Select2=1,Nappies!$K24,"")</f>
        <v>0.24838011943890442</v>
      </c>
      <c r="F22" s="784">
        <f>IF(Select2=1,Garden!$K24,"")</f>
        <v>0</v>
      </c>
      <c r="G22" s="776">
        <f>IF(Select2=1,Wood!$K24,"")</f>
        <v>0</v>
      </c>
      <c r="H22" s="784">
        <f>IF(Select2=1,Textiles!$K24,"")</f>
        <v>2.2144911230294523E-2</v>
      </c>
      <c r="I22" s="785">
        <f>Sludge!K24</f>
        <v>0</v>
      </c>
      <c r="J22" s="785" t="str">
        <f>IF(Select2=2,MSW!$K24,"")</f>
        <v/>
      </c>
      <c r="K22" s="785">
        <f>Industry!$K24</f>
        <v>0</v>
      </c>
      <c r="L22" s="786">
        <f t="shared" si="3"/>
        <v>1.4479841807038845</v>
      </c>
      <c r="M22" s="787">
        <f>Recovery_OX!C17</f>
        <v>0</v>
      </c>
      <c r="N22" s="781"/>
      <c r="O22" s="788">
        <f>(L22-M22)*(1-Recovery_OX!F17)</f>
        <v>1.4479841807038845</v>
      </c>
      <c r="P22" s="641"/>
      <c r="Q22" s="652"/>
      <c r="S22" s="694">
        <f t="shared" si="2"/>
        <v>2005</v>
      </c>
      <c r="T22" s="695">
        <f>IF(Select2=1,Food!$W24,"")</f>
        <v>0.72519644605083577</v>
      </c>
      <c r="U22" s="696">
        <f>IF(Select2=1,Paper!$W24,"")</f>
        <v>0.19324833747390452</v>
      </c>
      <c r="V22" s="687">
        <f>IF(Select2=1,Nappies!$W24,"")</f>
        <v>0</v>
      </c>
      <c r="W22" s="696">
        <f>IF(Select2=1,Garden!$W24,"")</f>
        <v>0</v>
      </c>
      <c r="X22" s="687">
        <f>IF(Select2=1,Wood!$W24,"")</f>
        <v>8.6536952851881177E-2</v>
      </c>
      <c r="Y22" s="696">
        <f>IF(Select2=1,Textiles!$W24,"")</f>
        <v>2.426839586881591E-2</v>
      </c>
      <c r="Z22" s="689">
        <f>Sludge!W24</f>
        <v>0</v>
      </c>
      <c r="AA22" s="689" t="str">
        <f>IF(Select2=2,MSW!$W24,"")</f>
        <v/>
      </c>
      <c r="AB22" s="697">
        <f>Industry!$W24</f>
        <v>0</v>
      </c>
      <c r="AC22" s="698">
        <f t="shared" si="0"/>
        <v>1.0292501322454373</v>
      </c>
      <c r="AD22" s="699">
        <f>Recovery_OX!R17</f>
        <v>0</v>
      </c>
      <c r="AE22" s="650"/>
      <c r="AF22" s="701">
        <f>(AC22-AD22)*(1-Recovery_OX!U17)</f>
        <v>1.0292501322454373</v>
      </c>
    </row>
    <row r="23" spans="2:34">
      <c r="B23" s="694">
        <f t="shared" si="1"/>
        <v>2006</v>
      </c>
      <c r="C23" s="783">
        <f>IF(Select2=1,Food!$K25,"")</f>
        <v>1.1616859014622609</v>
      </c>
      <c r="D23" s="784">
        <f>IF(Select2=1,Paper!$K25,"")</f>
        <v>0.11005751793039727</v>
      </c>
      <c r="E23" s="776">
        <f>IF(Select2=1,Nappies!$K25,"")</f>
        <v>0.2815989005311979</v>
      </c>
      <c r="F23" s="784">
        <f>IF(Select2=1,Garden!$K25,"")</f>
        <v>0</v>
      </c>
      <c r="G23" s="776">
        <f>IF(Select2=1,Wood!$K25,"")</f>
        <v>0</v>
      </c>
      <c r="H23" s="784">
        <f>IF(Select2=1,Textiles!$K25,"")</f>
        <v>2.6057487007593333E-2</v>
      </c>
      <c r="I23" s="785">
        <f>Sludge!K25</f>
        <v>0</v>
      </c>
      <c r="J23" s="785" t="str">
        <f>IF(Select2=2,MSW!$K25,"")</f>
        <v/>
      </c>
      <c r="K23" s="785">
        <f>Industry!$K25</f>
        <v>0</v>
      </c>
      <c r="L23" s="786">
        <f t="shared" si="3"/>
        <v>1.5793998069314494</v>
      </c>
      <c r="M23" s="787">
        <f>Recovery_OX!C18</f>
        <v>0</v>
      </c>
      <c r="N23" s="781"/>
      <c r="O23" s="788">
        <f>(L23-M23)*(1-Recovery_OX!F18)</f>
        <v>1.5793998069314494</v>
      </c>
      <c r="P23" s="641"/>
      <c r="Q23" s="652"/>
      <c r="S23" s="694">
        <f t="shared" si="2"/>
        <v>2006</v>
      </c>
      <c r="T23" s="695">
        <f>IF(Select2=1,Food!$W25,"")</f>
        <v>0.77722071908715051</v>
      </c>
      <c r="U23" s="696">
        <f>IF(Select2=1,Paper!$W25,"")</f>
        <v>0.22739156597189519</v>
      </c>
      <c r="V23" s="687">
        <f>IF(Select2=1,Nappies!$W25,"")</f>
        <v>0</v>
      </c>
      <c r="W23" s="696">
        <f>IF(Select2=1,Garden!$W25,"")</f>
        <v>0</v>
      </c>
      <c r="X23" s="687">
        <f>IF(Select2=1,Wood!$W25,"")</f>
        <v>0.10337460271302384</v>
      </c>
      <c r="Y23" s="696">
        <f>IF(Select2=1,Textiles!$W25,"")</f>
        <v>2.8556150145307761E-2</v>
      </c>
      <c r="Z23" s="689">
        <f>Sludge!W25</f>
        <v>0</v>
      </c>
      <c r="AA23" s="689" t="str">
        <f>IF(Select2=2,MSW!$W25,"")</f>
        <v/>
      </c>
      <c r="AB23" s="697">
        <f>Industry!$W25</f>
        <v>0</v>
      </c>
      <c r="AC23" s="698">
        <f t="shared" si="0"/>
        <v>1.1365430379173773</v>
      </c>
      <c r="AD23" s="699">
        <f>Recovery_OX!R18</f>
        <v>0</v>
      </c>
      <c r="AE23" s="650"/>
      <c r="AF23" s="701">
        <f>(AC23-AD23)*(1-Recovery_OX!U18)</f>
        <v>1.1365430379173773</v>
      </c>
    </row>
    <row r="24" spans="2:34">
      <c r="B24" s="694">
        <f t="shared" si="1"/>
        <v>2007</v>
      </c>
      <c r="C24" s="783">
        <f>IF(Select2=1,Food!$K26,"")</f>
        <v>1.2188275281842404</v>
      </c>
      <c r="D24" s="784">
        <f>IF(Select2=1,Paper!$K26,"")</f>
        <v>0.12572914805396901</v>
      </c>
      <c r="E24" s="776">
        <f>IF(Select2=1,Nappies!$K26,"")</f>
        <v>0.31045538653952959</v>
      </c>
      <c r="F24" s="784">
        <f>IF(Select2=1,Garden!$K26,"")</f>
        <v>0</v>
      </c>
      <c r="G24" s="776">
        <f>IF(Select2=1,Wood!$K26,"")</f>
        <v>0</v>
      </c>
      <c r="H24" s="784">
        <f>IF(Select2=1,Textiles!$K26,"")</f>
        <v>2.9767940468764759E-2</v>
      </c>
      <c r="I24" s="785">
        <f>Sludge!K26</f>
        <v>0</v>
      </c>
      <c r="J24" s="785" t="str">
        <f>IF(Select2=2,MSW!$K26,"")</f>
        <v/>
      </c>
      <c r="K24" s="785">
        <f>Industry!$K26</f>
        <v>0</v>
      </c>
      <c r="L24" s="786">
        <f t="shared" si="3"/>
        <v>1.6847800032465039</v>
      </c>
      <c r="M24" s="787">
        <f>Recovery_OX!C19</f>
        <v>0</v>
      </c>
      <c r="N24" s="781"/>
      <c r="O24" s="788">
        <f>(L24-M24)*(1-Recovery_OX!F19)</f>
        <v>1.6847800032465039</v>
      </c>
      <c r="P24" s="641"/>
      <c r="Q24" s="652"/>
      <c r="S24" s="694">
        <f t="shared" si="2"/>
        <v>2007</v>
      </c>
      <c r="T24" s="695">
        <f>IF(Select2=1,Food!$W26,"")</f>
        <v>0.81545106702781456</v>
      </c>
      <c r="U24" s="696">
        <f>IF(Select2=1,Paper!$W26,"")</f>
        <v>0.25977096705365499</v>
      </c>
      <c r="V24" s="687">
        <f>IF(Select2=1,Nappies!$W26,"")</f>
        <v>0</v>
      </c>
      <c r="W24" s="696">
        <f>IF(Select2=1,Garden!$W26,"")</f>
        <v>0</v>
      </c>
      <c r="X24" s="687">
        <f>IF(Select2=1,Wood!$W26,"")</f>
        <v>0.11986165073600977</v>
      </c>
      <c r="Y24" s="696">
        <f>IF(Select2=1,Textiles!$W26,"")</f>
        <v>3.2622400513714803E-2</v>
      </c>
      <c r="Z24" s="689">
        <f>Sludge!W26</f>
        <v>0</v>
      </c>
      <c r="AA24" s="689" t="str">
        <f>IF(Select2=2,MSW!$W26,"")</f>
        <v/>
      </c>
      <c r="AB24" s="697">
        <f>Industry!$W26</f>
        <v>0</v>
      </c>
      <c r="AC24" s="698">
        <f t="shared" si="0"/>
        <v>1.2277060853311941</v>
      </c>
      <c r="AD24" s="699">
        <f>Recovery_OX!R19</f>
        <v>0</v>
      </c>
      <c r="AE24" s="650"/>
      <c r="AF24" s="701">
        <f>(AC24-AD24)*(1-Recovery_OX!U19)</f>
        <v>1.2277060853311941</v>
      </c>
    </row>
    <row r="25" spans="2:34">
      <c r="B25" s="694">
        <f t="shared" si="1"/>
        <v>2008</v>
      </c>
      <c r="C25" s="783">
        <f>IF(Select2=1,Food!$K27,"")</f>
        <v>1.2620170301779883</v>
      </c>
      <c r="D25" s="784">
        <f>IF(Select2=1,Paper!$K27,"")</f>
        <v>0.14059787302927895</v>
      </c>
      <c r="E25" s="776">
        <f>IF(Select2=1,Nappies!$K27,"")</f>
        <v>0.33560971279146506</v>
      </c>
      <c r="F25" s="784">
        <f>IF(Select2=1,Garden!$K27,"")</f>
        <v>0</v>
      </c>
      <c r="G25" s="776">
        <f>IF(Select2=1,Wood!$K27,"")</f>
        <v>0</v>
      </c>
      <c r="H25" s="784">
        <f>IF(Select2=1,Textiles!$K27,"")</f>
        <v>3.3288296144136649E-2</v>
      </c>
      <c r="I25" s="785">
        <f>Sludge!K27</f>
        <v>0</v>
      </c>
      <c r="J25" s="785" t="str">
        <f>IF(Select2=2,MSW!$K27,"")</f>
        <v/>
      </c>
      <c r="K25" s="785">
        <f>Industry!$K27</f>
        <v>0</v>
      </c>
      <c r="L25" s="786">
        <f t="shared" si="3"/>
        <v>1.771512912142869</v>
      </c>
      <c r="M25" s="787">
        <f>Recovery_OX!C20</f>
        <v>0</v>
      </c>
      <c r="N25" s="781"/>
      <c r="O25" s="788">
        <f>(L25-M25)*(1-Recovery_OX!F20)</f>
        <v>1.771512912142869</v>
      </c>
      <c r="P25" s="641"/>
      <c r="Q25" s="652"/>
      <c r="S25" s="694">
        <f t="shared" si="2"/>
        <v>2008</v>
      </c>
      <c r="T25" s="695">
        <f>IF(Select2=1,Food!$W27,"")</f>
        <v>0.84434680877207047</v>
      </c>
      <c r="U25" s="696">
        <f>IF(Select2=1,Paper!$W27,"")</f>
        <v>0.29049147320098961</v>
      </c>
      <c r="V25" s="687">
        <f>IF(Select2=1,Nappies!$W27,"")</f>
        <v>0</v>
      </c>
      <c r="W25" s="696">
        <f>IF(Select2=1,Garden!$W27,"")</f>
        <v>0</v>
      </c>
      <c r="X25" s="687">
        <f>IF(Select2=1,Wood!$W27,"")</f>
        <v>0.13600414823733867</v>
      </c>
      <c r="Y25" s="696">
        <f>IF(Select2=1,Textiles!$W27,"")</f>
        <v>3.6480324541519615E-2</v>
      </c>
      <c r="Z25" s="689">
        <f>Sludge!W27</f>
        <v>0</v>
      </c>
      <c r="AA25" s="689" t="str">
        <f>IF(Select2=2,MSW!$W27,"")</f>
        <v/>
      </c>
      <c r="AB25" s="697">
        <f>Industry!$W27</f>
        <v>0</v>
      </c>
      <c r="AC25" s="698">
        <f t="shared" si="0"/>
        <v>1.3073227547519184</v>
      </c>
      <c r="AD25" s="699">
        <f>Recovery_OX!R20</f>
        <v>0</v>
      </c>
      <c r="AE25" s="650"/>
      <c r="AF25" s="701">
        <f>(AC25-AD25)*(1-Recovery_OX!U20)</f>
        <v>1.3073227547519184</v>
      </c>
    </row>
    <row r="26" spans="2:34">
      <c r="B26" s="694">
        <f t="shared" si="1"/>
        <v>2009</v>
      </c>
      <c r="C26" s="783">
        <f>IF(Select2=1,Food!$K28,"")</f>
        <v>1.2956737756120553</v>
      </c>
      <c r="D26" s="784">
        <f>IF(Select2=1,Paper!$K28,"")</f>
        <v>0.15470850261945734</v>
      </c>
      <c r="E26" s="776">
        <f>IF(Select2=1,Nappies!$K28,"")</f>
        <v>0.35761079010802987</v>
      </c>
      <c r="F26" s="784">
        <f>IF(Select2=1,Garden!$K28,"")</f>
        <v>0</v>
      </c>
      <c r="G26" s="776">
        <f>IF(Select2=1,Wood!$K28,"")</f>
        <v>0</v>
      </c>
      <c r="H26" s="784">
        <f>IF(Select2=1,Textiles!$K28,"")</f>
        <v>3.6629163302776088E-2</v>
      </c>
      <c r="I26" s="785">
        <f>Sludge!K28</f>
        <v>0</v>
      </c>
      <c r="J26" s="785" t="str">
        <f>IF(Select2=2,MSW!$K28,"")</f>
        <v/>
      </c>
      <c r="K26" s="785">
        <f>Industry!$K28</f>
        <v>0</v>
      </c>
      <c r="L26" s="786">
        <f t="shared" si="3"/>
        <v>1.8446222316423186</v>
      </c>
      <c r="M26" s="787">
        <f>Recovery_OX!C21</f>
        <v>0</v>
      </c>
      <c r="N26" s="781"/>
      <c r="O26" s="788">
        <f>(L26-M26)*(1-Recovery_OX!F21)</f>
        <v>1.8446222316423186</v>
      </c>
      <c r="P26" s="641"/>
      <c r="Q26" s="652"/>
      <c r="S26" s="694">
        <f t="shared" si="2"/>
        <v>2009</v>
      </c>
      <c r="T26" s="695">
        <f>IF(Select2=1,Food!$W28,"")</f>
        <v>0.86686470268424742</v>
      </c>
      <c r="U26" s="696">
        <f>IF(Select2=1,Paper!$W28,"")</f>
        <v>0.31964566656912685</v>
      </c>
      <c r="V26" s="687">
        <f>IF(Select2=1,Nappies!$W28,"")</f>
        <v>0</v>
      </c>
      <c r="W26" s="696">
        <f>IF(Select2=1,Garden!$W28,"")</f>
        <v>0</v>
      </c>
      <c r="X26" s="687">
        <f>IF(Select2=1,Wood!$W28,"")</f>
        <v>0.15180573226141675</v>
      </c>
      <c r="Y26" s="696">
        <f>IF(Select2=1,Textiles!$W28,"")</f>
        <v>4.0141548824960106E-2</v>
      </c>
      <c r="Z26" s="689">
        <f>Sludge!W28</f>
        <v>0</v>
      </c>
      <c r="AA26" s="689" t="str">
        <f>IF(Select2=2,MSW!$W28,"")</f>
        <v/>
      </c>
      <c r="AB26" s="697">
        <f>Industry!$W28</f>
        <v>0</v>
      </c>
      <c r="AC26" s="698">
        <f t="shared" si="0"/>
        <v>1.3784576503397512</v>
      </c>
      <c r="AD26" s="699">
        <f>Recovery_OX!R21</f>
        <v>0</v>
      </c>
      <c r="AE26" s="650"/>
      <c r="AF26" s="701">
        <f>(AC26-AD26)*(1-Recovery_OX!U21)</f>
        <v>1.3784576503397512</v>
      </c>
    </row>
    <row r="27" spans="2:34">
      <c r="B27" s="694">
        <f t="shared" si="1"/>
        <v>2010</v>
      </c>
      <c r="C27" s="783">
        <f>IF(Select2=1,Food!$K29,"")</f>
        <v>1.322699784563798</v>
      </c>
      <c r="D27" s="784">
        <f>IF(Select2=1,Paper!$K29,"")</f>
        <v>0.16809964692881477</v>
      </c>
      <c r="E27" s="776">
        <f>IF(Select2=1,Nappies!$K29,"")</f>
        <v>0.37691171842942217</v>
      </c>
      <c r="F27" s="784">
        <f>IF(Select2=1,Garden!$K29,"")</f>
        <v>0</v>
      </c>
      <c r="G27" s="776">
        <f>IF(Select2=1,Wood!$K29,"")</f>
        <v>0</v>
      </c>
      <c r="H27" s="784">
        <f>IF(Select2=1,Textiles!$K29,"")</f>
        <v>3.9799683367371448E-2</v>
      </c>
      <c r="I27" s="785">
        <f>Sludge!K29</f>
        <v>0</v>
      </c>
      <c r="J27" s="785" t="str">
        <f>IF(Select2=2,MSW!$K29,"")</f>
        <v/>
      </c>
      <c r="K27" s="785">
        <f>Industry!$K29</f>
        <v>0</v>
      </c>
      <c r="L27" s="786">
        <f t="shared" si="3"/>
        <v>1.9075108332894064</v>
      </c>
      <c r="M27" s="787">
        <f>Recovery_OX!C22</f>
        <v>0</v>
      </c>
      <c r="N27" s="781"/>
      <c r="O27" s="788">
        <f>(L27-M27)*(1-Recovery_OX!F22)</f>
        <v>1.9075108332894064</v>
      </c>
      <c r="P27" s="641"/>
      <c r="Q27" s="652"/>
      <c r="S27" s="694">
        <f t="shared" si="2"/>
        <v>2010</v>
      </c>
      <c r="T27" s="695">
        <f>IF(Select2=1,Food!$W29,"")</f>
        <v>0.88494633222377206</v>
      </c>
      <c r="U27" s="696">
        <f>IF(Select2=1,Paper!$W29,"")</f>
        <v>0.34731332010085697</v>
      </c>
      <c r="V27" s="687">
        <f>IF(Select2=1,Nappies!$W29,"")</f>
        <v>0</v>
      </c>
      <c r="W27" s="696">
        <f>IF(Select2=1,Garden!$W29,"")</f>
        <v>0</v>
      </c>
      <c r="X27" s="687">
        <f>IF(Select2=1,Wood!$W29,"")</f>
        <v>0.16726716556869742</v>
      </c>
      <c r="Y27" s="696">
        <f>IF(Select2=1,Textiles!$W29,"")</f>
        <v>4.3616091361502962E-2</v>
      </c>
      <c r="Z27" s="689">
        <f>Sludge!W29</f>
        <v>0</v>
      </c>
      <c r="AA27" s="689" t="str">
        <f>IF(Select2=2,MSW!$W29,"")</f>
        <v/>
      </c>
      <c r="AB27" s="697">
        <f>Industry!$W29</f>
        <v>0</v>
      </c>
      <c r="AC27" s="698">
        <f t="shared" si="0"/>
        <v>1.4431429092548294</v>
      </c>
      <c r="AD27" s="699">
        <f>Recovery_OX!R22</f>
        <v>0</v>
      </c>
      <c r="AE27" s="650"/>
      <c r="AF27" s="701">
        <f>(AC27-AD27)*(1-Recovery_OX!U22)</f>
        <v>1.4431429092548294</v>
      </c>
    </row>
    <row r="28" spans="2:34">
      <c r="B28" s="694">
        <f t="shared" si="1"/>
        <v>2011</v>
      </c>
      <c r="C28" s="783">
        <f>IF(Select2=1,Food!$K30,"")</f>
        <v>1.4288531705752776</v>
      </c>
      <c r="D28" s="784">
        <f>IF(Select2=1,Paper!$K30,"")</f>
        <v>0.1852085408730047</v>
      </c>
      <c r="E28" s="776">
        <f>IF(Select2=1,Nappies!$K30,"")</f>
        <v>0.40777329229704629</v>
      </c>
      <c r="F28" s="784">
        <f>IF(Select2=1,Garden!$K30,"")</f>
        <v>0</v>
      </c>
      <c r="G28" s="776">
        <f>IF(Select2=1,Wood!$K30,"")</f>
        <v>0</v>
      </c>
      <c r="H28" s="784">
        <f>IF(Select2=1,Textiles!$K30,"")</f>
        <v>4.3850426924453713E-2</v>
      </c>
      <c r="I28" s="785">
        <f>Sludge!K30</f>
        <v>0</v>
      </c>
      <c r="J28" s="785" t="str">
        <f>IF(Select2=2,MSW!$K30,"")</f>
        <v/>
      </c>
      <c r="K28" s="785">
        <f>Industry!$K30</f>
        <v>0</v>
      </c>
      <c r="L28" s="786">
        <f t="shared" si="3"/>
        <v>2.0656854306697823</v>
      </c>
      <c r="M28" s="787">
        <f>Recovery_OX!C23</f>
        <v>0</v>
      </c>
      <c r="N28" s="781"/>
      <c r="O28" s="788">
        <f>(L28-M28)*(1-Recovery_OX!F23)</f>
        <v>2.0656854306697823</v>
      </c>
      <c r="P28" s="641"/>
      <c r="Q28" s="652"/>
      <c r="S28" s="694">
        <f t="shared" si="2"/>
        <v>2011</v>
      </c>
      <c r="T28" s="695">
        <f>IF(Select2=1,Food!$W30,"")</f>
        <v>0.95596777692369161</v>
      </c>
      <c r="U28" s="696">
        <f>IF(Select2=1,Paper!$W30,"")</f>
        <v>0.3826622745310016</v>
      </c>
      <c r="V28" s="687">
        <f>IF(Select2=1,Nappies!$W30,"")</f>
        <v>0</v>
      </c>
      <c r="W28" s="696">
        <f>IF(Select2=1,Garden!$W30,"")</f>
        <v>0</v>
      </c>
      <c r="X28" s="687">
        <f>IF(Select2=1,Wood!$W30,"")</f>
        <v>0.18620587404174566</v>
      </c>
      <c r="Y28" s="696">
        <f>IF(Select2=1,Textiles!$W30,"")</f>
        <v>4.8055262382962968E-2</v>
      </c>
      <c r="Z28" s="689">
        <f>Sludge!W30</f>
        <v>0</v>
      </c>
      <c r="AA28" s="689" t="str">
        <f>IF(Select2=2,MSW!$W30,"")</f>
        <v/>
      </c>
      <c r="AB28" s="697">
        <f>Industry!$W30</f>
        <v>0</v>
      </c>
      <c r="AC28" s="698">
        <f t="shared" si="0"/>
        <v>1.5728911878794016</v>
      </c>
      <c r="AD28" s="699">
        <f>Recovery_OX!R23</f>
        <v>0</v>
      </c>
      <c r="AE28" s="650"/>
      <c r="AF28" s="701">
        <f>(AC28-AD28)*(1-Recovery_OX!U23)</f>
        <v>1.5728911878794016</v>
      </c>
    </row>
    <row r="29" spans="2:34">
      <c r="B29" s="694">
        <f t="shared" si="1"/>
        <v>2012</v>
      </c>
      <c r="C29" s="783">
        <f>IF(Select2=1,Food!$K31,"")</f>
        <v>1.52177104890915</v>
      </c>
      <c r="D29" s="784">
        <f>IF(Select2=1,Paper!$K31,"")</f>
        <v>0.20230350307244838</v>
      </c>
      <c r="E29" s="776">
        <f>IF(Select2=1,Nappies!$K31,"")</f>
        <v>0.43741353329862742</v>
      </c>
      <c r="F29" s="784">
        <f>IF(Select2=1,Garden!$K31,"")</f>
        <v>0</v>
      </c>
      <c r="G29" s="776">
        <f>IF(Select2=1,Wood!$K31,"")</f>
        <v>0</v>
      </c>
      <c r="H29" s="784">
        <f>IF(Select2=1,Textiles!$K31,"")</f>
        <v>4.7897871967590308E-2</v>
      </c>
      <c r="I29" s="785">
        <f>Sludge!K31</f>
        <v>0</v>
      </c>
      <c r="J29" s="785" t="str">
        <f>IF(Select2=2,MSW!$K31,"")</f>
        <v/>
      </c>
      <c r="K29" s="785">
        <f>Industry!$K31</f>
        <v>0</v>
      </c>
      <c r="L29" s="786">
        <f>SUM(C29:K29)</f>
        <v>2.2093859572478163</v>
      </c>
      <c r="M29" s="787">
        <f>Recovery_OX!C24</f>
        <v>0</v>
      </c>
      <c r="N29" s="781"/>
      <c r="O29" s="788">
        <f>(L29-M29)*(1-Recovery_OX!F24)</f>
        <v>2.2093859572478163</v>
      </c>
      <c r="P29" s="641"/>
      <c r="Q29" s="652"/>
      <c r="S29" s="694">
        <f t="shared" si="2"/>
        <v>2012</v>
      </c>
      <c r="T29" s="695">
        <f>IF(Select2=1,Food!$W31,"")</f>
        <v>1.0181340648366304</v>
      </c>
      <c r="U29" s="696">
        <f>IF(Select2=1,Paper!$W31,"")</f>
        <v>0.417982444364563</v>
      </c>
      <c r="V29" s="687">
        <f>IF(Select2=1,Nappies!$W31,"")</f>
        <v>0</v>
      </c>
      <c r="W29" s="696">
        <f>IF(Select2=1,Garden!$W31,"")</f>
        <v>0</v>
      </c>
      <c r="X29" s="687">
        <f>IF(Select2=1,Wood!$W31,"")</f>
        <v>0.20548415747957408</v>
      </c>
      <c r="Y29" s="696">
        <f>IF(Select2=1,Textiles!$W31,"")</f>
        <v>5.2490818594619515E-2</v>
      </c>
      <c r="Z29" s="689">
        <f>Sludge!W31</f>
        <v>0</v>
      </c>
      <c r="AA29" s="689" t="str">
        <f>IF(Select2=2,MSW!$W31,"")</f>
        <v/>
      </c>
      <c r="AB29" s="697">
        <f>Industry!$W31</f>
        <v>0</v>
      </c>
      <c r="AC29" s="698">
        <f t="shared" si="0"/>
        <v>1.694091485275387</v>
      </c>
      <c r="AD29" s="699">
        <f>Recovery_OX!R24</f>
        <v>0</v>
      </c>
      <c r="AE29" s="650"/>
      <c r="AF29" s="701">
        <f>(AC29-AD29)*(1-Recovery_OX!U24)</f>
        <v>1.694091485275387</v>
      </c>
    </row>
    <row r="30" spans="2:34">
      <c r="B30" s="694">
        <f t="shared" si="1"/>
        <v>2013</v>
      </c>
      <c r="C30" s="783">
        <f>IF(Select2=1,Food!$K32,"")</f>
        <v>1.5901755957002719</v>
      </c>
      <c r="D30" s="784">
        <f>IF(Select2=1,Paper!$K32,"")</f>
        <v>0.21856410877465815</v>
      </c>
      <c r="E30" s="776">
        <f>IF(Select2=1,Nappies!$K32,"")</f>
        <v>0.46343334181014045</v>
      </c>
      <c r="F30" s="784">
        <f>IF(Select2=1,Garden!$K32,"")</f>
        <v>0</v>
      </c>
      <c r="G30" s="776">
        <f>IF(Select2=1,Wood!$K32,"")</f>
        <v>0</v>
      </c>
      <c r="H30" s="784">
        <f>IF(Select2=1,Textiles!$K32,"")</f>
        <v>5.1747772726654241E-2</v>
      </c>
      <c r="I30" s="785">
        <f>Sludge!K32</f>
        <v>0</v>
      </c>
      <c r="J30" s="785" t="str">
        <f>IF(Select2=2,MSW!$K32,"")</f>
        <v/>
      </c>
      <c r="K30" s="785">
        <f>Industry!$K32</f>
        <v>0</v>
      </c>
      <c r="L30" s="786">
        <f t="shared" si="3"/>
        <v>2.3239208190117249</v>
      </c>
      <c r="M30" s="787">
        <f>Recovery_OX!C25</f>
        <v>0</v>
      </c>
      <c r="N30" s="781"/>
      <c r="O30" s="788">
        <f>(L30-M30)*(1-Recovery_OX!F25)</f>
        <v>2.3239208190117249</v>
      </c>
      <c r="P30" s="641"/>
      <c r="Q30" s="652"/>
      <c r="S30" s="694">
        <f t="shared" si="2"/>
        <v>2013</v>
      </c>
      <c r="T30" s="695">
        <f>IF(Select2=1,Food!$W32,"")</f>
        <v>1.0638998187111541</v>
      </c>
      <c r="U30" s="696">
        <f>IF(Select2=1,Paper!$W32,"")</f>
        <v>0.45157873713772356</v>
      </c>
      <c r="V30" s="687">
        <f>IF(Select2=1,Nappies!$W32,"")</f>
        <v>0</v>
      </c>
      <c r="W30" s="696">
        <f>IF(Select2=1,Garden!$W32,"")</f>
        <v>0</v>
      </c>
      <c r="X30" s="687">
        <f>IF(Select2=1,Wood!$W32,"")</f>
        <v>0.22437805872332664</v>
      </c>
      <c r="Y30" s="696">
        <f>IF(Select2=1,Textiles!$W32,"")</f>
        <v>5.6709887919621074E-2</v>
      </c>
      <c r="Z30" s="689">
        <f>Sludge!W32</f>
        <v>0</v>
      </c>
      <c r="AA30" s="689" t="str">
        <f>IF(Select2=2,MSW!$W32,"")</f>
        <v/>
      </c>
      <c r="AB30" s="697">
        <f>Industry!$W32</f>
        <v>0</v>
      </c>
      <c r="AC30" s="698">
        <f t="shared" si="0"/>
        <v>1.7965665024918254</v>
      </c>
      <c r="AD30" s="699">
        <f>Recovery_OX!R25</f>
        <v>0</v>
      </c>
      <c r="AE30" s="650"/>
      <c r="AF30" s="701">
        <f>(AC30-AD30)*(1-Recovery_OX!U25)</f>
        <v>1.7965665024918254</v>
      </c>
    </row>
    <row r="31" spans="2:34">
      <c r="B31" s="694">
        <f t="shared" si="1"/>
        <v>2014</v>
      </c>
      <c r="C31" s="783">
        <f>IF(Select2=1,Food!$K33,"")</f>
        <v>1.6480334191731925</v>
      </c>
      <c r="D31" s="784">
        <f>IF(Select2=1,Paper!$K33,"")</f>
        <v>0.23435580551265756</v>
      </c>
      <c r="E31" s="776">
        <f>IF(Select2=1,Nappies!$K33,"")</f>
        <v>0.48737322236048963</v>
      </c>
      <c r="F31" s="784">
        <f>IF(Select2=1,Garden!$K33,"")</f>
        <v>0</v>
      </c>
      <c r="G31" s="776">
        <f>IF(Select2=1,Wood!$K33,"")</f>
        <v>0</v>
      </c>
      <c r="H31" s="784">
        <f>IF(Select2=1,Textiles!$K33,"")</f>
        <v>5.5486653452989615E-2</v>
      </c>
      <c r="I31" s="785">
        <f>Sludge!K33</f>
        <v>0</v>
      </c>
      <c r="J31" s="785" t="str">
        <f>IF(Select2=2,MSW!$K33,"")</f>
        <v/>
      </c>
      <c r="K31" s="785">
        <f>Industry!$K33</f>
        <v>0</v>
      </c>
      <c r="L31" s="786">
        <f t="shared" si="3"/>
        <v>2.4252491004993293</v>
      </c>
      <c r="M31" s="787">
        <f>Recovery_OX!C26</f>
        <v>0</v>
      </c>
      <c r="N31" s="781"/>
      <c r="O31" s="788">
        <f>(L31-M31)*(1-Recovery_OX!F26)</f>
        <v>2.4252491004993293</v>
      </c>
      <c r="P31" s="641"/>
      <c r="Q31" s="652"/>
      <c r="S31" s="694">
        <f t="shared" si="2"/>
        <v>2014</v>
      </c>
      <c r="T31" s="695">
        <f>IF(Select2=1,Food!$W33,"")</f>
        <v>1.1026093348616361</v>
      </c>
      <c r="U31" s="696">
        <f>IF(Select2=1,Paper!$W33,"")</f>
        <v>0.48420620973689582</v>
      </c>
      <c r="V31" s="687">
        <f>IF(Select2=1,Nappies!$W33,"")</f>
        <v>0</v>
      </c>
      <c r="W31" s="696">
        <f>IF(Select2=1,Garden!$W33,"")</f>
        <v>0</v>
      </c>
      <c r="X31" s="687">
        <f>IF(Select2=1,Wood!$W33,"")</f>
        <v>0.24316879348678624</v>
      </c>
      <c r="Y31" s="696">
        <f>IF(Select2=1,Textiles!$W33,"")</f>
        <v>6.0807291455331092E-2</v>
      </c>
      <c r="Z31" s="689">
        <f>Sludge!W33</f>
        <v>0</v>
      </c>
      <c r="AA31" s="689" t="str">
        <f>IF(Select2=2,MSW!$W33,"")</f>
        <v/>
      </c>
      <c r="AB31" s="697">
        <f>Industry!$W33</f>
        <v>0</v>
      </c>
      <c r="AC31" s="698">
        <f t="shared" si="0"/>
        <v>1.8907916295406493</v>
      </c>
      <c r="AD31" s="699">
        <f>Recovery_OX!R26</f>
        <v>0</v>
      </c>
      <c r="AE31" s="650"/>
      <c r="AF31" s="701">
        <f>(AC31-AD31)*(1-Recovery_OX!U26)</f>
        <v>1.8907916295406493</v>
      </c>
    </row>
    <row r="32" spans="2:34">
      <c r="B32" s="694">
        <f t="shared" si="1"/>
        <v>2015</v>
      </c>
      <c r="C32" s="783">
        <f>IF(Select2=1,Food!$K34,"")</f>
        <v>1.6987351053558957</v>
      </c>
      <c r="D32" s="784">
        <f>IF(Select2=1,Paper!$K34,"")</f>
        <v>0.24970575433081257</v>
      </c>
      <c r="E32" s="776">
        <f>IF(Select2=1,Nappies!$K34,"")</f>
        <v>0.50954402445405833</v>
      </c>
      <c r="F32" s="784">
        <f>IF(Select2=1,Garden!$K34,"")</f>
        <v>0</v>
      </c>
      <c r="G32" s="776">
        <f>IF(Select2=1,Wood!$K34,"")</f>
        <v>0</v>
      </c>
      <c r="H32" s="784">
        <f>IF(Select2=1,Textiles!$K34,"")</f>
        <v>5.9120944861862326E-2</v>
      </c>
      <c r="I32" s="785">
        <f>Sludge!K34</f>
        <v>0</v>
      </c>
      <c r="J32" s="785" t="str">
        <f>IF(Select2=2,MSW!$K34,"")</f>
        <v/>
      </c>
      <c r="K32" s="785">
        <f>Industry!$K34</f>
        <v>0</v>
      </c>
      <c r="L32" s="786">
        <f t="shared" si="3"/>
        <v>2.5171058290026287</v>
      </c>
      <c r="M32" s="787">
        <f>Recovery_OX!C27</f>
        <v>0</v>
      </c>
      <c r="N32" s="781"/>
      <c r="O32" s="788">
        <f>(L32-M32)*(1-Recovery_OX!F27)</f>
        <v>2.5171058290026287</v>
      </c>
      <c r="P32" s="641"/>
      <c r="Q32" s="652"/>
      <c r="S32" s="694">
        <f t="shared" si="2"/>
        <v>2015</v>
      </c>
      <c r="T32" s="695">
        <f>IF(Select2=1,Food!$W34,"")</f>
        <v>1.1365310695958264</v>
      </c>
      <c r="U32" s="696">
        <f>IF(Select2=1,Paper!$W34,"")</f>
        <v>0.5159209800223401</v>
      </c>
      <c r="V32" s="687">
        <f>IF(Select2=1,Nappies!$W34,"")</f>
        <v>0</v>
      </c>
      <c r="W32" s="696">
        <f>IF(Select2=1,Garden!$W34,"")</f>
        <v>0</v>
      </c>
      <c r="X32" s="687">
        <f>IF(Select2=1,Wood!$W34,"")</f>
        <v>0.26185597302746133</v>
      </c>
      <c r="Y32" s="696">
        <f>IF(Select2=1,Textiles!$W34,"")</f>
        <v>6.4790076560945029E-2</v>
      </c>
      <c r="Z32" s="689">
        <f>Sludge!W34</f>
        <v>0</v>
      </c>
      <c r="AA32" s="689" t="str">
        <f>IF(Select2=2,MSW!$W34,"")</f>
        <v/>
      </c>
      <c r="AB32" s="697">
        <f>Industry!$W34</f>
        <v>0</v>
      </c>
      <c r="AC32" s="698">
        <f t="shared" si="0"/>
        <v>1.9790980992065728</v>
      </c>
      <c r="AD32" s="699">
        <f>Recovery_OX!R27</f>
        <v>0</v>
      </c>
      <c r="AE32" s="650"/>
      <c r="AF32" s="701">
        <f>(AC32-AD32)*(1-Recovery_OX!U27)</f>
        <v>1.9790980992065728</v>
      </c>
    </row>
    <row r="33" spans="2:32">
      <c r="B33" s="694">
        <f t="shared" si="1"/>
        <v>2016</v>
      </c>
      <c r="C33" s="783">
        <f>IF(Select2=1,Food!$K35,"")</f>
        <v>1.7443417608813487</v>
      </c>
      <c r="D33" s="784">
        <f>IF(Select2=1,Paper!$K35,"")</f>
        <v>0.2646281646029755</v>
      </c>
      <c r="E33" s="776">
        <f>IF(Select2=1,Nappies!$K35,"")</f>
        <v>0.53017295034794187</v>
      </c>
      <c r="F33" s="784">
        <f>IF(Select2=1,Garden!$K35,"")</f>
        <v>0</v>
      </c>
      <c r="G33" s="776">
        <f>IF(Select2=1,Wood!$K35,"")</f>
        <v>0</v>
      </c>
      <c r="H33" s="784">
        <f>IF(Select2=1,Textiles!$K35,"")</f>
        <v>6.265401119936391E-2</v>
      </c>
      <c r="I33" s="785">
        <f>Sludge!K35</f>
        <v>0</v>
      </c>
      <c r="J33" s="785" t="str">
        <f>IF(Select2=2,MSW!$K35,"")</f>
        <v/>
      </c>
      <c r="K33" s="785">
        <f>Industry!$K35</f>
        <v>0</v>
      </c>
      <c r="L33" s="786">
        <f t="shared" si="3"/>
        <v>2.6017968870316301</v>
      </c>
      <c r="M33" s="787">
        <f>Recovery_OX!C28</f>
        <v>0</v>
      </c>
      <c r="N33" s="781"/>
      <c r="O33" s="788">
        <f>(L33-M33)*(1-Recovery_OX!F28)</f>
        <v>2.6017968870316301</v>
      </c>
      <c r="P33" s="641"/>
      <c r="Q33" s="652"/>
      <c r="S33" s="694">
        <f t="shared" si="2"/>
        <v>2016</v>
      </c>
      <c r="T33" s="695">
        <f>IF(Select2=1,Food!$W35,"")</f>
        <v>1.1670439970214197</v>
      </c>
      <c r="U33" s="696">
        <f>IF(Select2=1,Paper!$W35,"")</f>
        <v>0.54675240620449495</v>
      </c>
      <c r="V33" s="687">
        <f>IF(Select2=1,Nappies!$W35,"")</f>
        <v>0</v>
      </c>
      <c r="W33" s="696">
        <f>IF(Select2=1,Garden!$W35,"")</f>
        <v>0</v>
      </c>
      <c r="X33" s="687">
        <f>IF(Select2=1,Wood!$W35,"")</f>
        <v>0.28042958284055641</v>
      </c>
      <c r="Y33" s="696">
        <f>IF(Select2=1,Textiles!$W35,"")</f>
        <v>6.866193008149471E-2</v>
      </c>
      <c r="Z33" s="689">
        <f>Sludge!W35</f>
        <v>0</v>
      </c>
      <c r="AA33" s="689" t="str">
        <f>IF(Select2=2,MSW!$W35,"")</f>
        <v/>
      </c>
      <c r="AB33" s="697">
        <f>Industry!$W35</f>
        <v>0</v>
      </c>
      <c r="AC33" s="698">
        <f t="shared" si="0"/>
        <v>2.0628879161479658</v>
      </c>
      <c r="AD33" s="699">
        <f>Recovery_OX!R28</f>
        <v>0</v>
      </c>
      <c r="AE33" s="650"/>
      <c r="AF33" s="701">
        <f>(AC33-AD33)*(1-Recovery_OX!U28)</f>
        <v>2.0628879161479658</v>
      </c>
    </row>
    <row r="34" spans="2:32">
      <c r="B34" s="694">
        <f t="shared" si="1"/>
        <v>2017</v>
      </c>
      <c r="C34" s="783">
        <f>IF(Select2=1,Food!$K36,"")</f>
        <v>1.7866188271311683</v>
      </c>
      <c r="D34" s="784">
        <f>IF(Select2=1,Paper!$K36,"")</f>
        <v>0.27915644153781111</v>
      </c>
      <c r="E34" s="776">
        <f>IF(Select2=1,Nappies!$K36,"")</f>
        <v>0.54951524253812511</v>
      </c>
      <c r="F34" s="784">
        <f>IF(Select2=1,Garden!$K36,"")</f>
        <v>0</v>
      </c>
      <c r="G34" s="776">
        <f>IF(Select2=1,Wood!$K36,"")</f>
        <v>0</v>
      </c>
      <c r="H34" s="784">
        <f>IF(Select2=1,Textiles!$K36,"")</f>
        <v>6.6093761564364986E-2</v>
      </c>
      <c r="I34" s="785">
        <f>Sludge!K36</f>
        <v>0</v>
      </c>
      <c r="J34" s="785" t="str">
        <f>IF(Select2=2,MSW!$K36,"")</f>
        <v/>
      </c>
      <c r="K34" s="785">
        <f>Industry!$K36</f>
        <v>0</v>
      </c>
      <c r="L34" s="786">
        <f t="shared" si="3"/>
        <v>2.6813842727714694</v>
      </c>
      <c r="M34" s="787">
        <f>Recovery_OX!C29</f>
        <v>0</v>
      </c>
      <c r="N34" s="781"/>
      <c r="O34" s="788">
        <f>(L34-M34)*(1-Recovery_OX!F29)</f>
        <v>2.6813842727714694</v>
      </c>
      <c r="P34" s="641"/>
      <c r="Q34" s="652"/>
      <c r="S34" s="694">
        <f t="shared" si="2"/>
        <v>2017</v>
      </c>
      <c r="T34" s="695">
        <f>IF(Select2=1,Food!$W36,"")</f>
        <v>1.1953292777416378</v>
      </c>
      <c r="U34" s="696">
        <f>IF(Select2=1,Paper!$W36,"")</f>
        <v>0.57676950730952714</v>
      </c>
      <c r="V34" s="687">
        <f>IF(Select2=1,Nappies!$W36,"")</f>
        <v>0</v>
      </c>
      <c r="W34" s="696">
        <f>IF(Select2=1,Garden!$W36,"")</f>
        <v>0</v>
      </c>
      <c r="X34" s="687">
        <f>IF(Select2=1,Wood!$W36,"")</f>
        <v>0.2988974322796058</v>
      </c>
      <c r="Y34" s="696">
        <f>IF(Select2=1,Textiles!$W36,"")</f>
        <v>7.2431519522591761E-2</v>
      </c>
      <c r="Z34" s="689">
        <f>Sludge!W36</f>
        <v>0</v>
      </c>
      <c r="AA34" s="689" t="str">
        <f>IF(Select2=2,MSW!$W36,"")</f>
        <v/>
      </c>
      <c r="AB34" s="697">
        <f>Industry!$W36</f>
        <v>0</v>
      </c>
      <c r="AC34" s="698">
        <f t="shared" si="0"/>
        <v>2.1434277368533627</v>
      </c>
      <c r="AD34" s="699">
        <f>Recovery_OX!R29</f>
        <v>0</v>
      </c>
      <c r="AE34" s="650"/>
      <c r="AF34" s="701">
        <f>(AC34-AD34)*(1-Recovery_OX!U29)</f>
        <v>2.1434277368533627</v>
      </c>
    </row>
    <row r="35" spans="2:32">
      <c r="B35" s="694">
        <f t="shared" si="1"/>
        <v>2018</v>
      </c>
      <c r="C35" s="783">
        <f>IF(Select2=1,Food!$K37,"")</f>
        <v>1.8056986042699834</v>
      </c>
      <c r="D35" s="784">
        <f>IF(Select2=1,Paper!$K37,"")</f>
        <v>0.29221628203759653</v>
      </c>
      <c r="E35" s="776">
        <f>IF(Select2=1,Nappies!$K37,"")</f>
        <v>0.56430039594777615</v>
      </c>
      <c r="F35" s="784">
        <f>IF(Select2=1,Garden!$K37,"")</f>
        <v>0</v>
      </c>
      <c r="G35" s="776">
        <f>IF(Select2=1,Wood!$K37,"")</f>
        <v>0</v>
      </c>
      <c r="H35" s="784">
        <f>IF(Select2=1,Textiles!$K37,"")</f>
        <v>6.9185841329053283E-2</v>
      </c>
      <c r="I35" s="785">
        <f>Sludge!K37</f>
        <v>0</v>
      </c>
      <c r="J35" s="785" t="str">
        <f>IF(Select2=2,MSW!$K37,"")</f>
        <v/>
      </c>
      <c r="K35" s="785">
        <f>Industry!$K37</f>
        <v>0</v>
      </c>
      <c r="L35" s="786">
        <f t="shared" si="3"/>
        <v>2.7314011235844093</v>
      </c>
      <c r="M35" s="787">
        <f>Recovery_OX!C30</f>
        <v>0</v>
      </c>
      <c r="N35" s="781"/>
      <c r="O35" s="788">
        <f>(L35-M35)*(1-Recovery_OX!F30)</f>
        <v>2.7314011235844093</v>
      </c>
      <c r="P35" s="641"/>
      <c r="Q35" s="652"/>
      <c r="S35" s="694">
        <f t="shared" si="2"/>
        <v>2018</v>
      </c>
      <c r="T35" s="695">
        <f>IF(Select2=1,Food!$W37,"")</f>
        <v>1.2080945166837533</v>
      </c>
      <c r="U35" s="696">
        <f>IF(Select2=1,Paper!$W37,"")</f>
        <v>0.60375264883800961</v>
      </c>
      <c r="V35" s="687">
        <f>IF(Select2=1,Nappies!$W37,"")</f>
        <v>0</v>
      </c>
      <c r="W35" s="696">
        <f>IF(Select2=1,Garden!$W37,"")</f>
        <v>0</v>
      </c>
      <c r="X35" s="687">
        <f>IF(Select2=1,Wood!$W37,"")</f>
        <v>0.31630843143962606</v>
      </c>
      <c r="Y35" s="696">
        <f>IF(Select2=1,Textiles!$W37,"")</f>
        <v>7.5820100086633743E-2</v>
      </c>
      <c r="Z35" s="689">
        <f>Sludge!W37</f>
        <v>0</v>
      </c>
      <c r="AA35" s="689" t="str">
        <f>IF(Select2=2,MSW!$W37,"")</f>
        <v/>
      </c>
      <c r="AB35" s="697">
        <f>Industry!$W37</f>
        <v>0</v>
      </c>
      <c r="AC35" s="698">
        <f t="shared" si="0"/>
        <v>2.2039756970480231</v>
      </c>
      <c r="AD35" s="699">
        <f>Recovery_OX!R30</f>
        <v>0</v>
      </c>
      <c r="AE35" s="650"/>
      <c r="AF35" s="701">
        <f>(AC35-AD35)*(1-Recovery_OX!U30)</f>
        <v>2.2039756970480231</v>
      </c>
    </row>
    <row r="36" spans="2:32">
      <c r="B36" s="694">
        <f t="shared" si="1"/>
        <v>2019</v>
      </c>
      <c r="C36" s="783">
        <f>IF(Select2=1,Food!$K38,"")</f>
        <v>1.8475998378898786</v>
      </c>
      <c r="D36" s="784">
        <f>IF(Select2=1,Paper!$K38,"")</f>
        <v>0.30592192831176152</v>
      </c>
      <c r="E36" s="776">
        <f>IF(Select2=1,Nappies!$K38,"")</f>
        <v>0.58159469946593201</v>
      </c>
      <c r="F36" s="784">
        <f>IF(Select2=1,Garden!$K38,"")</f>
        <v>0</v>
      </c>
      <c r="G36" s="776">
        <f>IF(Select2=1,Wood!$K38,"")</f>
        <v>0</v>
      </c>
      <c r="H36" s="784">
        <f>IF(Select2=1,Textiles!$K38,"")</f>
        <v>7.2430823647713083E-2</v>
      </c>
      <c r="I36" s="785">
        <f>Sludge!K38</f>
        <v>0</v>
      </c>
      <c r="J36" s="785" t="str">
        <f>IF(Select2=2,MSW!$K38,"")</f>
        <v/>
      </c>
      <c r="K36" s="785">
        <f>Industry!$K38</f>
        <v>0</v>
      </c>
      <c r="L36" s="786">
        <f t="shared" si="3"/>
        <v>2.8075472893152846</v>
      </c>
      <c r="M36" s="787">
        <f>Recovery_OX!C31</f>
        <v>0</v>
      </c>
      <c r="N36" s="781"/>
      <c r="O36" s="788">
        <f>(L36-M36)*(1-Recovery_OX!F31)</f>
        <v>2.8075472893152846</v>
      </c>
      <c r="P36" s="641"/>
      <c r="Q36" s="652"/>
      <c r="S36" s="694">
        <f t="shared" si="2"/>
        <v>2019</v>
      </c>
      <c r="T36" s="695">
        <f>IF(Select2=1,Food!$W38,"")</f>
        <v>1.2361283482760115</v>
      </c>
      <c r="U36" s="696">
        <f>IF(Select2=1,Paper!$W38,"")</f>
        <v>0.63207009981768913</v>
      </c>
      <c r="V36" s="687">
        <f>IF(Select2=1,Nappies!$W38,"")</f>
        <v>0</v>
      </c>
      <c r="W36" s="696">
        <f>IF(Select2=1,Garden!$W38,"")</f>
        <v>0</v>
      </c>
      <c r="X36" s="687">
        <f>IF(Select2=1,Wood!$W38,"")</f>
        <v>0.33444628122758796</v>
      </c>
      <c r="Y36" s="696">
        <f>IF(Select2=1,Textiles!$W38,"")</f>
        <v>7.9376245093384215E-2</v>
      </c>
      <c r="Z36" s="689">
        <f>Sludge!W38</f>
        <v>0</v>
      </c>
      <c r="AA36" s="689" t="str">
        <f>IF(Select2=2,MSW!$W38,"")</f>
        <v/>
      </c>
      <c r="AB36" s="697">
        <f>Industry!$W38</f>
        <v>0</v>
      </c>
      <c r="AC36" s="698">
        <f t="shared" si="0"/>
        <v>2.2820209744146727</v>
      </c>
      <c r="AD36" s="699">
        <f>Recovery_OX!R31</f>
        <v>0</v>
      </c>
      <c r="AE36" s="650"/>
      <c r="AF36" s="701">
        <f>(AC36-AD36)*(1-Recovery_OX!U31)</f>
        <v>2.2820209744146727</v>
      </c>
    </row>
    <row r="37" spans="2:32">
      <c r="B37" s="694">
        <f t="shared" si="1"/>
        <v>2020</v>
      </c>
      <c r="C37" s="783">
        <f>IF(Select2=1,Food!$K39,"")</f>
        <v>1.9056961704246735</v>
      </c>
      <c r="D37" s="784">
        <f>IF(Select2=1,Paper!$K39,"")</f>
        <v>0.32027684576988458</v>
      </c>
      <c r="E37" s="776">
        <f>IF(Select2=1,Nappies!$K39,"")</f>
        <v>0.60115448789554293</v>
      </c>
      <c r="F37" s="784">
        <f>IF(Select2=1,Garden!$K39,"")</f>
        <v>0</v>
      </c>
      <c r="G37" s="776">
        <f>IF(Select2=1,Wood!$K39,"")</f>
        <v>0</v>
      </c>
      <c r="H37" s="784">
        <f>IF(Select2=1,Textiles!$K39,"")</f>
        <v>7.5829528999188267E-2</v>
      </c>
      <c r="I37" s="785">
        <f>Sludge!K39</f>
        <v>0</v>
      </c>
      <c r="J37" s="785" t="str">
        <f>IF(Select2=2,MSW!$K39,"")</f>
        <v/>
      </c>
      <c r="K37" s="785">
        <f>Industry!$K39</f>
        <v>0</v>
      </c>
      <c r="L37" s="786">
        <f t="shared" si="3"/>
        <v>2.9029570330892893</v>
      </c>
      <c r="M37" s="787">
        <f>Recovery_OX!C32</f>
        <v>0.13027769918384532</v>
      </c>
      <c r="N37" s="781"/>
      <c r="O37" s="788">
        <f>(L37-M37)*(1-Recovery_OX!F32)</f>
        <v>2.7726793339054439</v>
      </c>
      <c r="P37" s="641"/>
      <c r="Q37" s="652"/>
      <c r="S37" s="694">
        <f t="shared" si="2"/>
        <v>2020</v>
      </c>
      <c r="T37" s="695">
        <f>IF(Select2=1,Food!$W39,"")</f>
        <v>1.2749974378398798</v>
      </c>
      <c r="U37" s="696">
        <f>IF(Select2=1,Paper!$W39,"")</f>
        <v>0.661729020185712</v>
      </c>
      <c r="V37" s="687">
        <f>IF(Select2=1,Nappies!$W39,"")</f>
        <v>0</v>
      </c>
      <c r="W37" s="696">
        <f>IF(Select2=1,Garden!$W39,"")</f>
        <v>0</v>
      </c>
      <c r="X37" s="687">
        <f>IF(Select2=1,Wood!$W39,"")</f>
        <v>0.35332684881327381</v>
      </c>
      <c r="Y37" s="696">
        <f>IF(Select2=1,Textiles!$W39,"")</f>
        <v>8.3100853697740576E-2</v>
      </c>
      <c r="Z37" s="689">
        <f>Sludge!W39</f>
        <v>0</v>
      </c>
      <c r="AA37" s="689" t="str">
        <f>IF(Select2=2,MSW!$W39,"")</f>
        <v/>
      </c>
      <c r="AB37" s="697">
        <f>Industry!$W39</f>
        <v>0</v>
      </c>
      <c r="AC37" s="698">
        <f t="shared" si="0"/>
        <v>2.3731541605366062</v>
      </c>
      <c r="AD37" s="699">
        <f>Recovery_OX!R32</f>
        <v>0</v>
      </c>
      <c r="AE37" s="650"/>
      <c r="AF37" s="701">
        <f>(AC37-AD37)*(1-Recovery_OX!U32)</f>
        <v>2.3731541605366062</v>
      </c>
    </row>
    <row r="38" spans="2:32">
      <c r="B38" s="694">
        <f t="shared" si="1"/>
        <v>2021</v>
      </c>
      <c r="C38" s="783">
        <f>IF(Select2=1,Food!$K40,"")</f>
        <v>1.9755562398250071</v>
      </c>
      <c r="D38" s="784">
        <f>IF(Select2=1,Paper!$K40,"")</f>
        <v>0.33528481262900361</v>
      </c>
      <c r="E38" s="776">
        <f>IF(Select2=1,Nappies!$K40,"")</f>
        <v>0.6227759146378522</v>
      </c>
      <c r="F38" s="784">
        <f>IF(Select2=1,Garden!$K40,"")</f>
        <v>0</v>
      </c>
      <c r="G38" s="776">
        <f>IF(Select2=1,Wood!$K40,"")</f>
        <v>0</v>
      </c>
      <c r="H38" s="784">
        <f>IF(Select2=1,Textiles!$K40,"")</f>
        <v>7.9382851923381473E-2</v>
      </c>
      <c r="I38" s="785">
        <f>Sludge!K40</f>
        <v>0</v>
      </c>
      <c r="J38" s="785" t="str">
        <f>IF(Select2=2,MSW!$K40,"")</f>
        <v/>
      </c>
      <c r="K38" s="785">
        <f>Industry!$K40</f>
        <v>0</v>
      </c>
      <c r="L38" s="786">
        <f t="shared" si="3"/>
        <v>3.0129998190152447</v>
      </c>
      <c r="M38" s="787">
        <f>Recovery_OX!C33</f>
        <v>0.13621818282868781</v>
      </c>
      <c r="N38" s="781"/>
      <c r="O38" s="788">
        <f>(L38-M38)*(1-Recovery_OX!F33)</f>
        <v>2.876781636186557</v>
      </c>
      <c r="P38" s="641"/>
      <c r="Q38" s="652"/>
      <c r="S38" s="694">
        <f t="shared" si="2"/>
        <v>2021</v>
      </c>
      <c r="T38" s="695">
        <f>IF(Select2=1,Food!$W40,"")</f>
        <v>1.3217370025591038</v>
      </c>
      <c r="U38" s="696">
        <f>IF(Select2=1,Paper!$W40,"")</f>
        <v>0.69273721617562733</v>
      </c>
      <c r="V38" s="687">
        <f>IF(Select2=1,Nappies!$W40,"")</f>
        <v>0</v>
      </c>
      <c r="W38" s="696">
        <f>IF(Select2=1,Garden!$W40,"")</f>
        <v>0</v>
      </c>
      <c r="X38" s="687">
        <f>IF(Select2=1,Wood!$W40,"")</f>
        <v>0.37296593005103112</v>
      </c>
      <c r="Y38" s="696">
        <f>IF(Select2=1,Textiles!$W40,"")</f>
        <v>8.6994906217404355E-2</v>
      </c>
      <c r="Z38" s="689">
        <f>Sludge!W40</f>
        <v>0</v>
      </c>
      <c r="AA38" s="689" t="str">
        <f>IF(Select2=2,MSW!$W40,"")</f>
        <v/>
      </c>
      <c r="AB38" s="697">
        <f>Industry!$W40</f>
        <v>0</v>
      </c>
      <c r="AC38" s="698">
        <f t="shared" si="0"/>
        <v>2.4744350550031666</v>
      </c>
      <c r="AD38" s="699">
        <f>Recovery_OX!R33</f>
        <v>0</v>
      </c>
      <c r="AE38" s="650"/>
      <c r="AF38" s="701">
        <f>(AC38-AD38)*(1-Recovery_OX!U33)</f>
        <v>2.4744350550031666</v>
      </c>
    </row>
    <row r="39" spans="2:32">
      <c r="B39" s="694">
        <f t="shared" si="1"/>
        <v>2022</v>
      </c>
      <c r="C39" s="783">
        <f>IF(Select2=1,Food!$K41,"")</f>
        <v>2.0542186064107395</v>
      </c>
      <c r="D39" s="784">
        <f>IF(Select2=1,Paper!$K41,"")</f>
        <v>0.35094982382367479</v>
      </c>
      <c r="E39" s="776">
        <f>IF(Select2=1,Nappies!$K41,"")</f>
        <v>0.64628849032725078</v>
      </c>
      <c r="F39" s="784">
        <f>IF(Select2=1,Garden!$K41,"")</f>
        <v>0</v>
      </c>
      <c r="G39" s="776">
        <f>IF(Select2=1,Wood!$K41,"")</f>
        <v>0</v>
      </c>
      <c r="H39" s="784">
        <f>IF(Select2=1,Textiles!$K41,"")</f>
        <v>8.3091738270764826E-2</v>
      </c>
      <c r="I39" s="785">
        <f>Sludge!K41</f>
        <v>0</v>
      </c>
      <c r="J39" s="785" t="str">
        <f>IF(Select2=2,MSW!$K41,"")</f>
        <v/>
      </c>
      <c r="K39" s="785">
        <f>Industry!$K41</f>
        <v>0</v>
      </c>
      <c r="L39" s="786">
        <f t="shared" si="3"/>
        <v>3.1345486588324301</v>
      </c>
      <c r="M39" s="787">
        <f>Recovery_OX!C34</f>
        <v>0.14233113096692426</v>
      </c>
      <c r="N39" s="781"/>
      <c r="O39" s="788">
        <f>(L39-M39)*(1-Recovery_OX!F34)</f>
        <v>2.9922175278655057</v>
      </c>
      <c r="P39" s="641"/>
      <c r="Q39" s="652"/>
      <c r="S39" s="694">
        <f t="shared" si="2"/>
        <v>2022</v>
      </c>
      <c r="T39" s="695">
        <f>IF(Select2=1,Food!$W41,"")</f>
        <v>1.3743657045566948</v>
      </c>
      <c r="U39" s="696">
        <f>IF(Select2=1,Paper!$W41,"")</f>
        <v>0.72510294178445212</v>
      </c>
      <c r="V39" s="687">
        <f>IF(Select2=1,Nappies!$W41,"")</f>
        <v>0</v>
      </c>
      <c r="W39" s="696">
        <f>IF(Select2=1,Garden!$W41,"")</f>
        <v>0</v>
      </c>
      <c r="X39" s="687">
        <f>IF(Select2=1,Wood!$W41,"")</f>
        <v>0.39337918694379198</v>
      </c>
      <c r="Y39" s="696">
        <f>IF(Select2=1,Textiles!$W41,"")</f>
        <v>9.1059439200838171E-2</v>
      </c>
      <c r="Z39" s="689">
        <f>Sludge!W41</f>
        <v>0</v>
      </c>
      <c r="AA39" s="689" t="str">
        <f>IF(Select2=2,MSW!$W41,"")</f>
        <v/>
      </c>
      <c r="AB39" s="697">
        <f>Industry!$W41</f>
        <v>0</v>
      </c>
      <c r="AC39" s="698">
        <f t="shared" si="0"/>
        <v>2.583907272485777</v>
      </c>
      <c r="AD39" s="699">
        <f>Recovery_OX!R34</f>
        <v>0</v>
      </c>
      <c r="AE39" s="650"/>
      <c r="AF39" s="701">
        <f>(AC39-AD39)*(1-Recovery_OX!U34)</f>
        <v>2.583907272485777</v>
      </c>
    </row>
    <row r="40" spans="2:32">
      <c r="B40" s="694">
        <f t="shared" si="1"/>
        <v>2023</v>
      </c>
      <c r="C40" s="783">
        <f>IF(Select2=1,Food!$K42,"")</f>
        <v>2.1397055290138391</v>
      </c>
      <c r="D40" s="784">
        <f>IF(Select2=1,Paper!$K42,"")</f>
        <v>0.36727599128831334</v>
      </c>
      <c r="E40" s="776">
        <f>IF(Select2=1,Nappies!$K42,"")</f>
        <v>0.67154959968058536</v>
      </c>
      <c r="F40" s="784">
        <f>IF(Select2=1,Garden!$K42,"")</f>
        <v>0</v>
      </c>
      <c r="G40" s="776">
        <f>IF(Select2=1,Wood!$K42,"")</f>
        <v>0</v>
      </c>
      <c r="H40" s="784">
        <f>IF(Select2=1,Textiles!$K42,"")</f>
        <v>8.6957161592983084E-2</v>
      </c>
      <c r="I40" s="785">
        <f>Sludge!K42</f>
        <v>0</v>
      </c>
      <c r="J40" s="785" t="str">
        <f>IF(Select2=2,MSW!$K42,"")</f>
        <v/>
      </c>
      <c r="K40" s="785">
        <f>Industry!$K42</f>
        <v>0</v>
      </c>
      <c r="L40" s="786">
        <f t="shared" si="3"/>
        <v>3.2654882815757209</v>
      </c>
      <c r="M40" s="787">
        <f>Recovery_OX!C35</f>
        <v>0.14861757748923107</v>
      </c>
      <c r="N40" s="781"/>
      <c r="O40" s="788">
        <f>(L40-M40)*(1-Recovery_OX!F35)</f>
        <v>3.11687070408649</v>
      </c>
      <c r="P40" s="641"/>
      <c r="Q40" s="652"/>
      <c r="S40" s="694">
        <f t="shared" si="2"/>
        <v>2023</v>
      </c>
      <c r="T40" s="695">
        <f>IF(Select2=1,Food!$W42,"")</f>
        <v>1.4315603450137195</v>
      </c>
      <c r="U40" s="696">
        <f>IF(Select2=1,Paper!$W42,"")</f>
        <v>0.75883469274444926</v>
      </c>
      <c r="V40" s="687">
        <f>IF(Select2=1,Nappies!$W42,"")</f>
        <v>0</v>
      </c>
      <c r="W40" s="696">
        <f>IF(Select2=1,Garden!$W42,"")</f>
        <v>0</v>
      </c>
      <c r="X40" s="687">
        <f>IF(Select2=1,Wood!$W42,"")</f>
        <v>0.41458207847860706</v>
      </c>
      <c r="Y40" s="696">
        <f>IF(Select2=1,Textiles!$W42,"")</f>
        <v>9.52955195539541E-2</v>
      </c>
      <c r="Z40" s="689">
        <f>Sludge!W42</f>
        <v>0</v>
      </c>
      <c r="AA40" s="689" t="str">
        <f>IF(Select2=2,MSW!$W42,"")</f>
        <v/>
      </c>
      <c r="AB40" s="697">
        <f>Industry!$W42</f>
        <v>0</v>
      </c>
      <c r="AC40" s="698">
        <f t="shared" si="0"/>
        <v>2.7002726357907298</v>
      </c>
      <c r="AD40" s="699">
        <f>Recovery_OX!R35</f>
        <v>0</v>
      </c>
      <c r="AE40" s="650"/>
      <c r="AF40" s="701">
        <f>(AC40-AD40)*(1-Recovery_OX!U35)</f>
        <v>2.7002726357907298</v>
      </c>
    </row>
    <row r="41" spans="2:32">
      <c r="B41" s="694">
        <f t="shared" si="1"/>
        <v>2024</v>
      </c>
      <c r="C41" s="783">
        <f>IF(Select2=1,Food!$K43,"")</f>
        <v>2.2306968284790893</v>
      </c>
      <c r="D41" s="784">
        <f>IF(Select2=1,Paper!$K43,"")</f>
        <v>0.38426743990609069</v>
      </c>
      <c r="E41" s="776">
        <f>IF(Select2=1,Nappies!$K43,"")</f>
        <v>0.69843984063283182</v>
      </c>
      <c r="F41" s="784">
        <f>IF(Select2=1,Garden!$K43,"")</f>
        <v>0</v>
      </c>
      <c r="G41" s="776">
        <f>IF(Select2=1,Wood!$K43,"")</f>
        <v>0</v>
      </c>
      <c r="H41" s="784">
        <f>IF(Select2=1,Textiles!$K43,"")</f>
        <v>9.0980098507460222E-2</v>
      </c>
      <c r="I41" s="785">
        <f>Sludge!K43</f>
        <v>0</v>
      </c>
      <c r="J41" s="785" t="str">
        <f>IF(Select2=2,MSW!$K43,"")</f>
        <v/>
      </c>
      <c r="K41" s="785">
        <f>Industry!$K43</f>
        <v>0</v>
      </c>
      <c r="L41" s="786">
        <f t="shared" si="3"/>
        <v>3.4043842075254718</v>
      </c>
      <c r="M41" s="787">
        <f>Recovery_OX!C36</f>
        <v>0.15507817161526721</v>
      </c>
      <c r="N41" s="781"/>
      <c r="O41" s="788">
        <f>(L41-M41)*(1-Recovery_OX!F36)</f>
        <v>3.2493060359102044</v>
      </c>
      <c r="P41" s="641"/>
      <c r="Q41" s="652"/>
      <c r="S41" s="694">
        <f t="shared" si="2"/>
        <v>2024</v>
      </c>
      <c r="T41" s="695">
        <f>IF(Select2=1,Food!$W43,"")</f>
        <v>1.4924376640136636</v>
      </c>
      <c r="U41" s="696">
        <f>IF(Select2=1,Paper!$W43,"")</f>
        <v>0.79394099154150999</v>
      </c>
      <c r="V41" s="687">
        <f>IF(Select2=1,Nappies!$W43,"")</f>
        <v>0</v>
      </c>
      <c r="W41" s="696">
        <f>IF(Select2=1,Garden!$W43,"")</f>
        <v>0</v>
      </c>
      <c r="X41" s="687">
        <f>IF(Select2=1,Wood!$W43,"")</f>
        <v>0.43658978423700151</v>
      </c>
      <c r="Y41" s="696">
        <f>IF(Select2=1,Textiles!$W43,"")</f>
        <v>9.9704217542422202E-2</v>
      </c>
      <c r="Z41" s="689">
        <f>Sludge!W43</f>
        <v>0</v>
      </c>
      <c r="AA41" s="689" t="str">
        <f>IF(Select2=2,MSW!$W43,"")</f>
        <v/>
      </c>
      <c r="AB41" s="697">
        <f>Industry!$W43</f>
        <v>0</v>
      </c>
      <c r="AC41" s="698">
        <f t="shared" si="0"/>
        <v>2.8226726573345977</v>
      </c>
      <c r="AD41" s="699">
        <f>Recovery_OX!R36</f>
        <v>0</v>
      </c>
      <c r="AE41" s="650"/>
      <c r="AF41" s="701">
        <f>(AC41-AD41)*(1-Recovery_OX!U36)</f>
        <v>2.8226726573345977</v>
      </c>
    </row>
    <row r="42" spans="2:32">
      <c r="B42" s="694">
        <f t="shared" si="1"/>
        <v>2025</v>
      </c>
      <c r="C42" s="783">
        <f>IF(Select2=1,Food!$K44,"")</f>
        <v>2.3263110412815391</v>
      </c>
      <c r="D42" s="784">
        <f>IF(Select2=1,Paper!$K44,"")</f>
        <v>0.4019281983855692</v>
      </c>
      <c r="E42" s="776">
        <f>IF(Select2=1,Nappies!$K44,"")</f>
        <v>0.72685905395328332</v>
      </c>
      <c r="F42" s="784">
        <f>IF(Select2=1,Garden!$K44,"")</f>
        <v>0</v>
      </c>
      <c r="G42" s="776">
        <f>IF(Select2=1,Wood!$K44,"")</f>
        <v>0</v>
      </c>
      <c r="H42" s="784">
        <f>IF(Select2=1,Textiles!$K44,"")</f>
        <v>9.5161502861084574E-2</v>
      </c>
      <c r="I42" s="785">
        <f>Sludge!K44</f>
        <v>0</v>
      </c>
      <c r="J42" s="785" t="str">
        <f>IF(Select2=2,MSW!$K44,"")</f>
        <v/>
      </c>
      <c r="K42" s="785">
        <f>Industry!$K44</f>
        <v>0</v>
      </c>
      <c r="L42" s="786">
        <f t="shared" si="3"/>
        <v>3.5502597964814759</v>
      </c>
      <c r="M42" s="787">
        <f>Recovery_OX!C37</f>
        <v>0.1617131308937875</v>
      </c>
      <c r="N42" s="781"/>
      <c r="O42" s="788">
        <f>(L42-M42)*(1-Recovery_OX!F37)</f>
        <v>3.3885466655876884</v>
      </c>
      <c r="P42" s="641"/>
      <c r="Q42" s="652"/>
      <c r="S42" s="694">
        <f t="shared" si="2"/>
        <v>2025</v>
      </c>
      <c r="T42" s="695">
        <f>IF(Select2=1,Food!$W44,"")</f>
        <v>1.5564079223560698</v>
      </c>
      <c r="U42" s="696">
        <f>IF(Select2=1,Paper!$W44,"")</f>
        <v>0.83043016195365571</v>
      </c>
      <c r="V42" s="687">
        <f>IF(Select2=1,Nappies!$W44,"")</f>
        <v>0</v>
      </c>
      <c r="W42" s="696">
        <f>IF(Select2=1,Garden!$W44,"")</f>
        <v>0</v>
      </c>
      <c r="X42" s="687">
        <f>IF(Select2=1,Wood!$W44,"")</f>
        <v>0.45941712013390779</v>
      </c>
      <c r="Y42" s="696">
        <f>IF(Select2=1,Textiles!$W44,"")</f>
        <v>0.10428657847790093</v>
      </c>
      <c r="Z42" s="689">
        <f>Sludge!W44</f>
        <v>0</v>
      </c>
      <c r="AA42" s="689" t="str">
        <f>IF(Select2=2,MSW!$W44,"")</f>
        <v/>
      </c>
      <c r="AB42" s="697">
        <f>Industry!$W44</f>
        <v>0</v>
      </c>
      <c r="AC42" s="698">
        <f t="shared" si="0"/>
        <v>2.9505417829215341</v>
      </c>
      <c r="AD42" s="699">
        <f>Recovery_OX!R37</f>
        <v>0</v>
      </c>
      <c r="AE42" s="650"/>
      <c r="AF42" s="701">
        <f>(AC42-AD42)*(1-Recovery_OX!U37)</f>
        <v>2.9505417829215341</v>
      </c>
    </row>
    <row r="43" spans="2:32">
      <c r="B43" s="694">
        <f t="shared" si="1"/>
        <v>2026</v>
      </c>
      <c r="C43" s="783">
        <f>IF(Select2=1,Food!$K45,"")</f>
        <v>2.4259584705470933</v>
      </c>
      <c r="D43" s="784">
        <f>IF(Select2=1,Paper!$K45,"")</f>
        <v>0.42026208428879652</v>
      </c>
      <c r="E43" s="776">
        <f>IF(Select2=1,Nappies!$K45,"")</f>
        <v>0.75672293186667217</v>
      </c>
      <c r="F43" s="784">
        <f>IF(Select2=1,Garden!$K45,"")</f>
        <v>0</v>
      </c>
      <c r="G43" s="776">
        <f>IF(Select2=1,Wood!$K45,"")</f>
        <v>0</v>
      </c>
      <c r="H43" s="784">
        <f>IF(Select2=1,Textiles!$K45,"")</f>
        <v>9.9502278509179559E-2</v>
      </c>
      <c r="I43" s="785">
        <f>Sludge!K45</f>
        <v>0</v>
      </c>
      <c r="J43" s="785" t="str">
        <f>IF(Select2=2,MSW!$K45,"")</f>
        <v/>
      </c>
      <c r="K43" s="785">
        <f>Industry!$K45</f>
        <v>0</v>
      </c>
      <c r="L43" s="786">
        <f t="shared" si="3"/>
        <v>3.7024457652117415</v>
      </c>
      <c r="M43" s="787">
        <f>Recovery_OX!C38</f>
        <v>0.16852218988960538</v>
      </c>
      <c r="N43" s="781"/>
      <c r="O43" s="788">
        <f>(L43-M43)*(1-Recovery_OX!F38)</f>
        <v>3.5339235753221363</v>
      </c>
      <c r="P43" s="641"/>
      <c r="Q43" s="652"/>
      <c r="S43" s="694">
        <f t="shared" si="2"/>
        <v>2026</v>
      </c>
      <c r="T43" s="695">
        <f>IF(Select2=1,Food!$W45,"")</f>
        <v>1.6230765860038538</v>
      </c>
      <c r="U43" s="696">
        <f>IF(Select2=1,Paper!$W45,"")</f>
        <v>0.86831009150577831</v>
      </c>
      <c r="V43" s="687">
        <f>IF(Select2=1,Nappies!$W45,"")</f>
        <v>0</v>
      </c>
      <c r="W43" s="696">
        <f>IF(Select2=1,Garden!$W45,"")</f>
        <v>0</v>
      </c>
      <c r="X43" s="687">
        <f>IF(Select2=1,Wood!$W45,"")</f>
        <v>0.48307844558536073</v>
      </c>
      <c r="Y43" s="696">
        <f>IF(Select2=1,Textiles!$W45,"")</f>
        <v>0.10904359288677214</v>
      </c>
      <c r="Z43" s="689">
        <f>Sludge!W45</f>
        <v>0</v>
      </c>
      <c r="AA43" s="689" t="str">
        <f>IF(Select2=2,MSW!$W45,"")</f>
        <v/>
      </c>
      <c r="AB43" s="697">
        <f>Industry!$W45</f>
        <v>0</v>
      </c>
      <c r="AC43" s="698">
        <f t="shared" si="0"/>
        <v>3.0835087159817656</v>
      </c>
      <c r="AD43" s="699">
        <f>Recovery_OX!R38</f>
        <v>0</v>
      </c>
      <c r="AE43" s="650"/>
      <c r="AF43" s="701">
        <f>(AC43-AD43)*(1-Recovery_OX!U38)</f>
        <v>3.0835087159817656</v>
      </c>
    </row>
    <row r="44" spans="2:32">
      <c r="B44" s="694">
        <f t="shared" si="1"/>
        <v>2027</v>
      </c>
      <c r="C44" s="783">
        <f>IF(Select2=1,Food!$K46,"")</f>
        <v>2.5292424082304463</v>
      </c>
      <c r="D44" s="784">
        <f>IF(Select2=1,Paper!$K46,"")</f>
        <v>0.43927258239251932</v>
      </c>
      <c r="E44" s="776">
        <f>IF(Select2=1,Nappies!$K46,"")</f>
        <v>0.78796011133307031</v>
      </c>
      <c r="F44" s="784">
        <f>IF(Select2=1,Garden!$K46,"")</f>
        <v>0</v>
      </c>
      <c r="G44" s="776">
        <f>IF(Select2=1,Wood!$K46,"")</f>
        <v>0</v>
      </c>
      <c r="H44" s="784">
        <f>IF(Select2=1,Textiles!$K46,"")</f>
        <v>0.10400325051600706</v>
      </c>
      <c r="I44" s="785">
        <f>Sludge!K46</f>
        <v>0</v>
      </c>
      <c r="J44" s="785" t="str">
        <f>IF(Select2=2,MSW!$K46,"")</f>
        <v/>
      </c>
      <c r="K44" s="785">
        <f>Industry!$K46</f>
        <v>0</v>
      </c>
      <c r="L44" s="786">
        <f t="shared" si="3"/>
        <v>3.8604783524720432</v>
      </c>
      <c r="M44" s="787">
        <f>Recovery_OX!C39</f>
        <v>0.17550454419405292</v>
      </c>
      <c r="N44" s="781"/>
      <c r="O44" s="788">
        <f>(L44-M44)*(1-Recovery_OX!F39)</f>
        <v>3.6849738082779901</v>
      </c>
      <c r="P44" s="641"/>
      <c r="Q44" s="652"/>
      <c r="S44" s="694">
        <f t="shared" si="2"/>
        <v>2027</v>
      </c>
      <c r="T44" s="695">
        <f>IF(Select2=1,Food!$W46,"")</f>
        <v>1.6921782392264362</v>
      </c>
      <c r="U44" s="696">
        <f>IF(Select2=1,Paper!$W46,"")</f>
        <v>0.90758798014983366</v>
      </c>
      <c r="V44" s="687">
        <f>IF(Select2=1,Nappies!$W46,"")</f>
        <v>0</v>
      </c>
      <c r="W44" s="696">
        <f>IF(Select2=1,Garden!$W46,"")</f>
        <v>0</v>
      </c>
      <c r="X44" s="687">
        <f>IF(Select2=1,Wood!$W46,"")</f>
        <v>0.50758756134722316</v>
      </c>
      <c r="Y44" s="696">
        <f>IF(Select2=1,Textiles!$W46,"")</f>
        <v>0.11397616494904886</v>
      </c>
      <c r="Z44" s="689">
        <f>Sludge!W46</f>
        <v>0</v>
      </c>
      <c r="AA44" s="689" t="str">
        <f>IF(Select2=2,MSW!$W46,"")</f>
        <v/>
      </c>
      <c r="AB44" s="697">
        <f>Industry!$W46</f>
        <v>0</v>
      </c>
      <c r="AC44" s="698">
        <f t="shared" si="0"/>
        <v>3.2213299456725415</v>
      </c>
      <c r="AD44" s="699">
        <f>Recovery_OX!R39</f>
        <v>0</v>
      </c>
      <c r="AE44" s="650"/>
      <c r="AF44" s="701">
        <f>(AC44-AD44)*(1-Recovery_OX!U39)</f>
        <v>3.2213299456725415</v>
      </c>
    </row>
    <row r="45" spans="2:32">
      <c r="B45" s="694">
        <f t="shared" si="1"/>
        <v>2028</v>
      </c>
      <c r="C45" s="783">
        <f>IF(Select2=1,Food!$K47,"")</f>
        <v>2.6358926223250623</v>
      </c>
      <c r="D45" s="784">
        <f>IF(Select2=1,Paper!$K47,"")</f>
        <v>0.4589627155172521</v>
      </c>
      <c r="E45" s="776">
        <f>IF(Select2=1,Nappies!$K47,"")</f>
        <v>0.82050967206761538</v>
      </c>
      <c r="F45" s="784">
        <f>IF(Select2=1,Garden!$K47,"")</f>
        <v>0</v>
      </c>
      <c r="G45" s="776">
        <f>IF(Select2=1,Wood!$K47,"")</f>
        <v>0</v>
      </c>
      <c r="H45" s="784">
        <f>IF(Select2=1,Textiles!$K47,"")</f>
        <v>0.10866513457194216</v>
      </c>
      <c r="I45" s="785">
        <f>Sludge!K47</f>
        <v>0</v>
      </c>
      <c r="J45" s="785" t="str">
        <f>IF(Select2=2,MSW!$K47,"")</f>
        <v/>
      </c>
      <c r="K45" s="785">
        <f>Industry!$K47</f>
        <v>0</v>
      </c>
      <c r="L45" s="786">
        <f t="shared" si="3"/>
        <v>4.0240301444818716</v>
      </c>
      <c r="M45" s="787">
        <f>Recovery_OX!C40</f>
        <v>0.18265878936600666</v>
      </c>
      <c r="N45" s="781"/>
      <c r="O45" s="788">
        <f>(L45-M45)*(1-Recovery_OX!F40)</f>
        <v>3.8413713551158648</v>
      </c>
      <c r="P45" s="641"/>
      <c r="Q45" s="652"/>
      <c r="S45" s="694">
        <f t="shared" si="2"/>
        <v>2028</v>
      </c>
      <c r="T45" s="695">
        <f>IF(Select2=1,Food!$W47,"")</f>
        <v>1.7635320845172142</v>
      </c>
      <c r="U45" s="696">
        <f>IF(Select2=1,Paper!$W47,"")</f>
        <v>0.94827007338275271</v>
      </c>
      <c r="V45" s="687">
        <f>IF(Select2=1,Nappies!$W47,"")</f>
        <v>0</v>
      </c>
      <c r="W45" s="696">
        <f>IF(Select2=1,Garden!$W47,"")</f>
        <v>0</v>
      </c>
      <c r="X45" s="687">
        <f>IF(Select2=1,Wood!$W47,"")</f>
        <v>0.53295759720460201</v>
      </c>
      <c r="Y45" s="696">
        <f>IF(Select2=1,Textiles!$W47,"")</f>
        <v>0.11908507898295032</v>
      </c>
      <c r="Z45" s="689">
        <f>Sludge!W47</f>
        <v>0</v>
      </c>
      <c r="AA45" s="689" t="str">
        <f>IF(Select2=2,MSW!$W47,"")</f>
        <v/>
      </c>
      <c r="AB45" s="697">
        <f>Industry!$W47</f>
        <v>0</v>
      </c>
      <c r="AC45" s="698">
        <f t="shared" si="0"/>
        <v>3.3638448340875193</v>
      </c>
      <c r="AD45" s="699">
        <f>Recovery_OX!R40</f>
        <v>0</v>
      </c>
      <c r="AE45" s="650"/>
      <c r="AF45" s="701">
        <f>(AC45-AD45)*(1-Recovery_OX!U40)</f>
        <v>3.3638448340875193</v>
      </c>
    </row>
    <row r="46" spans="2:32">
      <c r="B46" s="694">
        <f t="shared" si="1"/>
        <v>2029</v>
      </c>
      <c r="C46" s="783">
        <f>IF(Select2=1,Food!$K48,"")</f>
        <v>2.7457204448049275</v>
      </c>
      <c r="D46" s="784">
        <f>IF(Select2=1,Paper!$K48,"")</f>
        <v>0.47933490690686203</v>
      </c>
      <c r="E46" s="776">
        <f>IF(Select2=1,Nappies!$K48,"")</f>
        <v>0.85431897152658198</v>
      </c>
      <c r="F46" s="784">
        <f>IF(Select2=1,Garden!$K48,"")</f>
        <v>0</v>
      </c>
      <c r="G46" s="776">
        <f>IF(Select2=1,Wood!$K48,"")</f>
        <v>0</v>
      </c>
      <c r="H46" s="784">
        <f>IF(Select2=1,Textiles!$K48,"")</f>
        <v>0.11348850441012698</v>
      </c>
      <c r="I46" s="785">
        <f>Sludge!K48</f>
        <v>0</v>
      </c>
      <c r="J46" s="785" t="str">
        <f>IF(Select2=2,MSW!$K48,"")</f>
        <v/>
      </c>
      <c r="K46" s="785">
        <f>Industry!$K48</f>
        <v>0</v>
      </c>
      <c r="L46" s="786">
        <f t="shared" si="3"/>
        <v>4.1928628276484989</v>
      </c>
      <c r="M46" s="787">
        <f>Recovery_OX!C41</f>
        <v>0.18998285437860288</v>
      </c>
      <c r="N46" s="781"/>
      <c r="O46" s="788">
        <f>(L46-M46)*(1-Recovery_OX!F41)</f>
        <v>4.0028799732698959</v>
      </c>
      <c r="P46" s="641"/>
      <c r="Q46" s="652"/>
      <c r="S46" s="694">
        <f t="shared" si="2"/>
        <v>2029</v>
      </c>
      <c r="T46" s="695">
        <f>IF(Select2=1,Food!$W48,"")</f>
        <v>1.8370118943833147</v>
      </c>
      <c r="U46" s="696">
        <f>IF(Select2=1,Paper!$W48,"")</f>
        <v>0.99036137790673995</v>
      </c>
      <c r="V46" s="687">
        <f>IF(Select2=1,Nappies!$W48,"")</f>
        <v>0</v>
      </c>
      <c r="W46" s="696">
        <f>IF(Select2=1,Garden!$W48,"")</f>
        <v>0</v>
      </c>
      <c r="X46" s="687">
        <f>IF(Select2=1,Wood!$W48,"")</f>
        <v>0.55920088862394501</v>
      </c>
      <c r="Y46" s="696">
        <f>IF(Select2=1,Textiles!$W48,"")</f>
        <v>0.12437096373712549</v>
      </c>
      <c r="Z46" s="689">
        <f>Sludge!W48</f>
        <v>0</v>
      </c>
      <c r="AA46" s="689" t="str">
        <f>IF(Select2=2,MSW!$W48,"")</f>
        <v/>
      </c>
      <c r="AB46" s="697">
        <f>Industry!$W48</f>
        <v>0</v>
      </c>
      <c r="AC46" s="698">
        <f t="shared" si="0"/>
        <v>3.5109451246511254</v>
      </c>
      <c r="AD46" s="699">
        <f>Recovery_OX!R41</f>
        <v>0</v>
      </c>
      <c r="AE46" s="650"/>
      <c r="AF46" s="701">
        <f>(AC46-AD46)*(1-Recovery_OX!U41)</f>
        <v>3.5109451246511254</v>
      </c>
    </row>
    <row r="47" spans="2:32">
      <c r="B47" s="694">
        <f t="shared" si="1"/>
        <v>2030</v>
      </c>
      <c r="C47" s="783">
        <f>IF(Select2=1,Food!$K49,"")</f>
        <v>2.8585883095269988</v>
      </c>
      <c r="D47" s="784">
        <f>IF(Select2=1,Paper!$K49,"")</f>
        <v>0.50039083318378585</v>
      </c>
      <c r="E47" s="776">
        <f>IF(Select2=1,Nappies!$K49,"")</f>
        <v>0.88934175930467929</v>
      </c>
      <c r="F47" s="784">
        <f>IF(Select2=1,Garden!$K49,"")</f>
        <v>0</v>
      </c>
      <c r="G47" s="776">
        <f>IF(Select2=1,Wood!$K49,"")</f>
        <v>0</v>
      </c>
      <c r="H47" s="784">
        <f>IF(Select2=1,Textiles!$K49,"")</f>
        <v>0.11847375699178861</v>
      </c>
      <c r="I47" s="785">
        <f>Sludge!K49</f>
        <v>0</v>
      </c>
      <c r="J47" s="785" t="str">
        <f>IF(Select2=2,MSW!$K49,"")</f>
        <v/>
      </c>
      <c r="K47" s="785">
        <f>Industry!$K49</f>
        <v>0</v>
      </c>
      <c r="L47" s="786">
        <f t="shared" si="3"/>
        <v>4.3667946590072519</v>
      </c>
      <c r="M47" s="787">
        <f>Recovery_OX!C42</f>
        <v>0.19761350400000005</v>
      </c>
      <c r="N47" s="781"/>
      <c r="O47" s="788">
        <f>(L47-M47)*(1-Recovery_OX!F42)</f>
        <v>4.1691811550072515</v>
      </c>
      <c r="P47" s="641"/>
      <c r="Q47" s="652"/>
      <c r="S47" s="694">
        <f t="shared" si="2"/>
        <v>2030</v>
      </c>
      <c r="T47" s="695">
        <f>IF(Select2=1,Food!$W49,"")</f>
        <v>1.9125256308164578</v>
      </c>
      <c r="U47" s="696">
        <f>IF(Select2=1,Paper!$W49,"")</f>
        <v>1.0338653578177395</v>
      </c>
      <c r="V47" s="687">
        <f>IF(Select2=1,Nappies!$W49,"")</f>
        <v>0</v>
      </c>
      <c r="W47" s="696">
        <f>IF(Select2=1,Garden!$W49,"")</f>
        <v>0</v>
      </c>
      <c r="X47" s="687">
        <f>IF(Select2=1,Wood!$W49,"")</f>
        <v>0.58632884140666763</v>
      </c>
      <c r="Y47" s="696">
        <f>IF(Select2=1,Textiles!$W49,"")</f>
        <v>0.12983425423757658</v>
      </c>
      <c r="Z47" s="689">
        <f>Sludge!W49</f>
        <v>0</v>
      </c>
      <c r="AA47" s="689" t="str">
        <f>IF(Select2=2,MSW!$W49,"")</f>
        <v/>
      </c>
      <c r="AB47" s="697">
        <f>Industry!$W49</f>
        <v>0</v>
      </c>
      <c r="AC47" s="698">
        <f t="shared" si="0"/>
        <v>3.6625540842784412</v>
      </c>
      <c r="AD47" s="699">
        <f>Recovery_OX!R42</f>
        <v>0</v>
      </c>
      <c r="AE47" s="650"/>
      <c r="AF47" s="701">
        <f>(AC47-AD47)*(1-Recovery_OX!U42)</f>
        <v>3.6625540842784412</v>
      </c>
    </row>
    <row r="48" spans="2:32">
      <c r="B48" s="694">
        <f t="shared" si="1"/>
        <v>2031</v>
      </c>
      <c r="C48" s="695">
        <f>IF(Select2=1,Food!$K50,"")</f>
        <v>2.9751368958367945</v>
      </c>
      <c r="D48" s="696">
        <f>IF(Select2=1,Paper!$K50,"")</f>
        <v>0.52217054376832017</v>
      </c>
      <c r="E48" s="687">
        <f>IF(Select2=1,Nappies!$K50,"")</f>
        <v>0.92566037494187281</v>
      </c>
      <c r="F48" s="696">
        <f>IF(Select2=1,Garden!$K50,"")</f>
        <v>0</v>
      </c>
      <c r="G48" s="687">
        <f>IF(Select2=1,Wood!$K50,"")</f>
        <v>0</v>
      </c>
      <c r="H48" s="696">
        <f>IF(Select2=1,Textiles!$K50,"")</f>
        <v>0.12363037451558706</v>
      </c>
      <c r="I48" s="697">
        <f>Sludge!K50</f>
        <v>0</v>
      </c>
      <c r="J48" s="697" t="str">
        <f>IF(Select2=2,MSW!$K50,"")</f>
        <v/>
      </c>
      <c r="K48" s="697">
        <f>Industry!$K50</f>
        <v>0</v>
      </c>
      <c r="L48" s="698">
        <f t="shared" si="3"/>
        <v>4.5465981890625748</v>
      </c>
      <c r="M48" s="699">
        <f>Recovery_OX!C43</f>
        <v>0</v>
      </c>
      <c r="N48" s="650"/>
      <c r="O48" s="700">
        <f>(L48-M48)*(1-Recovery_OX!F43)</f>
        <v>4.5465981890625748</v>
      </c>
      <c r="P48" s="641"/>
      <c r="Q48" s="652"/>
      <c r="S48" s="694">
        <f t="shared" si="2"/>
        <v>2031</v>
      </c>
      <c r="T48" s="695">
        <f>IF(Select2=1,Food!$W50,"")</f>
        <v>1.9905019374465622</v>
      </c>
      <c r="U48" s="696">
        <f>IF(Select2=1,Paper!$W50,"")</f>
        <v>1.0788647598519014</v>
      </c>
      <c r="V48" s="687">
        <f>IF(Select2=1,Nappies!$W50,"")</f>
        <v>0</v>
      </c>
      <c r="W48" s="696">
        <f>IF(Select2=1,Garden!$W50,"")</f>
        <v>0</v>
      </c>
      <c r="X48" s="687">
        <f>IF(Select2=1,Wood!$W50,"")</f>
        <v>0.6143858437041847</v>
      </c>
      <c r="Y48" s="696">
        <f>IF(Select2=1,Textiles!$W50,"")</f>
        <v>0.13548534193488992</v>
      </c>
      <c r="Z48" s="689">
        <f>Sludge!W50</f>
        <v>0</v>
      </c>
      <c r="AA48" s="689" t="str">
        <f>IF(Select2=2,MSW!$W50,"")</f>
        <v/>
      </c>
      <c r="AB48" s="697">
        <f>Industry!$W50</f>
        <v>0</v>
      </c>
      <c r="AC48" s="698">
        <f t="shared" si="0"/>
        <v>3.8192378829375384</v>
      </c>
      <c r="AD48" s="699">
        <f>Recovery_OX!R43</f>
        <v>0</v>
      </c>
      <c r="AE48" s="650"/>
      <c r="AF48" s="701">
        <f>(AC48-AD48)*(1-Recovery_OX!U43)</f>
        <v>3.8192378829375384</v>
      </c>
    </row>
    <row r="49" spans="2:32">
      <c r="B49" s="694">
        <f t="shared" si="1"/>
        <v>2032</v>
      </c>
      <c r="C49" s="695">
        <f>IF(Select2=1,Food!$K51,"")</f>
        <v>1.9942939009796492</v>
      </c>
      <c r="D49" s="696">
        <f>IF(Select2=1,Paper!$K51,"")</f>
        <v>0.48686858794651022</v>
      </c>
      <c r="E49" s="687">
        <f>IF(Select2=1,Nappies!$K51,"")</f>
        <v>0.78094709045587485</v>
      </c>
      <c r="F49" s="696">
        <f>IF(Select2=1,Garden!$K51,"")</f>
        <v>0</v>
      </c>
      <c r="G49" s="687">
        <f>IF(Select2=1,Wood!$K51,"")</f>
        <v>0</v>
      </c>
      <c r="H49" s="696">
        <f>IF(Select2=1,Textiles!$K51,"")</f>
        <v>0.1152721971509912</v>
      </c>
      <c r="I49" s="697">
        <f>Sludge!K51</f>
        <v>0</v>
      </c>
      <c r="J49" s="697" t="str">
        <f>IF(Select2=2,MSW!$K51,"")</f>
        <v/>
      </c>
      <c r="K49" s="697">
        <f>Industry!$K51</f>
        <v>0</v>
      </c>
      <c r="L49" s="698">
        <f t="shared" si="3"/>
        <v>3.3773817765330256</v>
      </c>
      <c r="M49" s="699">
        <f>Recovery_OX!C44</f>
        <v>0</v>
      </c>
      <c r="N49" s="650"/>
      <c r="O49" s="700">
        <f>(L49-M49)*(1-Recovery_OX!F44)</f>
        <v>3.3773817765330256</v>
      </c>
      <c r="P49" s="641"/>
      <c r="Q49" s="652"/>
      <c r="S49" s="694">
        <f t="shared" si="2"/>
        <v>2032</v>
      </c>
      <c r="T49" s="695">
        <f>IF(Select2=1,Food!$W51,"")</f>
        <v>1.3342733503432087</v>
      </c>
      <c r="U49" s="696">
        <f>IF(Select2=1,Paper!$W51,"")</f>
        <v>1.0059268346002279</v>
      </c>
      <c r="V49" s="687">
        <f>IF(Select2=1,Nappies!$W51,"")</f>
        <v>0</v>
      </c>
      <c r="W49" s="696">
        <f>IF(Select2=1,Garden!$W51,"")</f>
        <v>0</v>
      </c>
      <c r="X49" s="687">
        <f>IF(Select2=1,Wood!$W51,"")</f>
        <v>0.59325429835273535</v>
      </c>
      <c r="Y49" s="696">
        <f>IF(Select2=1,Textiles!$W51,"")</f>
        <v>0.1263256955079356</v>
      </c>
      <c r="Z49" s="689">
        <f>Sludge!W51</f>
        <v>0</v>
      </c>
      <c r="AA49" s="689" t="str">
        <f>IF(Select2=2,MSW!$W51,"")</f>
        <v/>
      </c>
      <c r="AB49" s="697">
        <f>Industry!$W51</f>
        <v>0</v>
      </c>
      <c r="AC49" s="698">
        <f t="shared" ref="AC49:AC80" si="4">SUM(T49:AA49)</f>
        <v>3.0597801788041079</v>
      </c>
      <c r="AD49" s="699">
        <f>Recovery_OX!R44</f>
        <v>0</v>
      </c>
      <c r="AE49" s="650"/>
      <c r="AF49" s="701">
        <f>(AC49-AD49)*(1-Recovery_OX!U44)</f>
        <v>3.0597801788041079</v>
      </c>
    </row>
    <row r="50" spans="2:32">
      <c r="B50" s="694">
        <f t="shared" si="1"/>
        <v>2033</v>
      </c>
      <c r="C50" s="695">
        <f>IF(Select2=1,Food!$K52,"")</f>
        <v>1.3368151795132732</v>
      </c>
      <c r="D50" s="696">
        <f>IF(Select2=1,Paper!$K52,"")</f>
        <v>0.45395326250766171</v>
      </c>
      <c r="E50" s="687">
        <f>IF(Select2=1,Nappies!$K52,"")</f>
        <v>0.65885758384093518</v>
      </c>
      <c r="F50" s="696">
        <f>IF(Select2=1,Garden!$K52,"")</f>
        <v>0</v>
      </c>
      <c r="G50" s="687">
        <f>IF(Select2=1,Wood!$K52,"")</f>
        <v>0</v>
      </c>
      <c r="H50" s="696">
        <f>IF(Select2=1,Textiles!$K52,"")</f>
        <v>0.10747908423056425</v>
      </c>
      <c r="I50" s="697">
        <f>Sludge!K52</f>
        <v>0</v>
      </c>
      <c r="J50" s="697" t="str">
        <f>IF(Select2=2,MSW!$K52,"")</f>
        <v/>
      </c>
      <c r="K50" s="697">
        <f>Industry!$K52</f>
        <v>0</v>
      </c>
      <c r="L50" s="698">
        <f t="shared" si="3"/>
        <v>2.5571051100924347</v>
      </c>
      <c r="M50" s="699">
        <f>Recovery_OX!C45</f>
        <v>0</v>
      </c>
      <c r="N50" s="650"/>
      <c r="O50" s="700">
        <f>(L50-M50)*(1-Recovery_OX!F45)</f>
        <v>2.5571051100924347</v>
      </c>
      <c r="P50" s="641"/>
      <c r="Q50" s="652"/>
      <c r="S50" s="694">
        <f t="shared" si="2"/>
        <v>2033</v>
      </c>
      <c r="T50" s="695">
        <f>IF(Select2=1,Food!$W52,"")</f>
        <v>0.89439017362618645</v>
      </c>
      <c r="U50" s="696">
        <f>IF(Select2=1,Paper!$W52,"")</f>
        <v>0.93791996385880561</v>
      </c>
      <c r="V50" s="687">
        <f>IF(Select2=1,Nappies!$W52,"")</f>
        <v>0</v>
      </c>
      <c r="W50" s="696">
        <f>IF(Select2=1,Garden!$W52,"")</f>
        <v>0</v>
      </c>
      <c r="X50" s="687">
        <f>IF(Select2=1,Wood!$W52,"")</f>
        <v>0.57284956370748363</v>
      </c>
      <c r="Y50" s="696">
        <f>IF(Select2=1,Textiles!$W52,"")</f>
        <v>0.11778529778691976</v>
      </c>
      <c r="Z50" s="689">
        <f>Sludge!W52</f>
        <v>0</v>
      </c>
      <c r="AA50" s="689" t="str">
        <f>IF(Select2=2,MSW!$W52,"")</f>
        <v/>
      </c>
      <c r="AB50" s="697">
        <f>Industry!$W52</f>
        <v>0</v>
      </c>
      <c r="AC50" s="698">
        <f t="shared" si="4"/>
        <v>2.5229449989793951</v>
      </c>
      <c r="AD50" s="699">
        <f>Recovery_OX!R45</f>
        <v>0</v>
      </c>
      <c r="AE50" s="650"/>
      <c r="AF50" s="701">
        <f>(AC50-AD50)*(1-Recovery_OX!U45)</f>
        <v>2.5229449989793951</v>
      </c>
    </row>
    <row r="51" spans="2:32">
      <c r="B51" s="694">
        <f t="shared" si="1"/>
        <v>2034</v>
      </c>
      <c r="C51" s="695">
        <f>IF(Select2=1,Food!$K53,"")</f>
        <v>0.89609401267247879</v>
      </c>
      <c r="D51" s="696">
        <f>IF(Select2=1,Paper!$K53,"")</f>
        <v>0.42326321648828641</v>
      </c>
      <c r="E51" s="687">
        <f>IF(Select2=1,Nappies!$K53,"")</f>
        <v>0.55585496263429901</v>
      </c>
      <c r="F51" s="696">
        <f>IF(Select2=1,Garden!$K53,"")</f>
        <v>0</v>
      </c>
      <c r="G51" s="687">
        <f>IF(Select2=1,Wood!$K53,"")</f>
        <v>0</v>
      </c>
      <c r="H51" s="696">
        <f>IF(Select2=1,Textiles!$K53,"")</f>
        <v>0.10021283390572897</v>
      </c>
      <c r="I51" s="697">
        <f>Sludge!K53</f>
        <v>0</v>
      </c>
      <c r="J51" s="697" t="str">
        <f>IF(Select2=2,MSW!$K53,"")</f>
        <v/>
      </c>
      <c r="K51" s="697">
        <f>Industry!$K53</f>
        <v>0</v>
      </c>
      <c r="L51" s="698">
        <f t="shared" si="3"/>
        <v>1.975425025700793</v>
      </c>
      <c r="M51" s="699">
        <f>Recovery_OX!C46</f>
        <v>0</v>
      </c>
      <c r="N51" s="650"/>
      <c r="O51" s="700">
        <f>(L51-M51)*(1-Recovery_OX!F46)</f>
        <v>1.975425025700793</v>
      </c>
      <c r="P51" s="641"/>
      <c r="Q51" s="652"/>
      <c r="S51" s="694">
        <f t="shared" si="2"/>
        <v>2034</v>
      </c>
      <c r="T51" s="695">
        <f>IF(Select2=1,Food!$W53,"")</f>
        <v>0.59952766235892874</v>
      </c>
      <c r="U51" s="696">
        <f>IF(Select2=1,Paper!$W53,"")</f>
        <v>0.87451077786836051</v>
      </c>
      <c r="V51" s="687">
        <f>IF(Select2=1,Nappies!$W53,"")</f>
        <v>0</v>
      </c>
      <c r="W51" s="696">
        <f>IF(Select2=1,Garden!$W53,"")</f>
        <v>0</v>
      </c>
      <c r="X51" s="687">
        <f>IF(Select2=1,Wood!$W53,"")</f>
        <v>0.55314664141673009</v>
      </c>
      <c r="Y51" s="696">
        <f>IF(Select2=1,Textiles!$W53,"")</f>
        <v>0.10982228373230575</v>
      </c>
      <c r="Z51" s="689">
        <f>Sludge!W53</f>
        <v>0</v>
      </c>
      <c r="AA51" s="689" t="str">
        <f>IF(Select2=2,MSW!$W53,"")</f>
        <v/>
      </c>
      <c r="AB51" s="697">
        <f>Industry!$W53</f>
        <v>0</v>
      </c>
      <c r="AC51" s="698">
        <f t="shared" si="4"/>
        <v>2.1370073653763253</v>
      </c>
      <c r="AD51" s="699">
        <f>Recovery_OX!R46</f>
        <v>0</v>
      </c>
      <c r="AE51" s="650"/>
      <c r="AF51" s="701">
        <f>(AC51-AD51)*(1-Recovery_OX!U46)</f>
        <v>2.1370073653763253</v>
      </c>
    </row>
    <row r="52" spans="2:32">
      <c r="B52" s="694">
        <f t="shared" si="1"/>
        <v>2035</v>
      </c>
      <c r="C52" s="695">
        <f>IF(Select2=1,Food!$K54,"")</f>
        <v>0.60066977982687664</v>
      </c>
      <c r="D52" s="696">
        <f>IF(Select2=1,Paper!$K54,"")</f>
        <v>0.39464800724719173</v>
      </c>
      <c r="E52" s="687">
        <f>IF(Select2=1,Nappies!$K54,"")</f>
        <v>0.46895527510505564</v>
      </c>
      <c r="F52" s="696">
        <f>IF(Select2=1,Garden!$K54,"")</f>
        <v>0</v>
      </c>
      <c r="G52" s="687">
        <f>IF(Select2=1,Wood!$K54,"")</f>
        <v>0</v>
      </c>
      <c r="H52" s="696">
        <f>IF(Select2=1,Textiles!$K54,"")</f>
        <v>9.3437827008962943E-2</v>
      </c>
      <c r="I52" s="697">
        <f>Sludge!K54</f>
        <v>0</v>
      </c>
      <c r="J52" s="697" t="str">
        <f>IF(Select2=2,MSW!$K54,"")</f>
        <v/>
      </c>
      <c r="K52" s="697">
        <f>Industry!$K54</f>
        <v>0</v>
      </c>
      <c r="L52" s="698">
        <f t="shared" si="3"/>
        <v>1.5577108891880869</v>
      </c>
      <c r="M52" s="699">
        <f>Recovery_OX!C47</f>
        <v>0</v>
      </c>
      <c r="N52" s="650"/>
      <c r="O52" s="700">
        <f>(L52-M52)*(1-Recovery_OX!F47)</f>
        <v>1.5577108891880869</v>
      </c>
      <c r="P52" s="641"/>
      <c r="Q52" s="652"/>
      <c r="S52" s="694">
        <f t="shared" si="2"/>
        <v>2035</v>
      </c>
      <c r="T52" s="695">
        <f>IF(Select2=1,Food!$W54,"")</f>
        <v>0.4018754102320764</v>
      </c>
      <c r="U52" s="696">
        <f>IF(Select2=1,Paper!$W54,"")</f>
        <v>0.81538844472560301</v>
      </c>
      <c r="V52" s="687">
        <f>IF(Select2=1,Nappies!$W54,"")</f>
        <v>0</v>
      </c>
      <c r="W52" s="696">
        <f>IF(Select2=1,Garden!$W54,"")</f>
        <v>0</v>
      </c>
      <c r="X52" s="687">
        <f>IF(Select2=1,Wood!$W54,"")</f>
        <v>0.53412139293667638</v>
      </c>
      <c r="Y52" s="696">
        <f>IF(Select2=1,Textiles!$W54,"")</f>
        <v>0.10239761863995944</v>
      </c>
      <c r="Z52" s="689">
        <f>Sludge!W54</f>
        <v>0</v>
      </c>
      <c r="AA52" s="689" t="str">
        <f>IF(Select2=2,MSW!$W54,"")</f>
        <v/>
      </c>
      <c r="AB52" s="697">
        <f>Industry!$W54</f>
        <v>0</v>
      </c>
      <c r="AC52" s="698">
        <f t="shared" si="4"/>
        <v>1.8537828665343152</v>
      </c>
      <c r="AD52" s="699">
        <f>Recovery_OX!R47</f>
        <v>0</v>
      </c>
      <c r="AE52" s="650"/>
      <c r="AF52" s="701">
        <f>(AC52-AD52)*(1-Recovery_OX!U47)</f>
        <v>1.8537828665343152</v>
      </c>
    </row>
    <row r="53" spans="2:32">
      <c r="B53" s="694">
        <f t="shared" si="1"/>
        <v>2036</v>
      </c>
      <c r="C53" s="695">
        <f>IF(Select2=1,Food!$K55,"")</f>
        <v>0.40264099446576929</v>
      </c>
      <c r="D53" s="696">
        <f>IF(Select2=1,Paper!$K55,"")</f>
        <v>0.3679673629954795</v>
      </c>
      <c r="E53" s="687">
        <f>IF(Select2=1,Nappies!$K55,"")</f>
        <v>0.39564106616341344</v>
      </c>
      <c r="F53" s="696">
        <f>IF(Select2=1,Garden!$K55,"")</f>
        <v>0</v>
      </c>
      <c r="G53" s="687">
        <f>IF(Select2=1,Wood!$K55,"")</f>
        <v>0</v>
      </c>
      <c r="H53" s="696">
        <f>IF(Select2=1,Textiles!$K55,"")</f>
        <v>8.7120852448598143E-2</v>
      </c>
      <c r="I53" s="697">
        <f>Sludge!K55</f>
        <v>0</v>
      </c>
      <c r="J53" s="697" t="str">
        <f>IF(Select2=2,MSW!$K55,"")</f>
        <v/>
      </c>
      <c r="K53" s="697">
        <f>Industry!$K55</f>
        <v>0</v>
      </c>
      <c r="L53" s="698">
        <f t="shared" si="3"/>
        <v>1.2533702760732603</v>
      </c>
      <c r="M53" s="699">
        <f>Recovery_OX!C48</f>
        <v>0</v>
      </c>
      <c r="N53" s="650"/>
      <c r="O53" s="700">
        <f>(L53-M53)*(1-Recovery_OX!F48)</f>
        <v>1.2533702760732603</v>
      </c>
      <c r="P53" s="641"/>
      <c r="Q53" s="652"/>
      <c r="S53" s="694">
        <f t="shared" si="2"/>
        <v>2036</v>
      </c>
      <c r="T53" s="695">
        <f>IF(Select2=1,Food!$W55,"")</f>
        <v>0.26938514348735687</v>
      </c>
      <c r="U53" s="696">
        <f>IF(Select2=1,Paper!$W55,"")</f>
        <v>0.76026314668487505</v>
      </c>
      <c r="V53" s="687">
        <f>IF(Select2=1,Nappies!$W55,"")</f>
        <v>0</v>
      </c>
      <c r="W53" s="696">
        <f>IF(Select2=1,Garden!$W55,"")</f>
        <v>0</v>
      </c>
      <c r="X53" s="687">
        <f>IF(Select2=1,Wood!$W55,"")</f>
        <v>0.51575050995869076</v>
      </c>
      <c r="Y53" s="696">
        <f>IF(Select2=1,Textiles!$W55,"")</f>
        <v>9.5474906792984315E-2</v>
      </c>
      <c r="Z53" s="689">
        <f>Sludge!W55</f>
        <v>0</v>
      </c>
      <c r="AA53" s="689" t="str">
        <f>IF(Select2=2,MSW!$W55,"")</f>
        <v/>
      </c>
      <c r="AB53" s="697">
        <f>Industry!$W55</f>
        <v>0</v>
      </c>
      <c r="AC53" s="698">
        <f t="shared" si="4"/>
        <v>1.640873706923907</v>
      </c>
      <c r="AD53" s="699">
        <f>Recovery_OX!R48</f>
        <v>0</v>
      </c>
      <c r="AE53" s="650"/>
      <c r="AF53" s="701">
        <f>(AC53-AD53)*(1-Recovery_OX!U48)</f>
        <v>1.640873706923907</v>
      </c>
    </row>
    <row r="54" spans="2:32">
      <c r="B54" s="694">
        <f t="shared" si="1"/>
        <v>2037</v>
      </c>
      <c r="C54" s="695">
        <f>IF(Select2=1,Food!$K56,"")</f>
        <v>0.26989832994613006</v>
      </c>
      <c r="D54" s="696">
        <f>IF(Select2=1,Paper!$K56,"")</f>
        <v>0.34309049518407386</v>
      </c>
      <c r="E54" s="687">
        <f>IF(Select2=1,Nappies!$K56,"")</f>
        <v>0.33378844752275394</v>
      </c>
      <c r="F54" s="696">
        <f>IF(Select2=1,Garden!$K56,"")</f>
        <v>0</v>
      </c>
      <c r="G54" s="687">
        <f>IF(Select2=1,Wood!$K56,"")</f>
        <v>0</v>
      </c>
      <c r="H54" s="696">
        <f>IF(Select2=1,Textiles!$K56,"")</f>
        <v>8.1230944408010916E-2</v>
      </c>
      <c r="I54" s="697">
        <f>Sludge!K56</f>
        <v>0</v>
      </c>
      <c r="J54" s="697" t="str">
        <f>IF(Select2=2,MSW!$K56,"")</f>
        <v/>
      </c>
      <c r="K54" s="697">
        <f>Industry!$K56</f>
        <v>0</v>
      </c>
      <c r="L54" s="698">
        <f t="shared" si="3"/>
        <v>1.0280082170609688</v>
      </c>
      <c r="M54" s="699">
        <f>Recovery_OX!C49</f>
        <v>0</v>
      </c>
      <c r="N54" s="650"/>
      <c r="O54" s="700">
        <f>(L54-M54)*(1-Recovery_OX!F49)</f>
        <v>1.0280082170609688</v>
      </c>
      <c r="P54" s="641"/>
      <c r="Q54" s="652"/>
      <c r="S54" s="694">
        <f t="shared" si="2"/>
        <v>2037</v>
      </c>
      <c r="T54" s="695">
        <f>IF(Select2=1,Food!$W56,"")</f>
        <v>0.18057426178376237</v>
      </c>
      <c r="U54" s="696">
        <f>IF(Select2=1,Paper!$W56,"")</f>
        <v>0.70886465947122679</v>
      </c>
      <c r="V54" s="687">
        <f>IF(Select2=1,Nappies!$W56,"")</f>
        <v>0</v>
      </c>
      <c r="W54" s="696">
        <f>IF(Select2=1,Garden!$W56,"")</f>
        <v>0</v>
      </c>
      <c r="X54" s="687">
        <f>IF(Select2=1,Wood!$W56,"")</f>
        <v>0.49801148585371374</v>
      </c>
      <c r="Y54" s="696">
        <f>IF(Select2=1,Textiles!$W56,"")</f>
        <v>8.9020213049875008E-2</v>
      </c>
      <c r="Z54" s="689">
        <f>Sludge!W56</f>
        <v>0</v>
      </c>
      <c r="AA54" s="689" t="str">
        <f>IF(Select2=2,MSW!$W56,"")</f>
        <v/>
      </c>
      <c r="AB54" s="697">
        <f>Industry!$W56</f>
        <v>0</v>
      </c>
      <c r="AC54" s="698">
        <f t="shared" si="4"/>
        <v>1.4764706201585778</v>
      </c>
      <c r="AD54" s="699">
        <f>Recovery_OX!R49</f>
        <v>0</v>
      </c>
      <c r="AE54" s="650"/>
      <c r="AF54" s="701">
        <f>(AC54-AD54)*(1-Recovery_OX!U49)</f>
        <v>1.4764706201585778</v>
      </c>
    </row>
    <row r="55" spans="2:32">
      <c r="B55" s="694">
        <f t="shared" si="1"/>
        <v>2038</v>
      </c>
      <c r="C55" s="695">
        <f>IF(Select2=1,Food!$K57,"")</f>
        <v>0.18091826095443209</v>
      </c>
      <c r="D55" s="696">
        <f>IF(Select2=1,Paper!$K57,"")</f>
        <v>0.31989545737810193</v>
      </c>
      <c r="E55" s="687">
        <f>IF(Select2=1,Nappies!$K57,"")</f>
        <v>0.28160556936127579</v>
      </c>
      <c r="F55" s="696">
        <f>IF(Select2=1,Garden!$K57,"")</f>
        <v>0</v>
      </c>
      <c r="G55" s="687">
        <f>IF(Select2=1,Wood!$K57,"")</f>
        <v>0</v>
      </c>
      <c r="H55" s="696">
        <f>IF(Select2=1,Textiles!$K57,"")</f>
        <v>7.5739230551153031E-2</v>
      </c>
      <c r="I55" s="697">
        <f>Sludge!K57</f>
        <v>0</v>
      </c>
      <c r="J55" s="697" t="str">
        <f>IF(Select2=2,MSW!$K57,"")</f>
        <v/>
      </c>
      <c r="K55" s="697">
        <f>Industry!$K57</f>
        <v>0</v>
      </c>
      <c r="L55" s="698">
        <f t="shared" si="3"/>
        <v>0.85815851824496292</v>
      </c>
      <c r="M55" s="699">
        <f>Recovery_OX!C50</f>
        <v>0</v>
      </c>
      <c r="N55" s="650"/>
      <c r="O55" s="700">
        <f>(L55-M55)*(1-Recovery_OX!F50)</f>
        <v>0.85815851824496292</v>
      </c>
      <c r="P55" s="641"/>
      <c r="Q55" s="652"/>
      <c r="S55" s="694">
        <f t="shared" si="2"/>
        <v>2038</v>
      </c>
      <c r="T55" s="695">
        <f>IF(Select2=1,Food!$W57,"")</f>
        <v>0.12104254747174317</v>
      </c>
      <c r="U55" s="696">
        <f>IF(Select2=1,Paper!$W57,"")</f>
        <v>0.66094102764070639</v>
      </c>
      <c r="V55" s="687">
        <f>IF(Select2=1,Nappies!$W57,"")</f>
        <v>0</v>
      </c>
      <c r="W55" s="696">
        <f>IF(Select2=1,Garden!$W57,"")</f>
        <v>0</v>
      </c>
      <c r="X55" s="687">
        <f>IF(Select2=1,Wood!$W57,"")</f>
        <v>0.48088258809882439</v>
      </c>
      <c r="Y55" s="696">
        <f>IF(Select2=1,Textiles!$W57,"")</f>
        <v>8.3001896494414307E-2</v>
      </c>
      <c r="Z55" s="689">
        <f>Sludge!W57</f>
        <v>0</v>
      </c>
      <c r="AA55" s="689" t="str">
        <f>IF(Select2=2,MSW!$W57,"")</f>
        <v/>
      </c>
      <c r="AB55" s="697">
        <f>Industry!$W57</f>
        <v>0</v>
      </c>
      <c r="AC55" s="698">
        <f t="shared" si="4"/>
        <v>1.3458680597056882</v>
      </c>
      <c r="AD55" s="699">
        <f>Recovery_OX!R50</f>
        <v>0</v>
      </c>
      <c r="AE55" s="650"/>
      <c r="AF55" s="701">
        <f>(AC55-AD55)*(1-Recovery_OX!U50)</f>
        <v>1.3458680597056882</v>
      </c>
    </row>
    <row r="56" spans="2:32">
      <c r="B56" s="694">
        <f t="shared" si="1"/>
        <v>2039</v>
      </c>
      <c r="C56" s="695">
        <f>IF(Select2=1,Food!$K58,"")</f>
        <v>0.12127313701166272</v>
      </c>
      <c r="D56" s="696">
        <f>IF(Select2=1,Paper!$K58,"")</f>
        <v>0.29826854747532894</v>
      </c>
      <c r="E56" s="687">
        <f>IF(Select2=1,Nappies!$K58,"")</f>
        <v>0.23758071102770095</v>
      </c>
      <c r="F56" s="696">
        <f>IF(Select2=1,Garden!$K58,"")</f>
        <v>0</v>
      </c>
      <c r="G56" s="687">
        <f>IF(Select2=1,Wood!$K58,"")</f>
        <v>0</v>
      </c>
      <c r="H56" s="696">
        <f>IF(Select2=1,Textiles!$K58,"")</f>
        <v>7.0618790490326877E-2</v>
      </c>
      <c r="I56" s="697">
        <f>Sludge!K58</f>
        <v>0</v>
      </c>
      <c r="J56" s="697" t="str">
        <f>IF(Select2=2,MSW!$K58,"")</f>
        <v/>
      </c>
      <c r="K56" s="697">
        <f>Industry!$K58</f>
        <v>0</v>
      </c>
      <c r="L56" s="698">
        <f t="shared" si="3"/>
        <v>0.72774118600501936</v>
      </c>
      <c r="M56" s="699">
        <f>Recovery_OX!C51</f>
        <v>0</v>
      </c>
      <c r="N56" s="650"/>
      <c r="O56" s="700">
        <f>(L56-M56)*(1-Recovery_OX!F51)</f>
        <v>0.72774118600501936</v>
      </c>
      <c r="P56" s="641"/>
      <c r="Q56" s="652"/>
      <c r="S56" s="694">
        <f t="shared" si="2"/>
        <v>2039</v>
      </c>
      <c r="T56" s="695">
        <f>IF(Select2=1,Food!$W58,"")</f>
        <v>8.1137245993529949E-2</v>
      </c>
      <c r="U56" s="696">
        <f>IF(Select2=1,Paper!$W58,"")</f>
        <v>0.6162573294944812</v>
      </c>
      <c r="V56" s="687">
        <f>IF(Select2=1,Nappies!$W58,"")</f>
        <v>0</v>
      </c>
      <c r="W56" s="696">
        <f>IF(Select2=1,Garden!$W58,"")</f>
        <v>0</v>
      </c>
      <c r="X56" s="687">
        <f>IF(Select2=1,Wood!$W58,"")</f>
        <v>0.46434283165218121</v>
      </c>
      <c r="Y56" s="696">
        <f>IF(Select2=1,Textiles!$W58,"")</f>
        <v>7.7390455331865088E-2</v>
      </c>
      <c r="Z56" s="689">
        <f>Sludge!W58</f>
        <v>0</v>
      </c>
      <c r="AA56" s="689" t="str">
        <f>IF(Select2=2,MSW!$W58,"")</f>
        <v/>
      </c>
      <c r="AB56" s="697">
        <f>Industry!$W58</f>
        <v>0</v>
      </c>
      <c r="AC56" s="698">
        <f t="shared" si="4"/>
        <v>1.2391278624720574</v>
      </c>
      <c r="AD56" s="699">
        <f>Recovery_OX!R51</f>
        <v>0</v>
      </c>
      <c r="AE56" s="650"/>
      <c r="AF56" s="701">
        <f>(AC56-AD56)*(1-Recovery_OX!U51)</f>
        <v>1.2391278624720574</v>
      </c>
    </row>
    <row r="57" spans="2:32">
      <c r="B57" s="694">
        <f t="shared" si="1"/>
        <v>2040</v>
      </c>
      <c r="C57" s="695">
        <f>IF(Select2=1,Food!$K59,"")</f>
        <v>8.1291814784544142E-2</v>
      </c>
      <c r="D57" s="696">
        <f>IF(Select2=1,Paper!$K59,"")</f>
        <v>0.27810375033832063</v>
      </c>
      <c r="E57" s="687">
        <f>IF(Select2=1,Nappies!$K59,"")</f>
        <v>0.20043848699602376</v>
      </c>
      <c r="F57" s="696">
        <f>IF(Select2=1,Garden!$K59,"")</f>
        <v>0</v>
      </c>
      <c r="G57" s="687">
        <f>IF(Select2=1,Wood!$K59,"")</f>
        <v>0</v>
      </c>
      <c r="H57" s="696">
        <f>IF(Select2=1,Textiles!$K59,"")</f>
        <v>6.5844523822413722E-2</v>
      </c>
      <c r="I57" s="697">
        <f>Sludge!K59</f>
        <v>0</v>
      </c>
      <c r="J57" s="697" t="str">
        <f>IF(Select2=2,MSW!$K59,"")</f>
        <v/>
      </c>
      <c r="K57" s="697">
        <f>Industry!$K59</f>
        <v>0</v>
      </c>
      <c r="L57" s="698">
        <f t="shared" si="3"/>
        <v>0.62567857594130216</v>
      </c>
      <c r="M57" s="699">
        <f>Recovery_OX!C52</f>
        <v>0</v>
      </c>
      <c r="N57" s="650"/>
      <c r="O57" s="700">
        <f>(L57-M57)*(1-Recovery_OX!F52)</f>
        <v>0.62567857594130216</v>
      </c>
      <c r="P57" s="641"/>
      <c r="Q57" s="652"/>
      <c r="S57" s="694">
        <f t="shared" si="2"/>
        <v>2040</v>
      </c>
      <c r="T57" s="695">
        <f>IF(Select2=1,Food!$W59,"")</f>
        <v>5.4387922469587992E-2</v>
      </c>
      <c r="U57" s="696">
        <f>IF(Select2=1,Paper!$W59,"")</f>
        <v>0.57459452549239798</v>
      </c>
      <c r="V57" s="687">
        <f>IF(Select2=1,Nappies!$W59,"")</f>
        <v>0</v>
      </c>
      <c r="W57" s="696">
        <f>IF(Select2=1,Garden!$W59,"")</f>
        <v>0</v>
      </c>
      <c r="X57" s="687">
        <f>IF(Select2=1,Wood!$W59,"")</f>
        <v>0.44837195324372148</v>
      </c>
      <c r="Y57" s="696">
        <f>IF(Select2=1,Textiles!$W59,"")</f>
        <v>7.2158382271138355E-2</v>
      </c>
      <c r="Z57" s="689">
        <f>Sludge!W59</f>
        <v>0</v>
      </c>
      <c r="AA57" s="689" t="str">
        <f>IF(Select2=2,MSW!$W59,"")</f>
        <v/>
      </c>
      <c r="AB57" s="697">
        <f>Industry!$W59</f>
        <v>0</v>
      </c>
      <c r="AC57" s="698">
        <f t="shared" si="4"/>
        <v>1.1495127834768457</v>
      </c>
      <c r="AD57" s="699">
        <f>Recovery_OX!R52</f>
        <v>0</v>
      </c>
      <c r="AE57" s="650"/>
      <c r="AF57" s="701">
        <f>(AC57-AD57)*(1-Recovery_OX!U52)</f>
        <v>1.1495127834768457</v>
      </c>
    </row>
    <row r="58" spans="2:32">
      <c r="B58" s="694">
        <f t="shared" si="1"/>
        <v>2041</v>
      </c>
      <c r="C58" s="695">
        <f>IF(Select2=1,Food!$K60,"")</f>
        <v>5.4491533028696304E-2</v>
      </c>
      <c r="D58" s="696">
        <f>IF(Select2=1,Paper!$K60,"")</f>
        <v>0.25930221810811693</v>
      </c>
      <c r="E58" s="687">
        <f>IF(Select2=1,Nappies!$K60,"")</f>
        <v>0.16910289937035705</v>
      </c>
      <c r="F58" s="696">
        <f>IF(Select2=1,Garden!$K60,"")</f>
        <v>0</v>
      </c>
      <c r="G58" s="687">
        <f>IF(Select2=1,Wood!$K60,"")</f>
        <v>0</v>
      </c>
      <c r="H58" s="696">
        <f>IF(Select2=1,Textiles!$K60,"")</f>
        <v>6.139302708666855E-2</v>
      </c>
      <c r="I58" s="697">
        <f>Sludge!K60</f>
        <v>0</v>
      </c>
      <c r="J58" s="697" t="str">
        <f>IF(Select2=2,MSW!$K60,"")</f>
        <v/>
      </c>
      <c r="K58" s="697">
        <f>Industry!$K60</f>
        <v>0</v>
      </c>
      <c r="L58" s="698">
        <f t="shared" si="3"/>
        <v>0.54428967759383884</v>
      </c>
      <c r="M58" s="699">
        <f>Recovery_OX!C53</f>
        <v>0</v>
      </c>
      <c r="N58" s="650"/>
      <c r="O58" s="700">
        <f>(L58-M58)*(1-Recovery_OX!F53)</f>
        <v>0.54428967759383884</v>
      </c>
      <c r="P58" s="641"/>
      <c r="Q58" s="652"/>
      <c r="S58" s="694">
        <f t="shared" si="2"/>
        <v>2041</v>
      </c>
      <c r="T58" s="695">
        <f>IF(Select2=1,Food!$W60,"")</f>
        <v>3.6457314693597004E-2</v>
      </c>
      <c r="U58" s="696">
        <f>IF(Select2=1,Paper!$W60,"")</f>
        <v>0.53574838452090279</v>
      </c>
      <c r="V58" s="687">
        <f>IF(Select2=1,Nappies!$W60,"")</f>
        <v>0</v>
      </c>
      <c r="W58" s="696">
        <f>IF(Select2=1,Garden!$W60,"")</f>
        <v>0</v>
      </c>
      <c r="X58" s="687">
        <f>IF(Select2=1,Wood!$W60,"")</f>
        <v>0.43295038655012186</v>
      </c>
      <c r="Y58" s="696">
        <f>IF(Select2=1,Textiles!$W60,"")</f>
        <v>6.7280029684020345E-2</v>
      </c>
      <c r="Z58" s="689">
        <f>Sludge!W60</f>
        <v>0</v>
      </c>
      <c r="AA58" s="689" t="str">
        <f>IF(Select2=2,MSW!$W60,"")</f>
        <v/>
      </c>
      <c r="AB58" s="697">
        <f>Industry!$W60</f>
        <v>0</v>
      </c>
      <c r="AC58" s="698">
        <f t="shared" si="4"/>
        <v>1.0724361154486419</v>
      </c>
      <c r="AD58" s="699">
        <f>Recovery_OX!R53</f>
        <v>0</v>
      </c>
      <c r="AE58" s="650"/>
      <c r="AF58" s="701">
        <f>(AC58-AD58)*(1-Recovery_OX!U53)</f>
        <v>1.0724361154486419</v>
      </c>
    </row>
    <row r="59" spans="2:32">
      <c r="B59" s="694">
        <f t="shared" si="1"/>
        <v>2042</v>
      </c>
      <c r="C59" s="695">
        <f>IF(Select2=1,Food!$K61,"")</f>
        <v>3.6526766928348262E-2</v>
      </c>
      <c r="D59" s="696">
        <f>IF(Select2=1,Paper!$K61,"")</f>
        <v>0.24177178565191251</v>
      </c>
      <c r="E59" s="687">
        <f>IF(Select2=1,Nappies!$K61,"")</f>
        <v>0.14266616658320896</v>
      </c>
      <c r="F59" s="696">
        <f>IF(Select2=1,Garden!$K61,"")</f>
        <v>0</v>
      </c>
      <c r="G59" s="687">
        <f>IF(Select2=1,Wood!$K61,"")</f>
        <v>0</v>
      </c>
      <c r="H59" s="696">
        <f>IF(Select2=1,Textiles!$K61,"")</f>
        <v>5.7242479040928232E-2</v>
      </c>
      <c r="I59" s="697">
        <f>Sludge!K61</f>
        <v>0</v>
      </c>
      <c r="J59" s="697" t="str">
        <f>IF(Select2=2,MSW!$K61,"")</f>
        <v/>
      </c>
      <c r="K59" s="697">
        <f>Industry!$K61</f>
        <v>0</v>
      </c>
      <c r="L59" s="698">
        <f t="shared" si="3"/>
        <v>0.47820719820439794</v>
      </c>
      <c r="M59" s="699">
        <f>Recovery_OX!C54</f>
        <v>0</v>
      </c>
      <c r="N59" s="650"/>
      <c r="O59" s="700">
        <f>(L59-M59)*(1-Recovery_OX!F54)</f>
        <v>0.47820719820439794</v>
      </c>
      <c r="P59" s="641"/>
      <c r="Q59" s="652"/>
      <c r="S59" s="694">
        <f t="shared" si="2"/>
        <v>2042</v>
      </c>
      <c r="T59" s="695">
        <f>IF(Select2=1,Food!$W61,"")</f>
        <v>2.4438068863747737E-2</v>
      </c>
      <c r="U59" s="696">
        <f>IF(Select2=1,Paper!$W61,"")</f>
        <v>0.49952848275188533</v>
      </c>
      <c r="V59" s="687">
        <f>IF(Select2=1,Nappies!$W61,"")</f>
        <v>0</v>
      </c>
      <c r="W59" s="696">
        <f>IF(Select2=1,Garden!$W61,"")</f>
        <v>0</v>
      </c>
      <c r="X59" s="687">
        <f>IF(Select2=1,Wood!$W61,"")</f>
        <v>0.41805923822360463</v>
      </c>
      <c r="Y59" s="696">
        <f>IF(Select2=1,Textiles!$W61,"")</f>
        <v>6.2731483880469313E-2</v>
      </c>
      <c r="Z59" s="689">
        <f>Sludge!W61</f>
        <v>0</v>
      </c>
      <c r="AA59" s="689" t="str">
        <f>IF(Select2=2,MSW!$W61,"")</f>
        <v/>
      </c>
      <c r="AB59" s="697">
        <f>Industry!$W61</f>
        <v>0</v>
      </c>
      <c r="AC59" s="698">
        <f t="shared" si="4"/>
        <v>1.004757273719707</v>
      </c>
      <c r="AD59" s="699">
        <f>Recovery_OX!R54</f>
        <v>0</v>
      </c>
      <c r="AE59" s="650"/>
      <c r="AF59" s="701">
        <f>(AC59-AD59)*(1-Recovery_OX!U54)</f>
        <v>1.004757273719707</v>
      </c>
    </row>
    <row r="60" spans="2:32">
      <c r="B60" s="694">
        <f t="shared" si="1"/>
        <v>2043</v>
      </c>
      <c r="C60" s="695">
        <f>IF(Select2=1,Food!$K62,"")</f>
        <v>2.4484624088943478E-2</v>
      </c>
      <c r="D60" s="696">
        <f>IF(Select2=1,Paper!$K62,"")</f>
        <v>0.22542651876946884</v>
      </c>
      <c r="E60" s="687">
        <f>IF(Select2=1,Nappies!$K62,"")</f>
        <v>0.12036242526493213</v>
      </c>
      <c r="F60" s="696">
        <f>IF(Select2=1,Garden!$K62,"")</f>
        <v>0</v>
      </c>
      <c r="G60" s="687">
        <f>IF(Select2=1,Wood!$K62,"")</f>
        <v>0</v>
      </c>
      <c r="H60" s="696">
        <f>IF(Select2=1,Textiles!$K62,"")</f>
        <v>5.3372533693857256E-2</v>
      </c>
      <c r="I60" s="697">
        <f>Sludge!K62</f>
        <v>0</v>
      </c>
      <c r="J60" s="697" t="str">
        <f>IF(Select2=2,MSW!$K62,"")</f>
        <v/>
      </c>
      <c r="K60" s="697">
        <f>Industry!$K62</f>
        <v>0</v>
      </c>
      <c r="L60" s="698">
        <f t="shared" si="3"/>
        <v>0.42364610181720169</v>
      </c>
      <c r="M60" s="699">
        <f>Recovery_OX!C55</f>
        <v>0</v>
      </c>
      <c r="N60" s="650"/>
      <c r="O60" s="700">
        <f>(L60-M60)*(1-Recovery_OX!F55)</f>
        <v>0.42364610181720169</v>
      </c>
      <c r="P60" s="641"/>
      <c r="Q60" s="652"/>
      <c r="S60" s="694">
        <f t="shared" si="2"/>
        <v>2043</v>
      </c>
      <c r="T60" s="695">
        <f>IF(Select2=1,Food!$W62,"")</f>
        <v>1.6381327445769506E-2</v>
      </c>
      <c r="U60" s="696">
        <f>IF(Select2=1,Paper!$W62,"")</f>
        <v>0.46575727018485297</v>
      </c>
      <c r="V60" s="687">
        <f>IF(Select2=1,Nappies!$W62,"")</f>
        <v>0</v>
      </c>
      <c r="W60" s="696">
        <f>IF(Select2=1,Garden!$W62,"")</f>
        <v>0</v>
      </c>
      <c r="X60" s="687">
        <f>IF(Select2=1,Wood!$W62,"")</f>
        <v>0.40368026474522489</v>
      </c>
      <c r="Y60" s="696">
        <f>IF(Select2=1,Textiles!$W62,"")</f>
        <v>5.8490447883679214E-2</v>
      </c>
      <c r="Z60" s="689">
        <f>Sludge!W62</f>
        <v>0</v>
      </c>
      <c r="AA60" s="689" t="str">
        <f>IF(Select2=2,MSW!$W62,"")</f>
        <v/>
      </c>
      <c r="AB60" s="697">
        <f>Industry!$W62</f>
        <v>0</v>
      </c>
      <c r="AC60" s="698">
        <f t="shared" si="4"/>
        <v>0.94430931025952658</v>
      </c>
      <c r="AD60" s="699">
        <f>Recovery_OX!R55</f>
        <v>0</v>
      </c>
      <c r="AE60" s="650"/>
      <c r="AF60" s="701">
        <f>(AC60-AD60)*(1-Recovery_OX!U55)</f>
        <v>0.94430931025952658</v>
      </c>
    </row>
    <row r="61" spans="2:32">
      <c r="B61" s="694">
        <f t="shared" si="1"/>
        <v>2044</v>
      </c>
      <c r="C61" s="695">
        <f>IF(Select2=1,Food!$K63,"")</f>
        <v>1.6412534346465918E-2</v>
      </c>
      <c r="D61" s="696">
        <f>IF(Select2=1,Paper!$K63,"")</f>
        <v>0.210186292943565</v>
      </c>
      <c r="E61" s="687">
        <f>IF(Select2=1,Nappies!$K63,"")</f>
        <v>0.1015455434362349</v>
      </c>
      <c r="F61" s="696">
        <f>IF(Select2=1,Garden!$K63,"")</f>
        <v>0</v>
      </c>
      <c r="G61" s="687">
        <f>IF(Select2=1,Wood!$K63,"")</f>
        <v>0</v>
      </c>
      <c r="H61" s="696">
        <f>IF(Select2=1,Textiles!$K63,"")</f>
        <v>4.9764220568874501E-2</v>
      </c>
      <c r="I61" s="697">
        <f>Sludge!K63</f>
        <v>0</v>
      </c>
      <c r="J61" s="697" t="str">
        <f>IF(Select2=2,MSW!$K63,"")</f>
        <v/>
      </c>
      <c r="K61" s="697">
        <f>Industry!$K63</f>
        <v>0</v>
      </c>
      <c r="L61" s="698">
        <f t="shared" si="3"/>
        <v>0.37790859129514032</v>
      </c>
      <c r="M61" s="699">
        <f>Recovery_OX!C56</f>
        <v>0</v>
      </c>
      <c r="N61" s="650"/>
      <c r="O61" s="700">
        <f>(L61-M61)*(1-Recovery_OX!F56)</f>
        <v>0.37790859129514032</v>
      </c>
      <c r="P61" s="641"/>
      <c r="Q61" s="652"/>
      <c r="S61" s="694">
        <f t="shared" si="2"/>
        <v>2044</v>
      </c>
      <c r="T61" s="695">
        <f>IF(Select2=1,Food!$W63,"")</f>
        <v>1.0980732167573098E-2</v>
      </c>
      <c r="U61" s="696">
        <f>IF(Select2=1,Paper!$W63,"")</f>
        <v>0.4342692002966218</v>
      </c>
      <c r="V61" s="687">
        <f>IF(Select2=1,Nappies!$W63,"")</f>
        <v>0</v>
      </c>
      <c r="W61" s="696">
        <f>IF(Select2=1,Garden!$W63,"")</f>
        <v>0</v>
      </c>
      <c r="X61" s="687">
        <f>IF(Select2=1,Wood!$W63,"")</f>
        <v>0.38979585007427753</v>
      </c>
      <c r="Y61" s="696">
        <f>IF(Select2=1,Textiles!$W63,"")</f>
        <v>5.4536132130273446E-2</v>
      </c>
      <c r="Z61" s="689">
        <f>Sludge!W63</f>
        <v>0</v>
      </c>
      <c r="AA61" s="689" t="str">
        <f>IF(Select2=2,MSW!$W63,"")</f>
        <v/>
      </c>
      <c r="AB61" s="697">
        <f>Industry!$W63</f>
        <v>0</v>
      </c>
      <c r="AC61" s="698">
        <f t="shared" si="4"/>
        <v>0.88958191466874592</v>
      </c>
      <c r="AD61" s="699">
        <f>Recovery_OX!R56</f>
        <v>0</v>
      </c>
      <c r="AE61" s="650"/>
      <c r="AF61" s="701">
        <f>(AC61-AD61)*(1-Recovery_OX!U56)</f>
        <v>0.88958191466874592</v>
      </c>
    </row>
    <row r="62" spans="2:32">
      <c r="B62" s="694">
        <f t="shared" si="1"/>
        <v>2045</v>
      </c>
      <c r="C62" s="695">
        <f>IF(Select2=1,Food!$K64,"")</f>
        <v>1.1001650778684544E-2</v>
      </c>
      <c r="D62" s="696">
        <f>IF(Select2=1,Paper!$K64,"")</f>
        <v>0.19597640056952126</v>
      </c>
      <c r="E62" s="687">
        <f>IF(Select2=1,Nappies!$K64,"")</f>
        <v>8.5670402279311234E-2</v>
      </c>
      <c r="F62" s="696">
        <f>IF(Select2=1,Garden!$K64,"")</f>
        <v>0</v>
      </c>
      <c r="G62" s="687">
        <f>IF(Select2=1,Wood!$K64,"")</f>
        <v>0</v>
      </c>
      <c r="H62" s="696">
        <f>IF(Select2=1,Textiles!$K64,"")</f>
        <v>4.6399851710855061E-2</v>
      </c>
      <c r="I62" s="697">
        <f>Sludge!K64</f>
        <v>0</v>
      </c>
      <c r="J62" s="697" t="str">
        <f>IF(Select2=2,MSW!$K64,"")</f>
        <v/>
      </c>
      <c r="K62" s="697">
        <f>Industry!$K64</f>
        <v>0</v>
      </c>
      <c r="L62" s="698">
        <f t="shared" si="3"/>
        <v>0.33904830533837205</v>
      </c>
      <c r="M62" s="699">
        <f>Recovery_OX!C57</f>
        <v>0</v>
      </c>
      <c r="N62" s="650"/>
      <c r="O62" s="700">
        <f>(L62-M62)*(1-Recovery_OX!F57)</f>
        <v>0.33904830533837205</v>
      </c>
      <c r="P62" s="641"/>
      <c r="Q62" s="652"/>
      <c r="S62" s="694">
        <f t="shared" si="2"/>
        <v>2045</v>
      </c>
      <c r="T62" s="695">
        <f>IF(Select2=1,Food!$W64,"")</f>
        <v>7.3606048920726256E-3</v>
      </c>
      <c r="U62" s="696">
        <f>IF(Select2=1,Paper!$W64,"")</f>
        <v>0.40490991853206859</v>
      </c>
      <c r="V62" s="687">
        <f>IF(Select2=1,Nappies!$W64,"")</f>
        <v>0</v>
      </c>
      <c r="W62" s="696">
        <f>IF(Select2=1,Garden!$W64,"")</f>
        <v>0</v>
      </c>
      <c r="X62" s="687">
        <f>IF(Select2=1,Wood!$W64,"")</f>
        <v>0.37638898406644478</v>
      </c>
      <c r="Y62" s="696">
        <f>IF(Select2=1,Textiles!$W64,"")</f>
        <v>5.0849152559841182E-2</v>
      </c>
      <c r="Z62" s="689">
        <f>Sludge!W64</f>
        <v>0</v>
      </c>
      <c r="AA62" s="689" t="str">
        <f>IF(Select2=2,MSW!$W64,"")</f>
        <v/>
      </c>
      <c r="AB62" s="697">
        <f>Industry!$W64</f>
        <v>0</v>
      </c>
      <c r="AC62" s="698">
        <f t="shared" si="4"/>
        <v>0.83950866005042712</v>
      </c>
      <c r="AD62" s="699">
        <f>Recovery_OX!R57</f>
        <v>0</v>
      </c>
      <c r="AE62" s="650"/>
      <c r="AF62" s="701">
        <f>(AC62-AD62)*(1-Recovery_OX!U57)</f>
        <v>0.83950866005042712</v>
      </c>
    </row>
    <row r="63" spans="2:32">
      <c r="B63" s="694">
        <f t="shared" si="1"/>
        <v>2046</v>
      </c>
      <c r="C63" s="695">
        <f>IF(Select2=1,Food!$K65,"")</f>
        <v>7.3746270564358516E-3</v>
      </c>
      <c r="D63" s="696">
        <f>IF(Select2=1,Paper!$K65,"")</f>
        <v>0.18272718473843419</v>
      </c>
      <c r="E63" s="687">
        <f>IF(Select2=1,Nappies!$K65,"")</f>
        <v>7.2277104226713518E-2</v>
      </c>
      <c r="F63" s="696">
        <f>IF(Select2=1,Garden!$K65,"")</f>
        <v>0</v>
      </c>
      <c r="G63" s="687">
        <f>IF(Select2=1,Wood!$K65,"")</f>
        <v>0</v>
      </c>
      <c r="H63" s="696">
        <f>IF(Select2=1,Textiles!$K65,"")</f>
        <v>4.3262934979753698E-2</v>
      </c>
      <c r="I63" s="697">
        <f>Sludge!K65</f>
        <v>0</v>
      </c>
      <c r="J63" s="697" t="str">
        <f>IF(Select2=2,MSW!$K65,"")</f>
        <v/>
      </c>
      <c r="K63" s="697">
        <f>Industry!$K65</f>
        <v>0</v>
      </c>
      <c r="L63" s="698">
        <f t="shared" si="3"/>
        <v>0.30564185100133728</v>
      </c>
      <c r="M63" s="699">
        <f>Recovery_OX!C58</f>
        <v>0</v>
      </c>
      <c r="N63" s="650"/>
      <c r="O63" s="700">
        <f>(L63-M63)*(1-Recovery_OX!F58)</f>
        <v>0.30564185100133728</v>
      </c>
      <c r="P63" s="641"/>
      <c r="Q63" s="652"/>
      <c r="S63" s="694">
        <f t="shared" si="2"/>
        <v>2046</v>
      </c>
      <c r="T63" s="695">
        <f>IF(Select2=1,Food!$W65,"")</f>
        <v>4.9339610101042739E-3</v>
      </c>
      <c r="U63" s="696">
        <f>IF(Select2=1,Paper!$W65,"")</f>
        <v>0.37753550565792171</v>
      </c>
      <c r="V63" s="687">
        <f>IF(Select2=1,Nappies!$W65,"")</f>
        <v>0</v>
      </c>
      <c r="W63" s="696">
        <f>IF(Select2=1,Garden!$W65,"")</f>
        <v>0</v>
      </c>
      <c r="X63" s="687">
        <f>IF(Select2=1,Wood!$W65,"")</f>
        <v>0.36344324163424196</v>
      </c>
      <c r="Y63" s="696">
        <f>IF(Select2=1,Textiles!$W65,"")</f>
        <v>4.741143559425065E-2</v>
      </c>
      <c r="Z63" s="689">
        <f>Sludge!W65</f>
        <v>0</v>
      </c>
      <c r="AA63" s="689" t="str">
        <f>IF(Select2=2,MSW!$W65,"")</f>
        <v/>
      </c>
      <c r="AB63" s="697">
        <f>Industry!$W65</f>
        <v>0</v>
      </c>
      <c r="AC63" s="698">
        <f t="shared" si="4"/>
        <v>0.79332414389651862</v>
      </c>
      <c r="AD63" s="699">
        <f>Recovery_OX!R58</f>
        <v>0</v>
      </c>
      <c r="AE63" s="650"/>
      <c r="AF63" s="701">
        <f>(AC63-AD63)*(1-Recovery_OX!U58)</f>
        <v>0.79332414389651862</v>
      </c>
    </row>
    <row r="64" spans="2:32">
      <c r="B64" s="694">
        <f t="shared" si="1"/>
        <v>2047</v>
      </c>
      <c r="C64" s="695">
        <f>IF(Select2=1,Food!$K66,"")</f>
        <v>4.9433603479657516E-3</v>
      </c>
      <c r="D64" s="696">
        <f>IF(Select2=1,Paper!$K66,"")</f>
        <v>0.17037369777892852</v>
      </c>
      <c r="E64" s="687">
        <f>IF(Select2=1,Nappies!$K66,"")</f>
        <v>6.0977649881547968E-2</v>
      </c>
      <c r="F64" s="696">
        <f>IF(Select2=1,Garden!$K66,"")</f>
        <v>0</v>
      </c>
      <c r="G64" s="687">
        <f>IF(Select2=1,Wood!$K66,"")</f>
        <v>0</v>
      </c>
      <c r="H64" s="696">
        <f>IF(Select2=1,Textiles!$K66,"")</f>
        <v>4.0338093206115214E-2</v>
      </c>
      <c r="I64" s="697">
        <f>Sludge!K66</f>
        <v>0</v>
      </c>
      <c r="J64" s="697" t="str">
        <f>IF(Select2=2,MSW!$K66,"")</f>
        <v/>
      </c>
      <c r="K64" s="697">
        <f>Industry!$K66</f>
        <v>0</v>
      </c>
      <c r="L64" s="698">
        <f t="shared" si="3"/>
        <v>0.27663280121455747</v>
      </c>
      <c r="M64" s="699">
        <f>Recovery_OX!C59</f>
        <v>0</v>
      </c>
      <c r="N64" s="650"/>
      <c r="O64" s="700">
        <f>(L64-M64)*(1-Recovery_OX!F59)</f>
        <v>0.27663280121455747</v>
      </c>
      <c r="P64" s="641"/>
      <c r="Q64" s="652"/>
      <c r="S64" s="694">
        <f t="shared" si="2"/>
        <v>2047</v>
      </c>
      <c r="T64" s="695">
        <f>IF(Select2=1,Food!$W66,"")</f>
        <v>3.307332971431147E-3</v>
      </c>
      <c r="U64" s="696">
        <f>IF(Select2=1,Paper!$W66,"")</f>
        <v>0.35201177227051339</v>
      </c>
      <c r="V64" s="687">
        <f>IF(Select2=1,Nappies!$W66,"")</f>
        <v>0</v>
      </c>
      <c r="W64" s="696">
        <f>IF(Select2=1,Garden!$W66,"")</f>
        <v>0</v>
      </c>
      <c r="X64" s="687">
        <f>IF(Select2=1,Wood!$W66,"")</f>
        <v>0.35094276262423146</v>
      </c>
      <c r="Y64" s="696">
        <f>IF(Select2=1,Textiles!$W66,"")</f>
        <v>4.42061295409482E-2</v>
      </c>
      <c r="Z64" s="689">
        <f>Sludge!W66</f>
        <v>0</v>
      </c>
      <c r="AA64" s="689" t="str">
        <f>IF(Select2=2,MSW!$W66,"")</f>
        <v/>
      </c>
      <c r="AB64" s="697">
        <f>Industry!$W66</f>
        <v>0</v>
      </c>
      <c r="AC64" s="698">
        <f t="shared" si="4"/>
        <v>0.75046799740712422</v>
      </c>
      <c r="AD64" s="699">
        <f>Recovery_OX!R59</f>
        <v>0</v>
      </c>
      <c r="AE64" s="650"/>
      <c r="AF64" s="701">
        <f>(AC64-AD64)*(1-Recovery_OX!U59)</f>
        <v>0.75046799740712422</v>
      </c>
    </row>
    <row r="65" spans="2:32">
      <c r="B65" s="694">
        <f t="shared" si="1"/>
        <v>2048</v>
      </c>
      <c r="C65" s="695">
        <f>IF(Select2=1,Food!$K67,"")</f>
        <v>3.3136335360191564E-3</v>
      </c>
      <c r="D65" s="696">
        <f>IF(Select2=1,Paper!$K67,"")</f>
        <v>0.15885538288359674</v>
      </c>
      <c r="E65" s="687">
        <f>IF(Select2=1,Nappies!$K67,"")</f>
        <v>5.144469780379466E-2</v>
      </c>
      <c r="F65" s="696">
        <f>IF(Select2=1,Garden!$K67,"")</f>
        <v>0</v>
      </c>
      <c r="G65" s="687">
        <f>IF(Select2=1,Wood!$K67,"")</f>
        <v>0</v>
      </c>
      <c r="H65" s="696">
        <f>IF(Select2=1,Textiles!$K67,"")</f>
        <v>3.7610988812171946E-2</v>
      </c>
      <c r="I65" s="697">
        <f>Sludge!K67</f>
        <v>0</v>
      </c>
      <c r="J65" s="697" t="str">
        <f>IF(Select2=2,MSW!$K67,"")</f>
        <v/>
      </c>
      <c r="K65" s="697">
        <f>Industry!$K67</f>
        <v>0</v>
      </c>
      <c r="L65" s="698">
        <f t="shared" si="3"/>
        <v>0.25122470303558248</v>
      </c>
      <c r="M65" s="699">
        <f>Recovery_OX!C60</f>
        <v>0</v>
      </c>
      <c r="N65" s="650"/>
      <c r="O65" s="700">
        <f>(L65-M65)*(1-Recovery_OX!F60)</f>
        <v>0.25122470303558248</v>
      </c>
      <c r="P65" s="641"/>
      <c r="Q65" s="652"/>
      <c r="S65" s="694">
        <f t="shared" si="2"/>
        <v>2048</v>
      </c>
      <c r="T65" s="695">
        <f>IF(Select2=1,Food!$W67,"")</f>
        <v>2.216971589664914E-3</v>
      </c>
      <c r="U65" s="696">
        <f>IF(Select2=1,Paper!$W67,"")</f>
        <v>0.32821360099916669</v>
      </c>
      <c r="V65" s="687">
        <f>IF(Select2=1,Nappies!$W67,"")</f>
        <v>0</v>
      </c>
      <c r="W65" s="696">
        <f>IF(Select2=1,Garden!$W67,"")</f>
        <v>0</v>
      </c>
      <c r="X65" s="687">
        <f>IF(Select2=1,Wood!$W67,"")</f>
        <v>0.33887223238635139</v>
      </c>
      <c r="Y65" s="696">
        <f>IF(Select2=1,Textiles!$W67,"")</f>
        <v>4.1217521985941877E-2</v>
      </c>
      <c r="Z65" s="689">
        <f>Sludge!W67</f>
        <v>0</v>
      </c>
      <c r="AA65" s="689" t="str">
        <f>IF(Select2=2,MSW!$W67,"")</f>
        <v/>
      </c>
      <c r="AB65" s="697">
        <f>Industry!$W67</f>
        <v>0</v>
      </c>
      <c r="AC65" s="698">
        <f t="shared" si="4"/>
        <v>0.71052032696112488</v>
      </c>
      <c r="AD65" s="699">
        <f>Recovery_OX!R60</f>
        <v>0</v>
      </c>
      <c r="AE65" s="650"/>
      <c r="AF65" s="701">
        <f>(AC65-AD65)*(1-Recovery_OX!U60)</f>
        <v>0.71052032696112488</v>
      </c>
    </row>
    <row r="66" spans="2:32">
      <c r="B66" s="694">
        <f t="shared" si="1"/>
        <v>2049</v>
      </c>
      <c r="C66" s="695">
        <f>IF(Select2=1,Food!$K68,"")</f>
        <v>2.2211949844095991E-3</v>
      </c>
      <c r="D66" s="696">
        <f>IF(Select2=1,Paper!$K68,"")</f>
        <v>0.14811577725945876</v>
      </c>
      <c r="E66" s="687">
        <f>IF(Select2=1,Nappies!$K68,"")</f>
        <v>4.3402081537494808E-2</v>
      </c>
      <c r="F66" s="696">
        <f>IF(Select2=1,Garden!$K68,"")</f>
        <v>0</v>
      </c>
      <c r="G66" s="687">
        <f>IF(Select2=1,Wood!$K68,"")</f>
        <v>0</v>
      </c>
      <c r="H66" s="696">
        <f>IF(Select2=1,Textiles!$K68,"")</f>
        <v>3.506825352902089E-2</v>
      </c>
      <c r="I66" s="697">
        <f>Sludge!K68</f>
        <v>0</v>
      </c>
      <c r="J66" s="697" t="str">
        <f>IF(Select2=2,MSW!$K68,"")</f>
        <v/>
      </c>
      <c r="K66" s="697">
        <f>Industry!$K68</f>
        <v>0</v>
      </c>
      <c r="L66" s="698">
        <f t="shared" si="3"/>
        <v>0.22880730731038407</v>
      </c>
      <c r="M66" s="699">
        <f>Recovery_OX!C61</f>
        <v>0</v>
      </c>
      <c r="N66" s="650"/>
      <c r="O66" s="700">
        <f>(L66-M66)*(1-Recovery_OX!F61)</f>
        <v>0.22880730731038407</v>
      </c>
      <c r="P66" s="641"/>
      <c r="Q66" s="652"/>
      <c r="S66" s="694">
        <f t="shared" si="2"/>
        <v>2049</v>
      </c>
      <c r="T66" s="695">
        <f>IF(Select2=1,Food!$W68,"")</f>
        <v>1.4860804980438898E-3</v>
      </c>
      <c r="U66" s="696">
        <f>IF(Select2=1,Paper!$W68,"")</f>
        <v>0.30602433318069977</v>
      </c>
      <c r="V66" s="687">
        <f>IF(Select2=1,Nappies!$W68,"")</f>
        <v>0</v>
      </c>
      <c r="W66" s="696">
        <f>IF(Select2=1,Garden!$W68,"")</f>
        <v>0</v>
      </c>
      <c r="X66" s="687">
        <f>IF(Select2=1,Wood!$W68,"")</f>
        <v>0.32721686301155362</v>
      </c>
      <c r="Y66" s="696">
        <f>IF(Select2=1,Textiles!$W68,"")</f>
        <v>3.8430962771529756E-2</v>
      </c>
      <c r="Z66" s="689">
        <f>Sludge!W68</f>
        <v>0</v>
      </c>
      <c r="AA66" s="689" t="str">
        <f>IF(Select2=2,MSW!$W68,"")</f>
        <v/>
      </c>
      <c r="AB66" s="697">
        <f>Industry!$W68</f>
        <v>0</v>
      </c>
      <c r="AC66" s="698">
        <f t="shared" si="4"/>
        <v>0.67315823946182707</v>
      </c>
      <c r="AD66" s="699">
        <f>Recovery_OX!R61</f>
        <v>0</v>
      </c>
      <c r="AE66" s="650"/>
      <c r="AF66" s="701">
        <f>(AC66-AD66)*(1-Recovery_OX!U61)</f>
        <v>0.67315823946182707</v>
      </c>
    </row>
    <row r="67" spans="2:32">
      <c r="B67" s="694">
        <f t="shared" si="1"/>
        <v>2050</v>
      </c>
      <c r="C67" s="695">
        <f>IF(Select2=1,Food!$K69,"")</f>
        <v>1.4889115242035737E-3</v>
      </c>
      <c r="D67" s="696">
        <f>IF(Select2=1,Paper!$K69,"")</f>
        <v>0.13810223534728536</v>
      </c>
      <c r="E67" s="687">
        <f>IF(Select2=1,Nappies!$K69,"")</f>
        <v>3.6616809160231842E-2</v>
      </c>
      <c r="F67" s="696">
        <f>IF(Select2=1,Garden!$K69,"")</f>
        <v>0</v>
      </c>
      <c r="G67" s="687">
        <f>IF(Select2=1,Wood!$K69,"")</f>
        <v>0</v>
      </c>
      <c r="H67" s="696">
        <f>IF(Select2=1,Textiles!$K69,"")</f>
        <v>3.2697422865354035E-2</v>
      </c>
      <c r="I67" s="697">
        <f>Sludge!K69</f>
        <v>0</v>
      </c>
      <c r="J67" s="697" t="str">
        <f>IF(Select2=2,MSW!$K69,"")</f>
        <v/>
      </c>
      <c r="K67" s="697">
        <f>Industry!$K69</f>
        <v>0</v>
      </c>
      <c r="L67" s="698">
        <f t="shared" si="3"/>
        <v>0.20890537889707483</v>
      </c>
      <c r="M67" s="699">
        <f>Recovery_OX!C62</f>
        <v>0</v>
      </c>
      <c r="N67" s="650"/>
      <c r="O67" s="700">
        <f>(L67-M67)*(1-Recovery_OX!F62)</f>
        <v>0.20890537889707483</v>
      </c>
      <c r="P67" s="641"/>
      <c r="Q67" s="652"/>
      <c r="S67" s="694">
        <f t="shared" si="2"/>
        <v>2050</v>
      </c>
      <c r="T67" s="695">
        <f>IF(Select2=1,Food!$W69,"")</f>
        <v>9.9614954786144587E-4</v>
      </c>
      <c r="U67" s="696">
        <f>IF(Select2=1,Paper!$W69,"")</f>
        <v>0.28533519699852333</v>
      </c>
      <c r="V67" s="687">
        <f>IF(Select2=1,Nappies!$W69,"")</f>
        <v>0</v>
      </c>
      <c r="W67" s="696">
        <f>IF(Select2=1,Garden!$W69,"")</f>
        <v>0</v>
      </c>
      <c r="X67" s="687">
        <f>IF(Select2=1,Wood!$W69,"")</f>
        <v>0.31596237521476633</v>
      </c>
      <c r="Y67" s="696">
        <f>IF(Select2=1,Textiles!$W69,"")</f>
        <v>3.5832792181209924E-2</v>
      </c>
      <c r="Z67" s="689">
        <f>Sludge!W69</f>
        <v>0</v>
      </c>
      <c r="AA67" s="689" t="str">
        <f>IF(Select2=2,MSW!$W69,"")</f>
        <v/>
      </c>
      <c r="AB67" s="697">
        <f>Industry!$W69</f>
        <v>0</v>
      </c>
      <c r="AC67" s="698">
        <f t="shared" si="4"/>
        <v>0.63812651394236097</v>
      </c>
      <c r="AD67" s="699">
        <f>Recovery_OX!R62</f>
        <v>0</v>
      </c>
      <c r="AE67" s="650"/>
      <c r="AF67" s="701">
        <f>(AC67-AD67)*(1-Recovery_OX!U62)</f>
        <v>0.63812651394236097</v>
      </c>
    </row>
    <row r="68" spans="2:32">
      <c r="B68" s="694">
        <f t="shared" si="1"/>
        <v>2051</v>
      </c>
      <c r="C68" s="695">
        <f>IF(Select2=1,Food!$K70,"")</f>
        <v>9.9804724144713329E-4</v>
      </c>
      <c r="D68" s="696">
        <f>IF(Select2=1,Paper!$K70,"")</f>
        <v>0.12876567075300566</v>
      </c>
      <c r="E68" s="687">
        <f>IF(Select2=1,Nappies!$K70,"")</f>
        <v>3.0892313584511784E-2</v>
      </c>
      <c r="F68" s="696">
        <f>IF(Select2=1,Garden!$K70,"")</f>
        <v>0</v>
      </c>
      <c r="G68" s="687">
        <f>IF(Select2=1,Wood!$K70,"")</f>
        <v>0</v>
      </c>
      <c r="H68" s="696">
        <f>IF(Select2=1,Textiles!$K70,"")</f>
        <v>3.0486875006507545E-2</v>
      </c>
      <c r="I68" s="697">
        <f>Sludge!K70</f>
        <v>0</v>
      </c>
      <c r="J68" s="697" t="str">
        <f>IF(Select2=2,MSW!$K70,"")</f>
        <v/>
      </c>
      <c r="K68" s="697">
        <f>Industry!$K70</f>
        <v>0</v>
      </c>
      <c r="L68" s="698">
        <f t="shared" si="3"/>
        <v>0.19114290658547212</v>
      </c>
      <c r="M68" s="699">
        <f>Recovery_OX!C63</f>
        <v>0</v>
      </c>
      <c r="N68" s="650"/>
      <c r="O68" s="700">
        <f>(L68-M68)*(1-Recovery_OX!F63)</f>
        <v>0.19114290658547212</v>
      </c>
      <c r="P68" s="641"/>
      <c r="Q68" s="652"/>
      <c r="S68" s="694">
        <f t="shared" si="2"/>
        <v>2051</v>
      </c>
      <c r="T68" s="695">
        <f>IF(Select2=1,Food!$W70,"")</f>
        <v>6.6773901078086588E-4</v>
      </c>
      <c r="U68" s="696">
        <f>IF(Select2=1,Paper!$W70,"")</f>
        <v>0.26604477428306939</v>
      </c>
      <c r="V68" s="687">
        <f>IF(Select2=1,Nappies!$W70,"")</f>
        <v>0</v>
      </c>
      <c r="W68" s="696">
        <f>IF(Select2=1,Garden!$W70,"")</f>
        <v>0</v>
      </c>
      <c r="X68" s="687">
        <f>IF(Select2=1,Wood!$W70,"")</f>
        <v>0.3050949808409838</v>
      </c>
      <c r="Y68" s="696">
        <f>IF(Select2=1,Textiles!$W70,"")</f>
        <v>3.3410273979734319E-2</v>
      </c>
      <c r="Z68" s="689">
        <f>Sludge!W70</f>
        <v>0</v>
      </c>
      <c r="AA68" s="689" t="str">
        <f>IF(Select2=2,MSW!$W70,"")</f>
        <v/>
      </c>
      <c r="AB68" s="697">
        <f>Industry!$W70</f>
        <v>0</v>
      </c>
      <c r="AC68" s="698">
        <f t="shared" si="4"/>
        <v>0.6052177681145684</v>
      </c>
      <c r="AD68" s="699">
        <f>Recovery_OX!R63</f>
        <v>0</v>
      </c>
      <c r="AE68" s="650"/>
      <c r="AF68" s="701">
        <f>(AC68-AD68)*(1-Recovery_OX!U63)</f>
        <v>0.6052177681145684</v>
      </c>
    </row>
    <row r="69" spans="2:32">
      <c r="B69" s="694">
        <f t="shared" si="1"/>
        <v>2052</v>
      </c>
      <c r="C69" s="695">
        <f>IF(Select2=1,Food!$K71,"")</f>
        <v>6.690110728325853E-4</v>
      </c>
      <c r="D69" s="696">
        <f>IF(Select2=1,Paper!$K71,"")</f>
        <v>0.12006031562614661</v>
      </c>
      <c r="E69" s="687">
        <f>IF(Select2=1,Nappies!$K71,"")</f>
        <v>2.6062758074515108E-2</v>
      </c>
      <c r="F69" s="696">
        <f>IF(Select2=1,Garden!$K71,"")</f>
        <v>0</v>
      </c>
      <c r="G69" s="687">
        <f>IF(Select2=1,Wood!$K71,"")</f>
        <v>0</v>
      </c>
      <c r="H69" s="696">
        <f>IF(Select2=1,Textiles!$K71,"")</f>
        <v>2.842577384431275E-2</v>
      </c>
      <c r="I69" s="697">
        <f>Sludge!K71</f>
        <v>0</v>
      </c>
      <c r="J69" s="697" t="str">
        <f>IF(Select2=2,MSW!$K71,"")</f>
        <v/>
      </c>
      <c r="K69" s="697">
        <f>Industry!$K71</f>
        <v>0</v>
      </c>
      <c r="L69" s="698">
        <f t="shared" si="3"/>
        <v>0.17521785861780706</v>
      </c>
      <c r="M69" s="699">
        <f>Recovery_OX!C64</f>
        <v>0</v>
      </c>
      <c r="N69" s="650"/>
      <c r="O69" s="700">
        <f>(L69-M69)*(1-Recovery_OX!F64)</f>
        <v>0.17521785861780706</v>
      </c>
      <c r="P69" s="641"/>
      <c r="Q69" s="652"/>
      <c r="S69" s="694">
        <f t="shared" si="2"/>
        <v>2052</v>
      </c>
      <c r="T69" s="695">
        <f>IF(Select2=1,Food!$W71,"")</f>
        <v>4.475988444464223E-4</v>
      </c>
      <c r="U69" s="696">
        <f>IF(Select2=1,Paper!$W71,"")</f>
        <v>0.24805850335980689</v>
      </c>
      <c r="V69" s="687">
        <f>IF(Select2=1,Nappies!$W71,"")</f>
        <v>0</v>
      </c>
      <c r="W69" s="696">
        <f>IF(Select2=1,Garden!$W71,"")</f>
        <v>0</v>
      </c>
      <c r="X69" s="687">
        <f>IF(Select2=1,Wood!$W71,"")</f>
        <v>0.29460136597305242</v>
      </c>
      <c r="Y69" s="696">
        <f>IF(Select2=1,Textiles!$W71,"")</f>
        <v>3.1151532980068789E-2</v>
      </c>
      <c r="Z69" s="689">
        <f>Sludge!W71</f>
        <v>0</v>
      </c>
      <c r="AA69" s="689" t="str">
        <f>IF(Select2=2,MSW!$W71,"")</f>
        <v/>
      </c>
      <c r="AB69" s="697">
        <f>Industry!$W71</f>
        <v>0</v>
      </c>
      <c r="AC69" s="698">
        <f t="shared" si="4"/>
        <v>0.57425900115737449</v>
      </c>
      <c r="AD69" s="699">
        <f>Recovery_OX!R64</f>
        <v>0</v>
      </c>
      <c r="AE69" s="650"/>
      <c r="AF69" s="701">
        <f>(AC69-AD69)*(1-Recovery_OX!U64)</f>
        <v>0.57425900115737449</v>
      </c>
    </row>
    <row r="70" spans="2:32">
      <c r="B70" s="694">
        <f t="shared" si="1"/>
        <v>2053</v>
      </c>
      <c r="C70" s="695">
        <f>IF(Select2=1,Food!$K72,"")</f>
        <v>4.4845153313949104E-4</v>
      </c>
      <c r="D70" s="696">
        <f>IF(Select2=1,Paper!$K72,"")</f>
        <v>0.11194349630577666</v>
      </c>
      <c r="E70" s="687">
        <f>IF(Select2=1,Nappies!$K72,"")</f>
        <v>2.1988232010931703E-2</v>
      </c>
      <c r="F70" s="696">
        <f>IF(Select2=1,Garden!$K72,"")</f>
        <v>0</v>
      </c>
      <c r="G70" s="687">
        <f>IF(Select2=1,Wood!$K72,"")</f>
        <v>0</v>
      </c>
      <c r="H70" s="696">
        <f>IF(Select2=1,Textiles!$K72,"")</f>
        <v>2.6504015858481354E-2</v>
      </c>
      <c r="I70" s="697">
        <f>Sludge!K72</f>
        <v>0</v>
      </c>
      <c r="J70" s="697" t="str">
        <f>IF(Select2=2,MSW!$K72,"")</f>
        <v/>
      </c>
      <c r="K70" s="697">
        <f>Industry!$K72</f>
        <v>0</v>
      </c>
      <c r="L70" s="698">
        <f t="shared" si="3"/>
        <v>0.16088419570832921</v>
      </c>
      <c r="M70" s="699">
        <f>Recovery_OX!C65</f>
        <v>0</v>
      </c>
      <c r="N70" s="650"/>
      <c r="O70" s="700">
        <f>(L70-M70)*(1-Recovery_OX!F65)</f>
        <v>0.16088419570832921</v>
      </c>
      <c r="P70" s="641"/>
      <c r="Q70" s="652"/>
      <c r="S70" s="694">
        <f t="shared" si="2"/>
        <v>2053</v>
      </c>
      <c r="T70" s="695">
        <f>IF(Select2=1,Food!$W72,"")</f>
        <v>3.0003447801482474E-4</v>
      </c>
      <c r="U70" s="696">
        <f>IF(Select2=1,Paper!$W72,"")</f>
        <v>0.23128821550780287</v>
      </c>
      <c r="V70" s="687">
        <f>IF(Select2=1,Nappies!$W72,"")</f>
        <v>0</v>
      </c>
      <c r="W70" s="696">
        <f>IF(Select2=1,Garden!$W72,"")</f>
        <v>0</v>
      </c>
      <c r="X70" s="687">
        <f>IF(Select2=1,Wood!$W72,"")</f>
        <v>0.284468674620457</v>
      </c>
      <c r="Y70" s="696">
        <f>IF(Select2=1,Textiles!$W72,"")</f>
        <v>2.9045496831212464E-2</v>
      </c>
      <c r="Z70" s="689">
        <f>Sludge!W72</f>
        <v>0</v>
      </c>
      <c r="AA70" s="689" t="str">
        <f>IF(Select2=2,MSW!$W72,"")</f>
        <v/>
      </c>
      <c r="AB70" s="697">
        <f>Industry!$W72</f>
        <v>0</v>
      </c>
      <c r="AC70" s="698">
        <f t="shared" si="4"/>
        <v>0.54510242143748722</v>
      </c>
      <c r="AD70" s="699">
        <f>Recovery_OX!R65</f>
        <v>0</v>
      </c>
      <c r="AE70" s="650"/>
      <c r="AF70" s="701">
        <f>(AC70-AD70)*(1-Recovery_OX!U65)</f>
        <v>0.54510242143748722</v>
      </c>
    </row>
    <row r="71" spans="2:32">
      <c r="B71" s="694">
        <f t="shared" si="1"/>
        <v>2054</v>
      </c>
      <c r="C71" s="695">
        <f>IF(Select2=1,Food!$K73,"")</f>
        <v>3.0060605233881669E-4</v>
      </c>
      <c r="D71" s="696">
        <f>IF(Select2=1,Paper!$K73,"")</f>
        <v>0.1043754241341705</v>
      </c>
      <c r="E71" s="687">
        <f>IF(Select2=1,Nappies!$K73,"")</f>
        <v>1.8550697726781432E-2</v>
      </c>
      <c r="F71" s="696">
        <f>IF(Select2=1,Garden!$K73,"")</f>
        <v>0</v>
      </c>
      <c r="G71" s="687">
        <f>IF(Select2=1,Wood!$K73,"")</f>
        <v>0</v>
      </c>
      <c r="H71" s="696">
        <f>IF(Select2=1,Textiles!$K73,"")</f>
        <v>2.471218058913726E-2</v>
      </c>
      <c r="I71" s="697">
        <f>Sludge!K73</f>
        <v>0</v>
      </c>
      <c r="J71" s="697" t="str">
        <f>IF(Select2=2,MSW!$K73,"")</f>
        <v/>
      </c>
      <c r="K71" s="697">
        <f>Industry!$K73</f>
        <v>0</v>
      </c>
      <c r="L71" s="698">
        <f t="shared" si="3"/>
        <v>0.14793890850242802</v>
      </c>
      <c r="M71" s="699">
        <f>Recovery_OX!C66</f>
        <v>0</v>
      </c>
      <c r="N71" s="650"/>
      <c r="O71" s="700">
        <f>(L71-M71)*(1-Recovery_OX!F66)</f>
        <v>0.14793890850242802</v>
      </c>
      <c r="P71" s="641"/>
      <c r="Q71" s="652"/>
      <c r="S71" s="694">
        <f t="shared" si="2"/>
        <v>2054</v>
      </c>
      <c r="T71" s="695">
        <f>IF(Select2=1,Food!$W73,"")</f>
        <v>2.0111912511517634E-4</v>
      </c>
      <c r="U71" s="696">
        <f>IF(Select2=1,Paper!$W73,"")</f>
        <v>0.21565170275655049</v>
      </c>
      <c r="V71" s="687">
        <f>IF(Select2=1,Nappies!$W73,"")</f>
        <v>0</v>
      </c>
      <c r="W71" s="696">
        <f>IF(Select2=1,Garden!$W73,"")</f>
        <v>0</v>
      </c>
      <c r="X71" s="687">
        <f>IF(Select2=1,Wood!$W73,"")</f>
        <v>0.27468449296912456</v>
      </c>
      <c r="Y71" s="696">
        <f>IF(Select2=1,Textiles!$W73,"")</f>
        <v>2.7081841741520306E-2</v>
      </c>
      <c r="Z71" s="689">
        <f>Sludge!W73</f>
        <v>0</v>
      </c>
      <c r="AA71" s="689" t="str">
        <f>IF(Select2=2,MSW!$W73,"")</f>
        <v/>
      </c>
      <c r="AB71" s="697">
        <f>Industry!$W73</f>
        <v>0</v>
      </c>
      <c r="AC71" s="698">
        <f t="shared" si="4"/>
        <v>0.5176191565923105</v>
      </c>
      <c r="AD71" s="699">
        <f>Recovery_OX!R66</f>
        <v>0</v>
      </c>
      <c r="AE71" s="650"/>
      <c r="AF71" s="701">
        <f>(AC71-AD71)*(1-Recovery_OX!U66)</f>
        <v>0.5176191565923105</v>
      </c>
    </row>
    <row r="72" spans="2:32">
      <c r="B72" s="694">
        <f t="shared" si="1"/>
        <v>2055</v>
      </c>
      <c r="C72" s="695">
        <f>IF(Select2=1,Food!$K74,"")</f>
        <v>2.0150226284234741E-4</v>
      </c>
      <c r="D72" s="696">
        <f>IF(Select2=1,Paper!$K74,"")</f>
        <v>9.731900041276273E-2</v>
      </c>
      <c r="E72" s="687">
        <f>IF(Select2=1,Nappies!$K74,"")</f>
        <v>1.5650570995400008E-2</v>
      </c>
      <c r="F72" s="696">
        <f>IF(Select2=1,Garden!$K74,"")</f>
        <v>0</v>
      </c>
      <c r="G72" s="687">
        <f>IF(Select2=1,Wood!$K74,"")</f>
        <v>0</v>
      </c>
      <c r="H72" s="696">
        <f>IF(Select2=1,Textiles!$K74,"")</f>
        <v>2.3041484457711318E-2</v>
      </c>
      <c r="I72" s="697">
        <f>Sludge!K74</f>
        <v>0</v>
      </c>
      <c r="J72" s="697" t="str">
        <f>IF(Select2=2,MSW!$K74,"")</f>
        <v/>
      </c>
      <c r="K72" s="697">
        <f>Industry!$K74</f>
        <v>0</v>
      </c>
      <c r="L72" s="698">
        <f t="shared" si="3"/>
        <v>0.13621255812871641</v>
      </c>
      <c r="M72" s="699">
        <f>Recovery_OX!C67</f>
        <v>0</v>
      </c>
      <c r="N72" s="650"/>
      <c r="O72" s="700">
        <f>(L72-M72)*(1-Recovery_OX!F67)</f>
        <v>0.13621255812871641</v>
      </c>
      <c r="P72" s="641"/>
      <c r="Q72" s="652"/>
      <c r="S72" s="694">
        <f t="shared" si="2"/>
        <v>2055</v>
      </c>
      <c r="T72" s="695">
        <f>IF(Select2=1,Food!$W74,"")</f>
        <v>1.3481418120585252E-4</v>
      </c>
      <c r="U72" s="696">
        <f>IF(Select2=1,Paper!$W74,"")</f>
        <v>0.20107231490240221</v>
      </c>
      <c r="V72" s="687">
        <f>IF(Select2=1,Nappies!$W74,"")</f>
        <v>0</v>
      </c>
      <c r="W72" s="696">
        <f>IF(Select2=1,Garden!$W74,"")</f>
        <v>0</v>
      </c>
      <c r="X72" s="687">
        <f>IF(Select2=1,Wood!$W74,"")</f>
        <v>0.26523683417295013</v>
      </c>
      <c r="Y72" s="696">
        <f>IF(Select2=1,Textiles!$W74,"")</f>
        <v>2.5250941871464476E-2</v>
      </c>
      <c r="Z72" s="689">
        <f>Sludge!W74</f>
        <v>0</v>
      </c>
      <c r="AA72" s="689" t="str">
        <f>IF(Select2=2,MSW!$W74,"")</f>
        <v/>
      </c>
      <c r="AB72" s="697">
        <f>Industry!$W74</f>
        <v>0</v>
      </c>
      <c r="AC72" s="698">
        <f t="shared" si="4"/>
        <v>0.49169490512802266</v>
      </c>
      <c r="AD72" s="699">
        <f>Recovery_OX!R67</f>
        <v>0</v>
      </c>
      <c r="AE72" s="650"/>
      <c r="AF72" s="701">
        <f>(AC72-AD72)*(1-Recovery_OX!U67)</f>
        <v>0.49169490512802266</v>
      </c>
    </row>
    <row r="73" spans="2:32">
      <c r="B73" s="694">
        <f t="shared" si="1"/>
        <v>2056</v>
      </c>
      <c r="C73" s="695">
        <f>IF(Select2=1,Food!$K75,"")</f>
        <v>1.350710061047678E-4</v>
      </c>
      <c r="D73" s="696">
        <f>IF(Select2=1,Paper!$K75,"")</f>
        <v>9.0739634544284381E-2</v>
      </c>
      <c r="E73" s="687">
        <f>IF(Select2=1,Nappies!$K75,"")</f>
        <v>1.3203836108462827E-2</v>
      </c>
      <c r="F73" s="696">
        <f>IF(Select2=1,Garden!$K75,"")</f>
        <v>0</v>
      </c>
      <c r="G73" s="687">
        <f>IF(Select2=1,Wood!$K75,"")</f>
        <v>0</v>
      </c>
      <c r="H73" s="696">
        <f>IF(Select2=1,Textiles!$K75,"")</f>
        <v>2.1483737709828993E-2</v>
      </c>
      <c r="I73" s="697">
        <f>Sludge!K75</f>
        <v>0</v>
      </c>
      <c r="J73" s="697" t="str">
        <f>IF(Select2=2,MSW!$K75,"")</f>
        <v/>
      </c>
      <c r="K73" s="697">
        <f>Industry!$K75</f>
        <v>0</v>
      </c>
      <c r="L73" s="698">
        <f t="shared" si="3"/>
        <v>0.12556227936868097</v>
      </c>
      <c r="M73" s="699">
        <f>Recovery_OX!C68</f>
        <v>0</v>
      </c>
      <c r="N73" s="650"/>
      <c r="O73" s="700">
        <f>(L73-M73)*(1-Recovery_OX!F68)</f>
        <v>0.12556227936868097</v>
      </c>
      <c r="P73" s="641"/>
      <c r="Q73" s="652"/>
      <c r="S73" s="694">
        <f t="shared" si="2"/>
        <v>2056</v>
      </c>
      <c r="T73" s="695">
        <f>IF(Select2=1,Food!$W75,"")</f>
        <v>9.0368648152164087E-5</v>
      </c>
      <c r="U73" s="696">
        <f>IF(Select2=1,Paper!$W75,"")</f>
        <v>0.18747858376918253</v>
      </c>
      <c r="V73" s="687">
        <f>IF(Select2=1,Nappies!$W75,"")</f>
        <v>0</v>
      </c>
      <c r="W73" s="696">
        <f>IF(Select2=1,Garden!$W75,"")</f>
        <v>0</v>
      </c>
      <c r="X73" s="687">
        <f>IF(Select2=1,Wood!$W75,"")</f>
        <v>0.25611412366841063</v>
      </c>
      <c r="Y73" s="696">
        <f>IF(Select2=1,Textiles!$W75,"")</f>
        <v>2.3543822147757819E-2</v>
      </c>
      <c r="Z73" s="689">
        <f>Sludge!W75</f>
        <v>0</v>
      </c>
      <c r="AA73" s="689" t="str">
        <f>IF(Select2=2,MSW!$W75,"")</f>
        <v/>
      </c>
      <c r="AB73" s="697">
        <f>Industry!$W75</f>
        <v>0</v>
      </c>
      <c r="AC73" s="698">
        <f t="shared" si="4"/>
        <v>0.46722689823350311</v>
      </c>
      <c r="AD73" s="699">
        <f>Recovery_OX!R68</f>
        <v>0</v>
      </c>
      <c r="AE73" s="650"/>
      <c r="AF73" s="701">
        <f>(AC73-AD73)*(1-Recovery_OX!U68)</f>
        <v>0.46722689823350311</v>
      </c>
    </row>
    <row r="74" spans="2:32">
      <c r="B74" s="694">
        <f t="shared" si="1"/>
        <v>2057</v>
      </c>
      <c r="C74" s="695">
        <f>IF(Select2=1,Food!$K76,"")</f>
        <v>9.0540803030228072E-5</v>
      </c>
      <c r="D74" s="696">
        <f>IF(Select2=1,Paper!$K76,"")</f>
        <v>8.4605074469615071E-2</v>
      </c>
      <c r="E74" s="687">
        <f>IF(Select2=1,Nappies!$K76,"")</f>
        <v>1.1139611968815001E-2</v>
      </c>
      <c r="F74" s="696">
        <f>IF(Select2=1,Garden!$K76,"")</f>
        <v>0</v>
      </c>
      <c r="G74" s="687">
        <f>IF(Select2=1,Wood!$K76,"")</f>
        <v>0</v>
      </c>
      <c r="H74" s="696">
        <f>IF(Select2=1,Textiles!$K76,"")</f>
        <v>2.0031304269124924E-2</v>
      </c>
      <c r="I74" s="697">
        <f>Sludge!K76</f>
        <v>0</v>
      </c>
      <c r="J74" s="697" t="str">
        <f>IF(Select2=2,MSW!$K76,"")</f>
        <v/>
      </c>
      <c r="K74" s="697">
        <f>Industry!$K76</f>
        <v>0</v>
      </c>
      <c r="L74" s="698">
        <f t="shared" si="3"/>
        <v>0.11586653151058521</v>
      </c>
      <c r="M74" s="699">
        <f>Recovery_OX!C69</f>
        <v>0</v>
      </c>
      <c r="N74" s="650"/>
      <c r="O74" s="700">
        <f>(L74-M74)*(1-Recovery_OX!F69)</f>
        <v>0.11586653151058521</v>
      </c>
      <c r="P74" s="641"/>
      <c r="Q74" s="652"/>
      <c r="S74" s="694">
        <f t="shared" si="2"/>
        <v>2057</v>
      </c>
      <c r="T74" s="695">
        <f>IF(Select2=1,Food!$W76,"")</f>
        <v>6.0575916389537118E-5</v>
      </c>
      <c r="U74" s="696">
        <f>IF(Select2=1,Paper!$W76,"")</f>
        <v>0.17480387287110544</v>
      </c>
      <c r="V74" s="687">
        <f>IF(Select2=1,Nappies!$W76,"")</f>
        <v>0</v>
      </c>
      <c r="W74" s="696">
        <f>IF(Select2=1,Garden!$W76,"")</f>
        <v>0</v>
      </c>
      <c r="X74" s="687">
        <f>IF(Select2=1,Wood!$W76,"")</f>
        <v>0.2473051849942775</v>
      </c>
      <c r="Y74" s="696">
        <f>IF(Select2=1,Textiles!$W76,"")</f>
        <v>2.1952114267534177E-2</v>
      </c>
      <c r="Z74" s="689">
        <f>Sludge!W76</f>
        <v>0</v>
      </c>
      <c r="AA74" s="689" t="str">
        <f>IF(Select2=2,MSW!$W76,"")</f>
        <v/>
      </c>
      <c r="AB74" s="697">
        <f>Industry!$W76</f>
        <v>0</v>
      </c>
      <c r="AC74" s="698">
        <f t="shared" si="4"/>
        <v>0.44412174804930665</v>
      </c>
      <c r="AD74" s="699">
        <f>Recovery_OX!R69</f>
        <v>0</v>
      </c>
      <c r="AE74" s="650"/>
      <c r="AF74" s="701">
        <f>(AC74-AD74)*(1-Recovery_OX!U69)</f>
        <v>0.44412174804930665</v>
      </c>
    </row>
    <row r="75" spans="2:32">
      <c r="B75" s="694">
        <f t="shared" si="1"/>
        <v>2058</v>
      </c>
      <c r="C75" s="695">
        <f>IF(Select2=1,Food!$K77,"")</f>
        <v>6.0691315255326244E-5</v>
      </c>
      <c r="D75" s="696">
        <f>IF(Select2=1,Paper!$K77,"")</f>
        <v>7.88852485681516E-2</v>
      </c>
      <c r="E75" s="687">
        <f>IF(Select2=1,Nappies!$K77,"")</f>
        <v>9.3980986886251887E-3</v>
      </c>
      <c r="F75" s="696">
        <f>IF(Select2=1,Garden!$K77,"")</f>
        <v>0</v>
      </c>
      <c r="G75" s="687">
        <f>IF(Select2=1,Wood!$K77,"")</f>
        <v>0</v>
      </c>
      <c r="H75" s="696">
        <f>IF(Select2=1,Textiles!$K77,"")</f>
        <v>1.8677064305187716E-2</v>
      </c>
      <c r="I75" s="697">
        <f>Sludge!K77</f>
        <v>0</v>
      </c>
      <c r="J75" s="697" t="str">
        <f>IF(Select2=2,MSW!$K77,"")</f>
        <v/>
      </c>
      <c r="K75" s="697">
        <f>Industry!$K77</f>
        <v>0</v>
      </c>
      <c r="L75" s="698">
        <f t="shared" si="3"/>
        <v>0.10702110287721983</v>
      </c>
      <c r="M75" s="699">
        <f>Recovery_OX!C70</f>
        <v>0</v>
      </c>
      <c r="N75" s="650"/>
      <c r="O75" s="700">
        <f>(L75-M75)*(1-Recovery_OX!F70)</f>
        <v>0.10702110287721983</v>
      </c>
      <c r="P75" s="641"/>
      <c r="Q75" s="652"/>
      <c r="S75" s="694">
        <f t="shared" si="2"/>
        <v>2058</v>
      </c>
      <c r="T75" s="695">
        <f>IF(Select2=1,Food!$W77,"")</f>
        <v>4.0605251062885557E-5</v>
      </c>
      <c r="U75" s="696">
        <f>IF(Select2=1,Paper!$W77,"")</f>
        <v>0.16298605076064374</v>
      </c>
      <c r="V75" s="687">
        <f>IF(Select2=1,Nappies!$W77,"")</f>
        <v>0</v>
      </c>
      <c r="W75" s="696">
        <f>IF(Select2=1,Garden!$W77,"")</f>
        <v>0</v>
      </c>
      <c r="X75" s="687">
        <f>IF(Select2=1,Wood!$W77,"")</f>
        <v>0.23879922609905382</v>
      </c>
      <c r="Y75" s="696">
        <f>IF(Select2=1,Textiles!$W77,"")</f>
        <v>2.0468015676918062E-2</v>
      </c>
      <c r="Z75" s="689">
        <f>Sludge!W77</f>
        <v>0</v>
      </c>
      <c r="AA75" s="689" t="str">
        <f>IF(Select2=2,MSW!$W77,"")</f>
        <v/>
      </c>
      <c r="AB75" s="697">
        <f>Industry!$W77</f>
        <v>0</v>
      </c>
      <c r="AC75" s="698">
        <f t="shared" si="4"/>
        <v>0.42229389778767851</v>
      </c>
      <c r="AD75" s="699">
        <f>Recovery_OX!R70</f>
        <v>0</v>
      </c>
      <c r="AE75" s="650"/>
      <c r="AF75" s="701">
        <f>(AC75-AD75)*(1-Recovery_OX!U70)</f>
        <v>0.42229389778767851</v>
      </c>
    </row>
    <row r="76" spans="2:32">
      <c r="B76" s="694">
        <f t="shared" si="1"/>
        <v>2059</v>
      </c>
      <c r="C76" s="695">
        <f>IF(Select2=1,Food!$K78,"")</f>
        <v>4.0682605235913783E-5</v>
      </c>
      <c r="D76" s="696">
        <f>IF(Select2=1,Paper!$K78,"")</f>
        <v>7.3552118246689113E-2</v>
      </c>
      <c r="E76" s="687">
        <f>IF(Select2=1,Nappies!$K78,"")</f>
        <v>7.9288452064936836E-3</v>
      </c>
      <c r="F76" s="696">
        <f>IF(Select2=1,Garden!$K78,"")</f>
        <v>0</v>
      </c>
      <c r="G76" s="687">
        <f>IF(Select2=1,Wood!$K78,"")</f>
        <v>0</v>
      </c>
      <c r="H76" s="696">
        <f>IF(Select2=1,Textiles!$K78,"")</f>
        <v>1.7414379332143012E-2</v>
      </c>
      <c r="I76" s="697">
        <f>Sludge!K78</f>
        <v>0</v>
      </c>
      <c r="J76" s="697" t="str">
        <f>IF(Select2=2,MSW!$K78,"")</f>
        <v/>
      </c>
      <c r="K76" s="697">
        <f>Industry!$K78</f>
        <v>0</v>
      </c>
      <c r="L76" s="698">
        <f t="shared" si="3"/>
        <v>9.8936025390561733E-2</v>
      </c>
      <c r="M76" s="699">
        <f>Recovery_OX!C71</f>
        <v>0</v>
      </c>
      <c r="N76" s="650"/>
      <c r="O76" s="700">
        <f>(L76-M76)*(1-Recovery_OX!F71)</f>
        <v>9.8936025390561733E-2</v>
      </c>
      <c r="P76" s="641"/>
      <c r="Q76" s="652"/>
      <c r="S76" s="694">
        <f t="shared" si="2"/>
        <v>2059</v>
      </c>
      <c r="T76" s="695">
        <f>IF(Select2=1,Food!$W78,"")</f>
        <v>2.721851376176214E-5</v>
      </c>
      <c r="U76" s="696">
        <f>IF(Select2=1,Paper!$W78,"")</f>
        <v>0.15196718646010141</v>
      </c>
      <c r="V76" s="687">
        <f>IF(Select2=1,Nappies!$W78,"")</f>
        <v>0</v>
      </c>
      <c r="W76" s="696">
        <f>IF(Select2=1,Garden!$W78,"")</f>
        <v>0</v>
      </c>
      <c r="X76" s="687">
        <f>IF(Select2=1,Wood!$W78,"")</f>
        <v>0.23058582611936157</v>
      </c>
      <c r="Y76" s="696">
        <f>IF(Select2=1,Textiles!$W78,"")</f>
        <v>1.9084251322896463E-2</v>
      </c>
      <c r="Z76" s="689">
        <f>Sludge!W78</f>
        <v>0</v>
      </c>
      <c r="AA76" s="689" t="str">
        <f>IF(Select2=2,MSW!$W78,"")</f>
        <v/>
      </c>
      <c r="AB76" s="697">
        <f>Industry!$W78</f>
        <v>0</v>
      </c>
      <c r="AC76" s="698">
        <f t="shared" si="4"/>
        <v>0.40166448241612118</v>
      </c>
      <c r="AD76" s="699">
        <f>Recovery_OX!R71</f>
        <v>0</v>
      </c>
      <c r="AE76" s="650"/>
      <c r="AF76" s="701">
        <f>(AC76-AD76)*(1-Recovery_OX!U71)</f>
        <v>0.40166448241612118</v>
      </c>
    </row>
    <row r="77" spans="2:32">
      <c r="B77" s="694">
        <f t="shared" si="1"/>
        <v>2060</v>
      </c>
      <c r="C77" s="695">
        <f>IF(Select2=1,Food!$K79,"")</f>
        <v>2.7270365814587472E-5</v>
      </c>
      <c r="D77" s="696">
        <f>IF(Select2=1,Paper!$K79,"")</f>
        <v>6.857954049420445E-2</v>
      </c>
      <c r="E77" s="687">
        <f>IF(Select2=1,Nappies!$K79,"")</f>
        <v>6.6892877369576099E-3</v>
      </c>
      <c r="F77" s="696">
        <f>IF(Select2=1,Garden!$K79,"")</f>
        <v>0</v>
      </c>
      <c r="G77" s="687">
        <f>IF(Select2=1,Wood!$K79,"")</f>
        <v>0</v>
      </c>
      <c r="H77" s="696">
        <f>IF(Select2=1,Textiles!$K79,"")</f>
        <v>1.6237059666788019E-2</v>
      </c>
      <c r="I77" s="697">
        <f>Sludge!K79</f>
        <v>0</v>
      </c>
      <c r="J77" s="697" t="str">
        <f>IF(Select2=2,MSW!$K79,"")</f>
        <v/>
      </c>
      <c r="K77" s="697">
        <f>Industry!$K79</f>
        <v>0</v>
      </c>
      <c r="L77" s="698">
        <f t="shared" si="3"/>
        <v>9.1533158263764652E-2</v>
      </c>
      <c r="M77" s="699">
        <f>Recovery_OX!C72</f>
        <v>0</v>
      </c>
      <c r="N77" s="650"/>
      <c r="O77" s="700">
        <f>(L77-M77)*(1-Recovery_OX!F72)</f>
        <v>9.1533158263764652E-2</v>
      </c>
      <c r="P77" s="641"/>
      <c r="Q77" s="652"/>
      <c r="S77" s="694">
        <f t="shared" si="2"/>
        <v>2060</v>
      </c>
      <c r="T77" s="695">
        <f>IF(Select2=1,Food!$W79,"")</f>
        <v>1.8245115397806083E-5</v>
      </c>
      <c r="U77" s="696">
        <f>IF(Select2=1,Paper!$W79,"")</f>
        <v>0.14169326548389344</v>
      </c>
      <c r="V77" s="687">
        <f>IF(Select2=1,Nappies!$W79,"")</f>
        <v>0</v>
      </c>
      <c r="W77" s="696">
        <f>IF(Select2=1,Garden!$W79,"")</f>
        <v>0</v>
      </c>
      <c r="X77" s="687">
        <f>IF(Select2=1,Wood!$W79,"")</f>
        <v>0.22265492261308098</v>
      </c>
      <c r="Y77" s="696">
        <f>IF(Select2=1,Textiles!$W79,"")</f>
        <v>1.7794037991000579E-2</v>
      </c>
      <c r="Z77" s="689">
        <f>Sludge!W79</f>
        <v>0</v>
      </c>
      <c r="AA77" s="689" t="str">
        <f>IF(Select2=2,MSW!$W79,"")</f>
        <v/>
      </c>
      <c r="AB77" s="697">
        <f>Industry!$W79</f>
        <v>0</v>
      </c>
      <c r="AC77" s="698">
        <f t="shared" si="4"/>
        <v>0.38216047120337282</v>
      </c>
      <c r="AD77" s="699">
        <f>Recovery_OX!R72</f>
        <v>0</v>
      </c>
      <c r="AE77" s="650"/>
      <c r="AF77" s="701">
        <f>(AC77-AD77)*(1-Recovery_OX!U72)</f>
        <v>0.38216047120337282</v>
      </c>
    </row>
    <row r="78" spans="2:32">
      <c r="B78" s="694">
        <f t="shared" si="1"/>
        <v>2061</v>
      </c>
      <c r="C78" s="695">
        <f>IF(Select2=1,Food!$K80,"")</f>
        <v>1.8279872868242999E-5</v>
      </c>
      <c r="D78" s="696">
        <f>IF(Select2=1,Paper!$K80,"")</f>
        <v>6.3943139728785958E-2</v>
      </c>
      <c r="E78" s="687">
        <f>IF(Select2=1,Nappies!$K80,"")</f>
        <v>5.6435167117607809E-3</v>
      </c>
      <c r="F78" s="696">
        <f>IF(Select2=1,Garden!$K80,"")</f>
        <v>0</v>
      </c>
      <c r="G78" s="687">
        <f>IF(Select2=1,Wood!$K80,"")</f>
        <v>0</v>
      </c>
      <c r="H78" s="696">
        <f>IF(Select2=1,Textiles!$K80,"")</f>
        <v>1.5139334086757286E-2</v>
      </c>
      <c r="I78" s="697">
        <f>Sludge!K80</f>
        <v>0</v>
      </c>
      <c r="J78" s="697" t="str">
        <f>IF(Select2=2,MSW!$K80,"")</f>
        <v/>
      </c>
      <c r="K78" s="697">
        <f>Industry!$K80</f>
        <v>0</v>
      </c>
      <c r="L78" s="698">
        <f t="shared" si="3"/>
        <v>8.4744270400172267E-2</v>
      </c>
      <c r="M78" s="699">
        <f>Recovery_OX!C73</f>
        <v>0</v>
      </c>
      <c r="N78" s="650"/>
      <c r="O78" s="700">
        <f>(L78-M78)*(1-Recovery_OX!F73)</f>
        <v>8.4744270400172267E-2</v>
      </c>
      <c r="P78" s="641"/>
      <c r="Q78" s="652"/>
      <c r="S78" s="694">
        <f t="shared" si="2"/>
        <v>2061</v>
      </c>
      <c r="T78" s="695">
        <f>IF(Select2=1,Food!$W80,"")</f>
        <v>1.2230066593382924E-5</v>
      </c>
      <c r="U78" s="696">
        <f>IF(Select2=1,Paper!$W80,"")</f>
        <v>0.13211392505947506</v>
      </c>
      <c r="V78" s="687">
        <f>IF(Select2=1,Nappies!$W80,"")</f>
        <v>0</v>
      </c>
      <c r="W78" s="696">
        <f>IF(Select2=1,Garden!$W80,"")</f>
        <v>0</v>
      </c>
      <c r="X78" s="687">
        <f>IF(Select2=1,Wood!$W80,"")</f>
        <v>0.21499679923160031</v>
      </c>
      <c r="Y78" s="696">
        <f>IF(Select2=1,Textiles!$W80,"")</f>
        <v>1.6591051053980597E-2</v>
      </c>
      <c r="Z78" s="689">
        <f>Sludge!W80</f>
        <v>0</v>
      </c>
      <c r="AA78" s="689" t="str">
        <f>IF(Select2=2,MSW!$W80,"")</f>
        <v/>
      </c>
      <c r="AB78" s="697">
        <f>Industry!$W80</f>
        <v>0</v>
      </c>
      <c r="AC78" s="698">
        <f t="shared" si="4"/>
        <v>0.36371400541164933</v>
      </c>
      <c r="AD78" s="699">
        <f>Recovery_OX!R73</f>
        <v>0</v>
      </c>
      <c r="AE78" s="650"/>
      <c r="AF78" s="701">
        <f>(AC78-AD78)*(1-Recovery_OX!U73)</f>
        <v>0.36371400541164933</v>
      </c>
    </row>
    <row r="79" spans="2:32">
      <c r="B79" s="694">
        <f t="shared" si="1"/>
        <v>2062</v>
      </c>
      <c r="C79" s="695">
        <f>IF(Select2=1,Food!$K81,"")</f>
        <v>1.2253365222566282E-5</v>
      </c>
      <c r="D79" s="696">
        <f>IF(Select2=1,Paper!$K81,"")</f>
        <v>5.9620188308502534E-2</v>
      </c>
      <c r="E79" s="687">
        <f>IF(Select2=1,Nappies!$K81,"")</f>
        <v>4.7612364915862859E-3</v>
      </c>
      <c r="F79" s="696">
        <f>IF(Select2=1,Garden!$K81,"")</f>
        <v>0</v>
      </c>
      <c r="G79" s="687">
        <f>IF(Select2=1,Wood!$K81,"")</f>
        <v>0</v>
      </c>
      <c r="H79" s="696">
        <f>IF(Select2=1,Textiles!$K81,"")</f>
        <v>1.4115821539983957E-2</v>
      </c>
      <c r="I79" s="697">
        <f>Sludge!K81</f>
        <v>0</v>
      </c>
      <c r="J79" s="697" t="str">
        <f>IF(Select2=2,MSW!$K81,"")</f>
        <v/>
      </c>
      <c r="K79" s="697">
        <f>Industry!$K81</f>
        <v>0</v>
      </c>
      <c r="L79" s="698">
        <f t="shared" si="3"/>
        <v>7.8509499705295346E-2</v>
      </c>
      <c r="M79" s="699">
        <f>Recovery_OX!C74</f>
        <v>0</v>
      </c>
      <c r="N79" s="650"/>
      <c r="O79" s="700">
        <f>(L79-M79)*(1-Recovery_OX!F74)</f>
        <v>7.8509499705295346E-2</v>
      </c>
      <c r="P79" s="641"/>
      <c r="Q79" s="652"/>
      <c r="S79" s="694">
        <f t="shared" si="2"/>
        <v>2062</v>
      </c>
      <c r="T79" s="695">
        <f>IF(Select2=1,Food!$W81,"")</f>
        <v>8.1980588018953751E-6</v>
      </c>
      <c r="U79" s="696">
        <f>IF(Select2=1,Paper!$W81,"")</f>
        <v>0.12318220724897214</v>
      </c>
      <c r="V79" s="687">
        <f>IF(Select2=1,Nappies!$W81,"")</f>
        <v>0</v>
      </c>
      <c r="W79" s="696">
        <f>IF(Select2=1,Garden!$W81,"")</f>
        <v>0</v>
      </c>
      <c r="X79" s="687">
        <f>IF(Select2=1,Wood!$W81,"")</f>
        <v>0.20760207381607382</v>
      </c>
      <c r="Y79" s="696">
        <f>IF(Select2=1,Textiles!$W81,"")</f>
        <v>1.5469393468475579E-2</v>
      </c>
      <c r="Z79" s="689">
        <f>Sludge!W81</f>
        <v>0</v>
      </c>
      <c r="AA79" s="689" t="str">
        <f>IF(Select2=2,MSW!$W81,"")</f>
        <v/>
      </c>
      <c r="AB79" s="697">
        <f>Industry!$W81</f>
        <v>0</v>
      </c>
      <c r="AC79" s="698">
        <f t="shared" si="4"/>
        <v>0.34626187259232344</v>
      </c>
      <c r="AD79" s="699">
        <f>Recovery_OX!R74</f>
        <v>0</v>
      </c>
      <c r="AE79" s="650"/>
      <c r="AF79" s="701">
        <f>(AC79-AD79)*(1-Recovery_OX!U74)</f>
        <v>0.34626187259232344</v>
      </c>
    </row>
    <row r="80" spans="2:32">
      <c r="B80" s="694">
        <f t="shared" si="1"/>
        <v>2063</v>
      </c>
      <c r="C80" s="695">
        <f>IF(Select2=1,Food!$K82,"")</f>
        <v>8.2136763400821325E-6</v>
      </c>
      <c r="D80" s="696">
        <f>IF(Select2=1,Paper!$K82,"")</f>
        <v>5.5589495120476645E-2</v>
      </c>
      <c r="E80" s="687">
        <f>IF(Select2=1,Nappies!$K82,"")</f>
        <v>4.0168877114461522E-3</v>
      </c>
      <c r="F80" s="696">
        <f>IF(Select2=1,Garden!$K82,"")</f>
        <v>0</v>
      </c>
      <c r="G80" s="687">
        <f>IF(Select2=1,Wood!$K82,"")</f>
        <v>0</v>
      </c>
      <c r="H80" s="696">
        <f>IF(Select2=1,Textiles!$K82,"")</f>
        <v>1.3161504766776308E-2</v>
      </c>
      <c r="I80" s="697">
        <f>Sludge!K82</f>
        <v>0</v>
      </c>
      <c r="J80" s="697" t="str">
        <f>IF(Select2=2,MSW!$K82,"")</f>
        <v/>
      </c>
      <c r="K80" s="697">
        <f>Industry!$K82</f>
        <v>0</v>
      </c>
      <c r="L80" s="698">
        <f t="shared" si="3"/>
        <v>7.2776101275039196E-2</v>
      </c>
      <c r="M80" s="699">
        <f>Recovery_OX!C75</f>
        <v>0</v>
      </c>
      <c r="N80" s="650"/>
      <c r="O80" s="700">
        <f>(L80-M80)*(1-Recovery_OX!F75)</f>
        <v>7.2776101275039196E-2</v>
      </c>
      <c r="P80" s="641"/>
      <c r="Q80" s="652"/>
      <c r="S80" s="694">
        <f t="shared" si="2"/>
        <v>2063</v>
      </c>
      <c r="T80" s="695">
        <f>IF(Select2=1,Food!$W82,"")</f>
        <v>5.4953231534893862E-6</v>
      </c>
      <c r="U80" s="696">
        <f>IF(Select2=1,Paper!$W82,"")</f>
        <v>0.11485432876131532</v>
      </c>
      <c r="V80" s="687">
        <f>IF(Select2=1,Nappies!$W82,"")</f>
        <v>0</v>
      </c>
      <c r="W80" s="696">
        <f>IF(Select2=1,Garden!$W82,"")</f>
        <v>0</v>
      </c>
      <c r="X80" s="687">
        <f>IF(Select2=1,Wood!$W82,"")</f>
        <v>0.20046168690310401</v>
      </c>
      <c r="Y80" s="696">
        <f>IF(Select2=1,Textiles!$W82,"")</f>
        <v>1.4423566867700072E-2</v>
      </c>
      <c r="Z80" s="689">
        <f>Sludge!W82</f>
        <v>0</v>
      </c>
      <c r="AA80" s="689" t="str">
        <f>IF(Select2=2,MSW!$W82,"")</f>
        <v/>
      </c>
      <c r="AB80" s="697">
        <f>Industry!$W82</f>
        <v>0</v>
      </c>
      <c r="AC80" s="698">
        <f t="shared" si="4"/>
        <v>0.32974507785527291</v>
      </c>
      <c r="AD80" s="699">
        <f>Recovery_OX!R75</f>
        <v>0</v>
      </c>
      <c r="AE80" s="650"/>
      <c r="AF80" s="701">
        <f>(AC80-AD80)*(1-Recovery_OX!U75)</f>
        <v>0.32974507785527291</v>
      </c>
    </row>
    <row r="81" spans="2:32">
      <c r="B81" s="694">
        <f t="shared" si="1"/>
        <v>2064</v>
      </c>
      <c r="C81" s="695">
        <f>IF(Select2=1,Food!$K83,"")</f>
        <v>5.5057919024056961E-6</v>
      </c>
      <c r="D81" s="696">
        <f>IF(Select2=1,Paper!$K83,"")</f>
        <v>5.1831301702024282E-2</v>
      </c>
      <c r="E81" s="687">
        <f>IF(Select2=1,Nappies!$K83,"")</f>
        <v>3.3889068343654857E-3</v>
      </c>
      <c r="F81" s="696">
        <f>IF(Select2=1,Garden!$K83,"")</f>
        <v>0</v>
      </c>
      <c r="G81" s="687">
        <f>IF(Select2=1,Wood!$K83,"")</f>
        <v>0</v>
      </c>
      <c r="H81" s="696">
        <f>IF(Select2=1,Textiles!$K83,"")</f>
        <v>1.2271705705204909E-2</v>
      </c>
      <c r="I81" s="697">
        <f>Sludge!K83</f>
        <v>0</v>
      </c>
      <c r="J81" s="697" t="str">
        <f>IF(Select2=2,MSW!$K83,"")</f>
        <v/>
      </c>
      <c r="K81" s="697">
        <f>Industry!$K83</f>
        <v>0</v>
      </c>
      <c r="L81" s="698">
        <f t="shared" si="3"/>
        <v>6.7497420033497083E-2</v>
      </c>
      <c r="M81" s="699">
        <f>Recovery_OX!C76</f>
        <v>0</v>
      </c>
      <c r="N81" s="650"/>
      <c r="O81" s="700">
        <f>(L81-M81)*(1-Recovery_OX!F76)</f>
        <v>6.7497420033497083E-2</v>
      </c>
      <c r="P81" s="641"/>
      <c r="Q81" s="652"/>
      <c r="S81" s="694">
        <f t="shared" si="2"/>
        <v>2064</v>
      </c>
      <c r="T81" s="695">
        <f>IF(Select2=1,Food!$W83,"")</f>
        <v>3.68362526922772E-6</v>
      </c>
      <c r="U81" s="696">
        <f>IF(Select2=1,Paper!$W83,"")</f>
        <v>0.10708946632649642</v>
      </c>
      <c r="V81" s="687">
        <f>IF(Select2=1,Nappies!$W83,"")</f>
        <v>0</v>
      </c>
      <c r="W81" s="696">
        <f>IF(Select2=1,Garden!$W83,"")</f>
        <v>0</v>
      </c>
      <c r="X81" s="687">
        <f>IF(Select2=1,Wood!$W83,"")</f>
        <v>0.19356689062576571</v>
      </c>
      <c r="Y81" s="696">
        <f>IF(Select2=1,Textiles!$W83,"")</f>
        <v>1.3448444608443744E-2</v>
      </c>
      <c r="Z81" s="689">
        <f>Sludge!W83</f>
        <v>0</v>
      </c>
      <c r="AA81" s="689" t="str">
        <f>IF(Select2=2,MSW!$W83,"")</f>
        <v/>
      </c>
      <c r="AB81" s="697">
        <f>Industry!$W83</f>
        <v>0</v>
      </c>
      <c r="AC81" s="698">
        <f t="shared" ref="AC81:AC97" si="5">SUM(T81:AA81)</f>
        <v>0.31410848518597512</v>
      </c>
      <c r="AD81" s="699">
        <f>Recovery_OX!R76</f>
        <v>0</v>
      </c>
      <c r="AE81" s="650"/>
      <c r="AF81" s="701">
        <f>(AC81-AD81)*(1-Recovery_OX!U76)</f>
        <v>0.31410848518597512</v>
      </c>
    </row>
    <row r="82" spans="2:32">
      <c r="B82" s="694">
        <f t="shared" ref="B82:B97" si="6">B81+1</f>
        <v>2065</v>
      </c>
      <c r="C82" s="695">
        <f>IF(Select2=1,Food!$K84,"")</f>
        <v>3.6906426814832361E-6</v>
      </c>
      <c r="D82" s="696">
        <f>IF(Select2=1,Paper!$K84,"")</f>
        <v>4.83271853846481E-2</v>
      </c>
      <c r="E82" s="687">
        <f>IF(Select2=1,Nappies!$K84,"")</f>
        <v>2.859101462877189E-3</v>
      </c>
      <c r="F82" s="696">
        <f>IF(Select2=1,Garden!$K84,"")</f>
        <v>0</v>
      </c>
      <c r="G82" s="687">
        <f>IF(Select2=1,Wood!$K84,"")</f>
        <v>0</v>
      </c>
      <c r="H82" s="696">
        <f>IF(Select2=1,Textiles!$K84,"")</f>
        <v>1.1442062559237624E-2</v>
      </c>
      <c r="I82" s="697">
        <f>Sludge!K84</f>
        <v>0</v>
      </c>
      <c r="J82" s="697" t="str">
        <f>IF(Select2=2,MSW!$K84,"")</f>
        <v/>
      </c>
      <c r="K82" s="697">
        <f>Industry!$K84</f>
        <v>0</v>
      </c>
      <c r="L82" s="698">
        <f t="shared" si="3"/>
        <v>6.2632040049444393E-2</v>
      </c>
      <c r="M82" s="699">
        <f>Recovery_OX!C77</f>
        <v>0</v>
      </c>
      <c r="N82" s="650"/>
      <c r="O82" s="700">
        <f>(L82-M82)*(1-Recovery_OX!F77)</f>
        <v>6.2632040049444393E-2</v>
      </c>
      <c r="P82" s="641"/>
      <c r="Q82" s="652"/>
      <c r="S82" s="694">
        <f t="shared" ref="S82:S97" si="7">S81+1</f>
        <v>2065</v>
      </c>
      <c r="T82" s="695">
        <f>IF(Select2=1,Food!$W84,"")</f>
        <v>2.4692078600467695E-6</v>
      </c>
      <c r="U82" s="696">
        <f>IF(Select2=1,Paper!$W84,"")</f>
        <v>9.9849556579851409E-2</v>
      </c>
      <c r="V82" s="687">
        <f>IF(Select2=1,Nappies!$W84,"")</f>
        <v>0</v>
      </c>
      <c r="W82" s="696">
        <f>IF(Select2=1,Garden!$W84,"")</f>
        <v>0</v>
      </c>
      <c r="X82" s="687">
        <f>IF(Select2=1,Wood!$W84,"")</f>
        <v>0.18690923799637532</v>
      </c>
      <c r="Y82" s="696">
        <f>IF(Select2=1,Textiles!$W84,"")</f>
        <v>1.2539246640260418E-2</v>
      </c>
      <c r="Z82" s="689">
        <f>Sludge!W84</f>
        <v>0</v>
      </c>
      <c r="AA82" s="689" t="str">
        <f>IF(Select2=2,MSW!$W84,"")</f>
        <v/>
      </c>
      <c r="AB82" s="697">
        <f>Industry!$W84</f>
        <v>0</v>
      </c>
      <c r="AC82" s="698">
        <f t="shared" si="5"/>
        <v>0.29930051042434719</v>
      </c>
      <c r="AD82" s="699">
        <f>Recovery_OX!R77</f>
        <v>0</v>
      </c>
      <c r="AE82" s="650"/>
      <c r="AF82" s="701">
        <f>(AC82-AD82)*(1-Recovery_OX!U77)</f>
        <v>0.29930051042434719</v>
      </c>
    </row>
    <row r="83" spans="2:32">
      <c r="B83" s="694">
        <f t="shared" si="6"/>
        <v>2066</v>
      </c>
      <c r="C83" s="695">
        <f>IF(Select2=1,Food!$K85,"")</f>
        <v>2.4739117721529387E-6</v>
      </c>
      <c r="D83" s="696">
        <f>IF(Select2=1,Paper!$K85,"")</f>
        <v>4.5059968986094961E-2</v>
      </c>
      <c r="E83" s="687">
        <f>IF(Select2=1,Nappies!$K85,"")</f>
        <v>2.4121233113087361E-3</v>
      </c>
      <c r="F83" s="696">
        <f>IF(Select2=1,Garden!$K85,"")</f>
        <v>0</v>
      </c>
      <c r="G83" s="687">
        <f>IF(Select2=1,Wood!$K85,"")</f>
        <v>0</v>
      </c>
      <c r="H83" s="696">
        <f>IF(Select2=1,Textiles!$K85,"")</f>
        <v>1.0668508417210398E-2</v>
      </c>
      <c r="I83" s="697">
        <f>Sludge!K85</f>
        <v>0</v>
      </c>
      <c r="J83" s="697" t="str">
        <f>IF(Select2=2,MSW!$K85,"")</f>
        <v/>
      </c>
      <c r="K83" s="697">
        <f>Industry!$K85</f>
        <v>0</v>
      </c>
      <c r="L83" s="698">
        <f t="shared" ref="L83:L97" si="8">SUM(C83:K83)</f>
        <v>5.8143074626386251E-2</v>
      </c>
      <c r="M83" s="699">
        <f>Recovery_OX!C78</f>
        <v>0</v>
      </c>
      <c r="N83" s="650"/>
      <c r="O83" s="700">
        <f>(L83-M83)*(1-Recovery_OX!F78)</f>
        <v>5.8143074626386251E-2</v>
      </c>
      <c r="P83" s="641"/>
      <c r="Q83" s="652"/>
      <c r="S83" s="694">
        <f t="shared" si="7"/>
        <v>2066</v>
      </c>
      <c r="T83" s="695">
        <f>IF(Select2=1,Food!$W85,"")</f>
        <v>1.655159526418113E-6</v>
      </c>
      <c r="U83" s="696">
        <f>IF(Select2=1,Paper!$W85,"")</f>
        <v>9.3099109475402786E-2</v>
      </c>
      <c r="V83" s="687">
        <f>IF(Select2=1,Nappies!$W85,"")</f>
        <v>0</v>
      </c>
      <c r="W83" s="696">
        <f>IF(Select2=1,Garden!$W85,"")</f>
        <v>0</v>
      </c>
      <c r="X83" s="687">
        <f>IF(Select2=1,Wood!$W85,"")</f>
        <v>0.18048057255787456</v>
      </c>
      <c r="Y83" s="696">
        <f>IF(Select2=1,Textiles!$W85,"")</f>
        <v>1.1691516073655237E-2</v>
      </c>
      <c r="Z83" s="689">
        <f>Sludge!W85</f>
        <v>0</v>
      </c>
      <c r="AA83" s="689" t="str">
        <f>IF(Select2=2,MSW!$W85,"")</f>
        <v/>
      </c>
      <c r="AB83" s="697">
        <f>Industry!$W85</f>
        <v>0</v>
      </c>
      <c r="AC83" s="698">
        <f t="shared" si="5"/>
        <v>0.28527285326645901</v>
      </c>
      <c r="AD83" s="699">
        <f>Recovery_OX!R78</f>
        <v>0</v>
      </c>
      <c r="AE83" s="650"/>
      <c r="AF83" s="701">
        <f>(AC83-AD83)*(1-Recovery_OX!U78)</f>
        <v>0.28527285326645901</v>
      </c>
    </row>
    <row r="84" spans="2:32">
      <c r="B84" s="694">
        <f t="shared" si="6"/>
        <v>2067</v>
      </c>
      <c r="C84" s="695">
        <f>IF(Select2=1,Food!$K86,"")</f>
        <v>1.6583126529976676E-6</v>
      </c>
      <c r="D84" s="696">
        <f>IF(Select2=1,Paper!$K86,"")</f>
        <v>4.2013636607788632E-2</v>
      </c>
      <c r="E84" s="687">
        <f>IF(Select2=1,Nappies!$K86,"")</f>
        <v>2.0350235710431463E-3</v>
      </c>
      <c r="F84" s="696">
        <f>IF(Select2=1,Garden!$K86,"")</f>
        <v>0</v>
      </c>
      <c r="G84" s="687">
        <f>IF(Select2=1,Wood!$K86,"")</f>
        <v>0</v>
      </c>
      <c r="H84" s="696">
        <f>IF(Select2=1,Textiles!$K86,"")</f>
        <v>9.9472513158215658E-3</v>
      </c>
      <c r="I84" s="697">
        <f>Sludge!K86</f>
        <v>0</v>
      </c>
      <c r="J84" s="697" t="str">
        <f>IF(Select2=2,MSW!$K86,"")</f>
        <v/>
      </c>
      <c r="K84" s="697">
        <f>Industry!$K86</f>
        <v>0</v>
      </c>
      <c r="L84" s="698">
        <f t="shared" si="8"/>
        <v>5.3997569807306342E-2</v>
      </c>
      <c r="M84" s="699">
        <f>Recovery_OX!C79</f>
        <v>0</v>
      </c>
      <c r="N84" s="650"/>
      <c r="O84" s="700">
        <f>(L84-M84)*(1-Recovery_OX!F79)</f>
        <v>5.3997569807306342E-2</v>
      </c>
      <c r="P84" s="641"/>
      <c r="Q84" s="652"/>
      <c r="S84" s="694">
        <f t="shared" si="7"/>
        <v>2067</v>
      </c>
      <c r="T84" s="695">
        <f>IF(Select2=1,Food!$W86,"")</f>
        <v>1.1094866099449164E-6</v>
      </c>
      <c r="U84" s="696">
        <f>IF(Select2=1,Paper!$W86,"")</f>
        <v>8.6805034313612861E-2</v>
      </c>
      <c r="V84" s="687">
        <f>IF(Select2=1,Nappies!$W86,"")</f>
        <v>0</v>
      </c>
      <c r="W84" s="696">
        <f>IF(Select2=1,Garden!$W86,"")</f>
        <v>0</v>
      </c>
      <c r="X84" s="687">
        <f>IF(Select2=1,Wood!$W86,"")</f>
        <v>0.17427301839115039</v>
      </c>
      <c r="Y84" s="696">
        <f>IF(Select2=1,Textiles!$W86,"")</f>
        <v>1.0901097332407201E-2</v>
      </c>
      <c r="Z84" s="689">
        <f>Sludge!W86</f>
        <v>0</v>
      </c>
      <c r="AA84" s="689" t="str">
        <f>IF(Select2=2,MSW!$W86,"")</f>
        <v/>
      </c>
      <c r="AB84" s="697">
        <f>Industry!$W86</f>
        <v>0</v>
      </c>
      <c r="AC84" s="698">
        <f t="shared" si="5"/>
        <v>0.27198025952378035</v>
      </c>
      <c r="AD84" s="699">
        <f>Recovery_OX!R79</f>
        <v>0</v>
      </c>
      <c r="AE84" s="650"/>
      <c r="AF84" s="701">
        <f>(AC84-AD84)*(1-Recovery_OX!U79)</f>
        <v>0.27198025952378035</v>
      </c>
    </row>
    <row r="85" spans="2:32">
      <c r="B85" s="694">
        <f t="shared" si="6"/>
        <v>2068</v>
      </c>
      <c r="C85" s="695">
        <f>IF(Select2=1,Food!$K87,"")</f>
        <v>1.1116002138988799E-6</v>
      </c>
      <c r="D85" s="696">
        <f>IF(Select2=1,Paper!$K87,"")</f>
        <v>3.9173255124876433E-2</v>
      </c>
      <c r="E85" s="687">
        <f>IF(Select2=1,Nappies!$K87,"")</f>
        <v>1.7168777878334338E-3</v>
      </c>
      <c r="F85" s="696">
        <f>IF(Select2=1,Garden!$K87,"")</f>
        <v>0</v>
      </c>
      <c r="G85" s="687">
        <f>IF(Select2=1,Wood!$K87,"")</f>
        <v>0</v>
      </c>
      <c r="H85" s="696">
        <f>IF(Select2=1,Textiles!$K87,"")</f>
        <v>9.2747556519233408E-3</v>
      </c>
      <c r="I85" s="697">
        <f>Sludge!K87</f>
        <v>0</v>
      </c>
      <c r="J85" s="697" t="str">
        <f>IF(Select2=2,MSW!$K87,"")</f>
        <v/>
      </c>
      <c r="K85" s="697">
        <f>Industry!$K87</f>
        <v>0</v>
      </c>
      <c r="L85" s="698">
        <f t="shared" si="8"/>
        <v>5.016600016484711E-2</v>
      </c>
      <c r="M85" s="699">
        <f>Recovery_OX!C80</f>
        <v>0</v>
      </c>
      <c r="N85" s="650"/>
      <c r="O85" s="700">
        <f>(L85-M85)*(1-Recovery_OX!F80)</f>
        <v>5.016600016484711E-2</v>
      </c>
      <c r="P85" s="641"/>
      <c r="Q85" s="652"/>
      <c r="S85" s="694">
        <f t="shared" si="7"/>
        <v>2068</v>
      </c>
      <c r="T85" s="695">
        <f>IF(Select2=1,Food!$W87,"")</f>
        <v>7.4371111545420189E-7</v>
      </c>
      <c r="U85" s="696">
        <f>IF(Select2=1,Paper!$W87,"")</f>
        <v>8.0936477530736406E-2</v>
      </c>
      <c r="V85" s="687">
        <f>IF(Select2=1,Nappies!$W87,"")</f>
        <v>0</v>
      </c>
      <c r="W85" s="696">
        <f>IF(Select2=1,Garden!$W87,"")</f>
        <v>0</v>
      </c>
      <c r="X85" s="687">
        <f>IF(Select2=1,Wood!$W87,"")</f>
        <v>0.16827897046604928</v>
      </c>
      <c r="Y85" s="696">
        <f>IF(Select2=1,Textiles!$W87,"")</f>
        <v>1.0164115782929695E-2</v>
      </c>
      <c r="Z85" s="689">
        <f>Sludge!W87</f>
        <v>0</v>
      </c>
      <c r="AA85" s="689" t="str">
        <f>IF(Select2=2,MSW!$W87,"")</f>
        <v/>
      </c>
      <c r="AB85" s="697">
        <f>Industry!$W87</f>
        <v>0</v>
      </c>
      <c r="AC85" s="698">
        <f t="shared" si="5"/>
        <v>0.25938030749083085</v>
      </c>
      <c r="AD85" s="699">
        <f>Recovery_OX!R80</f>
        <v>0</v>
      </c>
      <c r="AE85" s="650"/>
      <c r="AF85" s="701">
        <f>(AC85-AD85)*(1-Recovery_OX!U80)</f>
        <v>0.25938030749083085</v>
      </c>
    </row>
    <row r="86" spans="2:32">
      <c r="B86" s="694">
        <f t="shared" si="6"/>
        <v>2069</v>
      </c>
      <c r="C86" s="695">
        <f>IF(Select2=1,Food!$K88,"")</f>
        <v>7.4512790655392374E-7</v>
      </c>
      <c r="D86" s="696">
        <f>IF(Select2=1,Paper!$K88,"")</f>
        <v>3.6524900984033798E-2</v>
      </c>
      <c r="E86" s="687">
        <f>IF(Select2=1,Nappies!$K88,"")</f>
        <v>1.4484693839908992E-3</v>
      </c>
      <c r="F86" s="696">
        <f>IF(Select2=1,Garden!$K88,"")</f>
        <v>0</v>
      </c>
      <c r="G86" s="687">
        <f>IF(Select2=1,Wood!$K88,"")</f>
        <v>0</v>
      </c>
      <c r="H86" s="696">
        <f>IF(Select2=1,Textiles!$K88,"")</f>
        <v>8.6477248509910856E-3</v>
      </c>
      <c r="I86" s="697">
        <f>Sludge!K88</f>
        <v>0</v>
      </c>
      <c r="J86" s="697" t="str">
        <f>IF(Select2=2,MSW!$K88,"")</f>
        <v/>
      </c>
      <c r="K86" s="697">
        <f>Industry!$K88</f>
        <v>0</v>
      </c>
      <c r="L86" s="698">
        <f t="shared" si="8"/>
        <v>4.6621840346922343E-2</v>
      </c>
      <c r="M86" s="699">
        <f>Recovery_OX!C81</f>
        <v>0</v>
      </c>
      <c r="N86" s="650"/>
      <c r="O86" s="700">
        <f>(L86-M86)*(1-Recovery_OX!F81)</f>
        <v>4.6621840346922343E-2</v>
      </c>
      <c r="P86" s="641"/>
      <c r="Q86" s="652"/>
      <c r="S86" s="694">
        <f t="shared" si="7"/>
        <v>2069</v>
      </c>
      <c r="T86" s="695">
        <f>IF(Select2=1,Food!$W88,"")</f>
        <v>4.9852446914847715E-7</v>
      </c>
      <c r="U86" s="696">
        <f>IF(Select2=1,Paper!$W88,"")</f>
        <v>7.5464671454615273E-2</v>
      </c>
      <c r="V86" s="687">
        <f>IF(Select2=1,Nappies!$W88,"")</f>
        <v>0</v>
      </c>
      <c r="W86" s="696">
        <f>IF(Select2=1,Garden!$W88,"")</f>
        <v>0</v>
      </c>
      <c r="X86" s="687">
        <f>IF(Select2=1,Wood!$W88,"")</f>
        <v>0.16249108532426426</v>
      </c>
      <c r="Y86" s="696">
        <f>IF(Select2=1,Textiles!$W88,"")</f>
        <v>9.4769587408121553E-3</v>
      </c>
      <c r="Z86" s="689">
        <f>Sludge!W88</f>
        <v>0</v>
      </c>
      <c r="AA86" s="689" t="str">
        <f>IF(Select2=2,MSW!$W88,"")</f>
        <v/>
      </c>
      <c r="AB86" s="697">
        <f>Industry!$W88</f>
        <v>0</v>
      </c>
      <c r="AC86" s="698">
        <f t="shared" si="5"/>
        <v>0.24743321404416085</v>
      </c>
      <c r="AD86" s="699">
        <f>Recovery_OX!R81</f>
        <v>0</v>
      </c>
      <c r="AE86" s="650"/>
      <c r="AF86" s="701">
        <f>(AC86-AD86)*(1-Recovery_OX!U81)</f>
        <v>0.24743321404416085</v>
      </c>
    </row>
    <row r="87" spans="2:32">
      <c r="B87" s="694">
        <f t="shared" si="6"/>
        <v>2070</v>
      </c>
      <c r="C87" s="695">
        <f>IF(Select2=1,Food!$K89,"")</f>
        <v>4.9947417262366565E-7</v>
      </c>
      <c r="D87" s="696">
        <f>IF(Select2=1,Paper!$K89,"")</f>
        <v>3.4055591950189798E-2</v>
      </c>
      <c r="E87" s="687">
        <f>IF(Select2=1,Nappies!$K89,"")</f>
        <v>1.2220226571901588E-3</v>
      </c>
      <c r="F87" s="696">
        <f>IF(Select2=1,Garden!$K89,"")</f>
        <v>0</v>
      </c>
      <c r="G87" s="687">
        <f>IF(Select2=1,Wood!$K89,"")</f>
        <v>0</v>
      </c>
      <c r="H87" s="696">
        <f>IF(Select2=1,Textiles!$K89,"")</f>
        <v>8.0630852073111763E-3</v>
      </c>
      <c r="I87" s="697">
        <f>Sludge!K89</f>
        <v>0</v>
      </c>
      <c r="J87" s="697" t="str">
        <f>IF(Select2=2,MSW!$K89,"")</f>
        <v/>
      </c>
      <c r="K87" s="697">
        <f>Industry!$K89</f>
        <v>0</v>
      </c>
      <c r="L87" s="698">
        <f t="shared" si="8"/>
        <v>4.3341199288863763E-2</v>
      </c>
      <c r="M87" s="699">
        <f>Recovery_OX!C82</f>
        <v>0</v>
      </c>
      <c r="N87" s="650"/>
      <c r="O87" s="700">
        <f>(L87-M87)*(1-Recovery_OX!F82)</f>
        <v>4.3341199288863763E-2</v>
      </c>
      <c r="P87" s="641"/>
      <c r="Q87" s="652"/>
      <c r="S87" s="694">
        <f t="shared" si="7"/>
        <v>2070</v>
      </c>
      <c r="T87" s="695">
        <f>IF(Select2=1,Food!$W89,"")</f>
        <v>3.3417094510949989E-7</v>
      </c>
      <c r="U87" s="696">
        <f>IF(Select2=1,Paper!$W89,"")</f>
        <v>7.0362793285516104E-2</v>
      </c>
      <c r="V87" s="687">
        <f>IF(Select2=1,Nappies!$W89,"")</f>
        <v>0</v>
      </c>
      <c r="W87" s="696">
        <f>IF(Select2=1,Garden!$W89,"")</f>
        <v>0</v>
      </c>
      <c r="X87" s="687">
        <f>IF(Select2=1,Wood!$W89,"")</f>
        <v>0.15690227208267993</v>
      </c>
      <c r="Y87" s="696">
        <f>IF(Select2=1,Textiles!$W89,"")</f>
        <v>8.8362577614369119E-3</v>
      </c>
      <c r="Z87" s="689">
        <f>Sludge!W89</f>
        <v>0</v>
      </c>
      <c r="AA87" s="689" t="str">
        <f>IF(Select2=2,MSW!$W89,"")</f>
        <v/>
      </c>
      <c r="AB87" s="697">
        <f>Industry!$W89</f>
        <v>0</v>
      </c>
      <c r="AC87" s="698">
        <f t="shared" si="5"/>
        <v>0.23610165730057805</v>
      </c>
      <c r="AD87" s="699">
        <f>Recovery_OX!R82</f>
        <v>0</v>
      </c>
      <c r="AE87" s="650"/>
      <c r="AF87" s="701">
        <f>(AC87-AD87)*(1-Recovery_OX!U82)</f>
        <v>0.23610165730057805</v>
      </c>
    </row>
    <row r="88" spans="2:32">
      <c r="B88" s="694">
        <f t="shared" si="6"/>
        <v>2071</v>
      </c>
      <c r="C88" s="695">
        <f>IF(Select2=1,Food!$K90,"")</f>
        <v>3.3480755038670847E-7</v>
      </c>
      <c r="D88" s="696">
        <f>IF(Select2=1,Paper!$K90,"")</f>
        <v>3.1753223467595737E-2</v>
      </c>
      <c r="E88" s="687">
        <f>IF(Select2=1,Nappies!$K90,"")</f>
        <v>1.0309775209549608E-3</v>
      </c>
      <c r="F88" s="696">
        <f>IF(Select2=1,Garden!$K90,"")</f>
        <v>0</v>
      </c>
      <c r="G88" s="687">
        <f>IF(Select2=1,Wood!$K90,"")</f>
        <v>0</v>
      </c>
      <c r="H88" s="696">
        <f>IF(Select2=1,Textiles!$K90,"")</f>
        <v>7.5179708166720136E-3</v>
      </c>
      <c r="I88" s="697">
        <f>Sludge!K90</f>
        <v>0</v>
      </c>
      <c r="J88" s="697" t="str">
        <f>IF(Select2=2,MSW!$K90,"")</f>
        <v/>
      </c>
      <c r="K88" s="697">
        <f>Industry!$K90</f>
        <v>0</v>
      </c>
      <c r="L88" s="698">
        <f t="shared" si="8"/>
        <v>4.0302506612773098E-2</v>
      </c>
      <c r="M88" s="699">
        <f>Recovery_OX!C83</f>
        <v>0</v>
      </c>
      <c r="N88" s="650"/>
      <c r="O88" s="700">
        <f>(L88-M88)*(1-Recovery_OX!F83)</f>
        <v>4.0302506612773098E-2</v>
      </c>
      <c r="P88" s="641"/>
      <c r="Q88" s="652"/>
      <c r="S88" s="694">
        <f t="shared" si="7"/>
        <v>2071</v>
      </c>
      <c r="T88" s="695">
        <f>IF(Select2=1,Food!$W90,"")</f>
        <v>2.2400148330957307E-7</v>
      </c>
      <c r="U88" s="696">
        <f>IF(Select2=1,Paper!$W90,"")</f>
        <v>6.5605833610734979E-2</v>
      </c>
      <c r="V88" s="687">
        <f>IF(Select2=1,Nappies!$W90,"")</f>
        <v>0</v>
      </c>
      <c r="W88" s="696">
        <f>IF(Select2=1,Garden!$W90,"")</f>
        <v>0</v>
      </c>
      <c r="X88" s="687">
        <f>IF(Select2=1,Wood!$W90,"")</f>
        <v>0.15150568374615411</v>
      </c>
      <c r="Y88" s="696">
        <f>IF(Select2=1,Textiles!$W90,"")</f>
        <v>8.2388721278597449E-3</v>
      </c>
      <c r="Z88" s="689">
        <f>Sludge!W90</f>
        <v>0</v>
      </c>
      <c r="AA88" s="689" t="str">
        <f>IF(Select2=2,MSW!$W90,"")</f>
        <v/>
      </c>
      <c r="AB88" s="697">
        <f>Industry!$W90</f>
        <v>0</v>
      </c>
      <c r="AC88" s="698">
        <f t="shared" si="5"/>
        <v>0.22535061348623214</v>
      </c>
      <c r="AD88" s="699">
        <f>Recovery_OX!R83</f>
        <v>0</v>
      </c>
      <c r="AE88" s="650"/>
      <c r="AF88" s="701">
        <f>(AC88-AD88)*(1-Recovery_OX!U83)</f>
        <v>0.22535061348623214</v>
      </c>
    </row>
    <row r="89" spans="2:32">
      <c r="B89" s="694">
        <f t="shared" si="6"/>
        <v>2072</v>
      </c>
      <c r="C89" s="695">
        <f>IF(Select2=1,Food!$K91,"")</f>
        <v>2.2442821258829803E-7</v>
      </c>
      <c r="D89" s="696">
        <f>IF(Select2=1,Paper!$K91,"")</f>
        <v>2.9606509323278785E-2</v>
      </c>
      <c r="E89" s="687">
        <f>IF(Select2=1,Nappies!$K91,"")</f>
        <v>8.6979946113146145E-4</v>
      </c>
      <c r="F89" s="696">
        <f>IF(Select2=1,Garden!$K91,"")</f>
        <v>0</v>
      </c>
      <c r="G89" s="687">
        <f>IF(Select2=1,Wood!$K91,"")</f>
        <v>0</v>
      </c>
      <c r="H89" s="696">
        <f>IF(Select2=1,Textiles!$K91,"")</f>
        <v>7.0097095276982603E-3</v>
      </c>
      <c r="I89" s="697">
        <f>Sludge!K91</f>
        <v>0</v>
      </c>
      <c r="J89" s="697" t="str">
        <f>IF(Select2=2,MSW!$K91,"")</f>
        <v/>
      </c>
      <c r="K89" s="697">
        <f>Industry!$K91</f>
        <v>0</v>
      </c>
      <c r="L89" s="698">
        <f t="shared" si="8"/>
        <v>3.7486242740321092E-2</v>
      </c>
      <c r="M89" s="699">
        <f>Recovery_OX!C84</f>
        <v>0</v>
      </c>
      <c r="N89" s="650"/>
      <c r="O89" s="700">
        <f>(L89-M89)*(1-Recovery_OX!F84)</f>
        <v>3.7486242740321092E-2</v>
      </c>
      <c r="P89" s="641"/>
      <c r="Q89" s="652"/>
      <c r="S89" s="694">
        <f t="shared" si="7"/>
        <v>2072</v>
      </c>
      <c r="T89" s="695">
        <f>IF(Select2=1,Food!$W91,"")</f>
        <v>1.5015268460412452E-7</v>
      </c>
      <c r="U89" s="696">
        <f>IF(Select2=1,Paper!$W91,"")</f>
        <v>6.1170473808427231E-2</v>
      </c>
      <c r="V89" s="687">
        <f>IF(Select2=1,Nappies!$W91,"")</f>
        <v>0</v>
      </c>
      <c r="W89" s="696">
        <f>IF(Select2=1,Garden!$W91,"")</f>
        <v>0</v>
      </c>
      <c r="X89" s="687">
        <f>IF(Select2=1,Wood!$W91,"")</f>
        <v>0.14629470881909237</v>
      </c>
      <c r="Y89" s="696">
        <f>IF(Select2=1,Textiles!$W91,"")</f>
        <v>7.6818734550117961E-3</v>
      </c>
      <c r="Z89" s="689">
        <f>Sludge!W91</f>
        <v>0</v>
      </c>
      <c r="AA89" s="689" t="str">
        <f>IF(Select2=2,MSW!$W91,"")</f>
        <v/>
      </c>
      <c r="AB89" s="697">
        <f>Industry!$W91</f>
        <v>0</v>
      </c>
      <c r="AC89" s="698">
        <f t="shared" si="5"/>
        <v>0.21514720623521599</v>
      </c>
      <c r="AD89" s="699">
        <f>Recovery_OX!R84</f>
        <v>0</v>
      </c>
      <c r="AE89" s="650"/>
      <c r="AF89" s="701">
        <f>(AC89-AD89)*(1-Recovery_OX!U84)</f>
        <v>0.21514720623521599</v>
      </c>
    </row>
    <row r="90" spans="2:32">
      <c r="B90" s="694">
        <f t="shared" si="6"/>
        <v>2073</v>
      </c>
      <c r="C90" s="695">
        <f>IF(Select2=1,Food!$K92,"")</f>
        <v>1.5043872979388418E-7</v>
      </c>
      <c r="D90" s="696">
        <f>IF(Select2=1,Paper!$K92,"")</f>
        <v>2.7604926322012981E-2</v>
      </c>
      <c r="E90" s="687">
        <f>IF(Select2=1,Nappies!$K92,"")</f>
        <v>7.3381920285110779E-4</v>
      </c>
      <c r="F90" s="696">
        <f>IF(Select2=1,Garden!$K92,"")</f>
        <v>0</v>
      </c>
      <c r="G90" s="687">
        <f>IF(Select2=1,Wood!$K92,"")</f>
        <v>0</v>
      </c>
      <c r="H90" s="696">
        <f>IF(Select2=1,Textiles!$K92,"")</f>
        <v>6.5358098429617014E-3</v>
      </c>
      <c r="I90" s="697">
        <f>Sludge!K92</f>
        <v>0</v>
      </c>
      <c r="J90" s="697" t="str">
        <f>IF(Select2=2,MSW!$K92,"")</f>
        <v/>
      </c>
      <c r="K90" s="697">
        <f>Industry!$K92</f>
        <v>0</v>
      </c>
      <c r="L90" s="698">
        <f t="shared" si="8"/>
        <v>3.4874705806555585E-2</v>
      </c>
      <c r="M90" s="699">
        <f>Recovery_OX!C85</f>
        <v>0</v>
      </c>
      <c r="N90" s="650"/>
      <c r="O90" s="700">
        <f>(L90-M90)*(1-Recovery_OX!F85)</f>
        <v>3.4874705806555585E-2</v>
      </c>
      <c r="P90" s="641"/>
      <c r="Q90" s="652"/>
      <c r="S90" s="694">
        <f t="shared" si="7"/>
        <v>2073</v>
      </c>
      <c r="T90" s="695">
        <f>IF(Select2=1,Food!$W92,"")</f>
        <v>1.0065035445621159E-7</v>
      </c>
      <c r="U90" s="696">
        <f>IF(Select2=1,Paper!$W92,"")</f>
        <v>5.7034971739696239E-2</v>
      </c>
      <c r="V90" s="687">
        <f>IF(Select2=1,Nappies!$W92,"")</f>
        <v>0</v>
      </c>
      <c r="W90" s="696">
        <f>IF(Select2=1,Garden!$W92,"")</f>
        <v>0</v>
      </c>
      <c r="X90" s="687">
        <f>IF(Select2=1,Wood!$W92,"")</f>
        <v>0.14126296320553919</v>
      </c>
      <c r="Y90" s="696">
        <f>IF(Select2=1,Textiles!$W92,"")</f>
        <v>7.1625313347525536E-3</v>
      </c>
      <c r="Z90" s="689">
        <f>Sludge!W92</f>
        <v>0</v>
      </c>
      <c r="AA90" s="689" t="str">
        <f>IF(Select2=2,MSW!$W92,"")</f>
        <v/>
      </c>
      <c r="AB90" s="697">
        <f>Industry!$W92</f>
        <v>0</v>
      </c>
      <c r="AC90" s="698">
        <f t="shared" si="5"/>
        <v>0.20546056693034245</v>
      </c>
      <c r="AD90" s="699">
        <f>Recovery_OX!R85</f>
        <v>0</v>
      </c>
      <c r="AE90" s="650"/>
      <c r="AF90" s="701">
        <f>(AC90-AD90)*(1-Recovery_OX!U85)</f>
        <v>0.20546056693034245</v>
      </c>
    </row>
    <row r="91" spans="2:32">
      <c r="B91" s="694">
        <f t="shared" si="6"/>
        <v>2074</v>
      </c>
      <c r="C91" s="695">
        <f>IF(Select2=1,Food!$K93,"")</f>
        <v>1.0084209628097956E-7</v>
      </c>
      <c r="D91" s="696">
        <f>IF(Select2=1,Paper!$K93,"")</f>
        <v>2.5738662701603941E-2</v>
      </c>
      <c r="E91" s="687">
        <f>IF(Select2=1,Nappies!$K93,"")</f>
        <v>6.1909744318828434E-4</v>
      </c>
      <c r="F91" s="696">
        <f>IF(Select2=1,Garden!$K93,"")</f>
        <v>0</v>
      </c>
      <c r="G91" s="687">
        <f>IF(Select2=1,Wood!$K93,"")</f>
        <v>0</v>
      </c>
      <c r="H91" s="696">
        <f>IF(Select2=1,Textiles!$K93,"")</f>
        <v>6.0939487056579558E-3</v>
      </c>
      <c r="I91" s="697">
        <f>Sludge!K93</f>
        <v>0</v>
      </c>
      <c r="J91" s="697" t="str">
        <f>IF(Select2=2,MSW!$K93,"")</f>
        <v/>
      </c>
      <c r="K91" s="697">
        <f>Industry!$K93</f>
        <v>0</v>
      </c>
      <c r="L91" s="698">
        <f t="shared" si="8"/>
        <v>3.2451809692546463E-2</v>
      </c>
      <c r="M91" s="699">
        <f>Recovery_OX!C86</f>
        <v>0</v>
      </c>
      <c r="N91" s="650"/>
      <c r="O91" s="700">
        <f>(L91-M91)*(1-Recovery_OX!F86)</f>
        <v>3.2451809692546463E-2</v>
      </c>
      <c r="P91" s="641"/>
      <c r="Q91" s="652"/>
      <c r="S91" s="694">
        <f t="shared" si="7"/>
        <v>2074</v>
      </c>
      <c r="T91" s="695">
        <f>IF(Select2=1,Food!$W93,"")</f>
        <v>6.7467950232591167E-8</v>
      </c>
      <c r="U91" s="696">
        <f>IF(Select2=1,Paper!$W93,"")</f>
        <v>5.3179055168603176E-2</v>
      </c>
      <c r="V91" s="687">
        <f>IF(Select2=1,Nappies!$W93,"")</f>
        <v>0</v>
      </c>
      <c r="W91" s="696">
        <f>IF(Select2=1,Garden!$W93,"")</f>
        <v>0</v>
      </c>
      <c r="X91" s="687">
        <f>IF(Select2=1,Wood!$W93,"")</f>
        <v>0.13640428238786195</v>
      </c>
      <c r="Y91" s="696">
        <f>IF(Select2=1,Textiles!$W93,"")</f>
        <v>6.6782999514059839E-3</v>
      </c>
      <c r="Z91" s="689">
        <f>Sludge!W93</f>
        <v>0</v>
      </c>
      <c r="AA91" s="689" t="str">
        <f>IF(Select2=2,MSW!$W93,"")</f>
        <v/>
      </c>
      <c r="AB91" s="697">
        <f>Industry!$W93</f>
        <v>0</v>
      </c>
      <c r="AC91" s="698">
        <f t="shared" si="5"/>
        <v>0.19626170497582135</v>
      </c>
      <c r="AD91" s="699">
        <f>Recovery_OX!R86</f>
        <v>0</v>
      </c>
      <c r="AE91" s="650"/>
      <c r="AF91" s="701">
        <f>(AC91-AD91)*(1-Recovery_OX!U86)</f>
        <v>0.19626170497582135</v>
      </c>
    </row>
    <row r="92" spans="2:32">
      <c r="B92" s="694">
        <f t="shared" si="6"/>
        <v>2075</v>
      </c>
      <c r="C92" s="695">
        <f>IF(Select2=1,Food!$K94,"")</f>
        <v>6.7596478621396584E-8</v>
      </c>
      <c r="D92" s="696">
        <f>IF(Select2=1,Paper!$K94,"")</f>
        <v>2.3998570035619254E-2</v>
      </c>
      <c r="E92" s="687">
        <f>IF(Select2=1,Nappies!$K94,"")</f>
        <v>5.2231073086273405E-4</v>
      </c>
      <c r="F92" s="696">
        <f>IF(Select2=1,Garden!$K94,"")</f>
        <v>0</v>
      </c>
      <c r="G92" s="687">
        <f>IF(Select2=1,Wood!$K94,"")</f>
        <v>0</v>
      </c>
      <c r="H92" s="696">
        <f>IF(Select2=1,Textiles!$K94,"")</f>
        <v>5.6819601119793318E-3</v>
      </c>
      <c r="I92" s="697">
        <f>Sludge!K94</f>
        <v>0</v>
      </c>
      <c r="J92" s="697" t="str">
        <f>IF(Select2=2,MSW!$K94,"")</f>
        <v/>
      </c>
      <c r="K92" s="697">
        <f>Industry!$K94</f>
        <v>0</v>
      </c>
      <c r="L92" s="698">
        <f t="shared" si="8"/>
        <v>3.0202908474939942E-2</v>
      </c>
      <c r="M92" s="699">
        <f>Recovery_OX!C87</f>
        <v>0</v>
      </c>
      <c r="N92" s="650"/>
      <c r="O92" s="700">
        <f>(L92-M92)*(1-Recovery_OX!F87)</f>
        <v>3.0202908474939942E-2</v>
      </c>
      <c r="P92" s="641"/>
      <c r="Q92" s="652"/>
      <c r="S92" s="694">
        <f t="shared" si="7"/>
        <v>2075</v>
      </c>
      <c r="T92" s="695">
        <f>IF(Select2=1,Food!$W94,"")</f>
        <v>4.5225119505840735E-8</v>
      </c>
      <c r="U92" s="696">
        <f>IF(Select2=1,Paper!$W94,"")</f>
        <v>4.9583822387643084E-2</v>
      </c>
      <c r="V92" s="687">
        <f>IF(Select2=1,Nappies!$W94,"")</f>
        <v>0</v>
      </c>
      <c r="W92" s="696">
        <f>IF(Select2=1,Garden!$W94,"")</f>
        <v>0</v>
      </c>
      <c r="X92" s="687">
        <f>IF(Select2=1,Wood!$W94,"")</f>
        <v>0.13171271387444611</v>
      </c>
      <c r="Y92" s="696">
        <f>IF(Select2=1,Textiles!$W94,"")</f>
        <v>6.2268056021691333E-3</v>
      </c>
      <c r="Z92" s="689">
        <f>Sludge!W94</f>
        <v>0</v>
      </c>
      <c r="AA92" s="689" t="str">
        <f>IF(Select2=2,MSW!$W94,"")</f>
        <v/>
      </c>
      <c r="AB92" s="697">
        <f>Industry!$W94</f>
        <v>0</v>
      </c>
      <c r="AC92" s="698">
        <f t="shared" si="5"/>
        <v>0.18752338708937782</v>
      </c>
      <c r="AD92" s="699">
        <f>Recovery_OX!R87</f>
        <v>0</v>
      </c>
      <c r="AE92" s="650"/>
      <c r="AF92" s="701">
        <f>(AC92-AD92)*(1-Recovery_OX!U87)</f>
        <v>0.18752338708937782</v>
      </c>
    </row>
    <row r="93" spans="2:32">
      <c r="B93" s="694">
        <f t="shared" si="6"/>
        <v>2076</v>
      </c>
      <c r="C93" s="695">
        <f>IF(Select2=1,Food!$K95,"")</f>
        <v>4.5311274661341669E-8</v>
      </c>
      <c r="D93" s="696">
        <f>IF(Select2=1,Paper!$K95,"")</f>
        <v>2.2376118387791466E-2</v>
      </c>
      <c r="E93" s="687">
        <f>IF(Select2=1,Nappies!$K95,"")</f>
        <v>4.4065518695963156E-4</v>
      </c>
      <c r="F93" s="696">
        <f>IF(Select2=1,Garden!$K95,"")</f>
        <v>0</v>
      </c>
      <c r="G93" s="687">
        <f>IF(Select2=1,Wood!$K95,"")</f>
        <v>0</v>
      </c>
      <c r="H93" s="696">
        <f>IF(Select2=1,Textiles!$K95,"")</f>
        <v>5.2978244933616376E-3</v>
      </c>
      <c r="I93" s="697">
        <f>Sludge!K95</f>
        <v>0</v>
      </c>
      <c r="J93" s="697" t="str">
        <f>IF(Select2=2,MSW!$K95,"")</f>
        <v/>
      </c>
      <c r="K93" s="697">
        <f>Industry!$K95</f>
        <v>0</v>
      </c>
      <c r="L93" s="698">
        <f t="shared" si="8"/>
        <v>2.8114643379387398E-2</v>
      </c>
      <c r="M93" s="699">
        <f>Recovery_OX!C88</f>
        <v>0</v>
      </c>
      <c r="N93" s="650"/>
      <c r="O93" s="700">
        <f>(L93-M93)*(1-Recovery_OX!F88)</f>
        <v>2.8114643379387398E-2</v>
      </c>
      <c r="P93" s="641"/>
      <c r="Q93" s="652"/>
      <c r="S93" s="694">
        <f t="shared" si="7"/>
        <v>2076</v>
      </c>
      <c r="T93" s="695">
        <f>IF(Select2=1,Food!$W95,"")</f>
        <v>3.0315304189122454E-8</v>
      </c>
      <c r="U93" s="696">
        <f>IF(Select2=1,Paper!$W95,"")</f>
        <v>4.623164956155261E-2</v>
      </c>
      <c r="V93" s="687">
        <f>IF(Select2=1,Nappies!$W95,"")</f>
        <v>0</v>
      </c>
      <c r="W93" s="696">
        <f>IF(Select2=1,Garden!$W95,"")</f>
        <v>0</v>
      </c>
      <c r="X93" s="687">
        <f>IF(Select2=1,Wood!$W95,"")</f>
        <v>0.12718250990714827</v>
      </c>
      <c r="Y93" s="696">
        <f>IF(Select2=1,Textiles!$W95,"")</f>
        <v>5.8058350612182376E-3</v>
      </c>
      <c r="Z93" s="689">
        <f>Sludge!W95</f>
        <v>0</v>
      </c>
      <c r="AA93" s="689" t="str">
        <f>IF(Select2=2,MSW!$W95,"")</f>
        <v/>
      </c>
      <c r="AB93" s="697">
        <f>Industry!$W95</f>
        <v>0</v>
      </c>
      <c r="AC93" s="698">
        <f t="shared" si="5"/>
        <v>0.17922002484522331</v>
      </c>
      <c r="AD93" s="699">
        <f>Recovery_OX!R88</f>
        <v>0</v>
      </c>
      <c r="AE93" s="650"/>
      <c r="AF93" s="701">
        <f>(AC93-AD93)*(1-Recovery_OX!U88)</f>
        <v>0.17922002484522331</v>
      </c>
    </row>
    <row r="94" spans="2:32">
      <c r="B94" s="694">
        <f t="shared" si="6"/>
        <v>2077</v>
      </c>
      <c r="C94" s="695">
        <f>IF(Select2=1,Food!$K96,"")</f>
        <v>3.0373055716924045E-8</v>
      </c>
      <c r="D94" s="696">
        <f>IF(Select2=1,Paper!$K96,"")</f>
        <v>2.0863354498260614E-2</v>
      </c>
      <c r="E94" s="687">
        <f>IF(Select2=1,Nappies!$K96,"")</f>
        <v>3.7176527748854281E-4</v>
      </c>
      <c r="F94" s="696">
        <f>IF(Select2=1,Garden!$K96,"")</f>
        <v>0</v>
      </c>
      <c r="G94" s="687">
        <f>IF(Select2=1,Wood!$K96,"")</f>
        <v>0</v>
      </c>
      <c r="H94" s="696">
        <f>IF(Select2=1,Textiles!$K96,"")</f>
        <v>4.9396588165567532E-3</v>
      </c>
      <c r="I94" s="697">
        <f>Sludge!K96</f>
        <v>0</v>
      </c>
      <c r="J94" s="697" t="str">
        <f>IF(Select2=2,MSW!$K96,"")</f>
        <v/>
      </c>
      <c r="K94" s="697">
        <f>Industry!$K96</f>
        <v>0</v>
      </c>
      <c r="L94" s="698">
        <f t="shared" si="8"/>
        <v>2.6174808965361625E-2</v>
      </c>
      <c r="M94" s="699">
        <f>Recovery_OX!C89</f>
        <v>0</v>
      </c>
      <c r="N94" s="650"/>
      <c r="O94" s="700">
        <f>(L94-M94)*(1-Recovery_OX!F89)</f>
        <v>2.6174808965361625E-2</v>
      </c>
      <c r="P94" s="641"/>
      <c r="Q94" s="652"/>
      <c r="S94" s="694">
        <f t="shared" si="7"/>
        <v>2077</v>
      </c>
      <c r="T94" s="695">
        <f>IF(Select2=1,Food!$W96,"")</f>
        <v>2.0320956099636975E-8</v>
      </c>
      <c r="U94" s="696">
        <f>IF(Select2=1,Paper!$W96,"")</f>
        <v>4.3106104335249196E-2</v>
      </c>
      <c r="V94" s="687">
        <f>IF(Select2=1,Nappies!$W96,"")</f>
        <v>0</v>
      </c>
      <c r="W94" s="696">
        <f>IF(Select2=1,Garden!$W96,"")</f>
        <v>0</v>
      </c>
      <c r="X94" s="687">
        <f>IF(Select2=1,Wood!$W96,"")</f>
        <v>0.12280812041957398</v>
      </c>
      <c r="Y94" s="696">
        <f>IF(Select2=1,Textiles!$W96,"")</f>
        <v>5.4133247304731583E-3</v>
      </c>
      <c r="Z94" s="689">
        <f>Sludge!W96</f>
        <v>0</v>
      </c>
      <c r="AA94" s="689" t="str">
        <f>IF(Select2=2,MSW!$W96,"")</f>
        <v/>
      </c>
      <c r="AB94" s="697">
        <f>Industry!$W96</f>
        <v>0</v>
      </c>
      <c r="AC94" s="698">
        <f t="shared" si="5"/>
        <v>0.17132756980625244</v>
      </c>
      <c r="AD94" s="699">
        <f>Recovery_OX!R89</f>
        <v>0</v>
      </c>
      <c r="AE94" s="650"/>
      <c r="AF94" s="701">
        <f>(AC94-AD94)*(1-Recovery_OX!U89)</f>
        <v>0.17132756980625244</v>
      </c>
    </row>
    <row r="95" spans="2:32">
      <c r="B95" s="694">
        <f t="shared" si="6"/>
        <v>2078</v>
      </c>
      <c r="C95" s="695">
        <f>IF(Select2=1,Food!$K97,"")</f>
        <v>2.0359668106411563E-8</v>
      </c>
      <c r="D95" s="696">
        <f>IF(Select2=1,Paper!$K97,"")</f>
        <v>1.945286279668516E-2</v>
      </c>
      <c r="E95" s="687">
        <f>IF(Select2=1,Nappies!$K97,"")</f>
        <v>3.1364528464927516E-4</v>
      </c>
      <c r="F95" s="696">
        <f>IF(Select2=1,Garden!$K97,"")</f>
        <v>0</v>
      </c>
      <c r="G95" s="687">
        <f>IF(Select2=1,Wood!$K97,"")</f>
        <v>0</v>
      </c>
      <c r="H95" s="696">
        <f>IF(Select2=1,Textiles!$K97,"")</f>
        <v>4.6057073530014472E-3</v>
      </c>
      <c r="I95" s="697">
        <f>Sludge!K97</f>
        <v>0</v>
      </c>
      <c r="J95" s="697" t="str">
        <f>IF(Select2=2,MSW!$K97,"")</f>
        <v/>
      </c>
      <c r="K95" s="697">
        <f>Industry!$K97</f>
        <v>0</v>
      </c>
      <c r="L95" s="698">
        <f t="shared" si="8"/>
        <v>2.437223579400399E-2</v>
      </c>
      <c r="M95" s="699">
        <f>Recovery_OX!C90</f>
        <v>0</v>
      </c>
      <c r="N95" s="650"/>
      <c r="O95" s="700">
        <f>(L95-M95)*(1-Recovery_OX!F90)</f>
        <v>2.437223579400399E-2</v>
      </c>
      <c r="P95" s="641"/>
      <c r="Q95" s="652"/>
      <c r="S95" s="694">
        <f t="shared" si="7"/>
        <v>2078</v>
      </c>
      <c r="T95" s="695">
        <f>IF(Select2=1,Food!$W97,"")</f>
        <v>1.362154422819686E-8</v>
      </c>
      <c r="U95" s="696">
        <f>IF(Select2=1,Paper!$W97,"")</f>
        <v>4.0191865282407355E-2</v>
      </c>
      <c r="V95" s="687">
        <f>IF(Select2=1,Nappies!$W97,"")</f>
        <v>0</v>
      </c>
      <c r="W95" s="696">
        <f>IF(Select2=1,Garden!$W97,"")</f>
        <v>0</v>
      </c>
      <c r="X95" s="687">
        <f>IF(Select2=1,Wood!$W97,"")</f>
        <v>0.11858418623755208</v>
      </c>
      <c r="Y95" s="696">
        <f>IF(Select2=1,Textiles!$W97,"")</f>
        <v>5.0473505238372053E-3</v>
      </c>
      <c r="Z95" s="689">
        <f>Sludge!W97</f>
        <v>0</v>
      </c>
      <c r="AA95" s="689" t="str">
        <f>IF(Select2=2,MSW!$W97,"")</f>
        <v/>
      </c>
      <c r="AB95" s="697">
        <f>Industry!$W97</f>
        <v>0</v>
      </c>
      <c r="AC95" s="698">
        <f t="shared" si="5"/>
        <v>0.16382341566534087</v>
      </c>
      <c r="AD95" s="699">
        <f>Recovery_OX!R90</f>
        <v>0</v>
      </c>
      <c r="AE95" s="650"/>
      <c r="AF95" s="701">
        <f>(AC95-AD95)*(1-Recovery_OX!U90)</f>
        <v>0.16382341566534087</v>
      </c>
    </row>
    <row r="96" spans="2:32">
      <c r="B96" s="694">
        <f t="shared" si="6"/>
        <v>2079</v>
      </c>
      <c r="C96" s="695">
        <f>IF(Select2=1,Food!$K98,"")</f>
        <v>1.3647493662360135E-8</v>
      </c>
      <c r="D96" s="696">
        <f>IF(Select2=1,Paper!$K98,"")</f>
        <v>1.8137729051107585E-2</v>
      </c>
      <c r="E96" s="687">
        <f>IF(Select2=1,Nappies!$K98,"")</f>
        <v>2.6461149154995129E-4</v>
      </c>
      <c r="F96" s="696">
        <f>IF(Select2=1,Garden!$K98,"")</f>
        <v>0</v>
      </c>
      <c r="G96" s="687">
        <f>IF(Select2=1,Wood!$K98,"")</f>
        <v>0</v>
      </c>
      <c r="H96" s="696">
        <f>IF(Select2=1,Textiles!$K98,"")</f>
        <v>4.2943330722339332E-3</v>
      </c>
      <c r="I96" s="697">
        <f>Sludge!K98</f>
        <v>0</v>
      </c>
      <c r="J96" s="697" t="str">
        <f>IF(Select2=2,MSW!$K98,"")</f>
        <v/>
      </c>
      <c r="K96" s="697">
        <f>Industry!$K98</f>
        <v>0</v>
      </c>
      <c r="L96" s="698">
        <f t="shared" si="8"/>
        <v>2.2696687262385135E-2</v>
      </c>
      <c r="M96" s="699">
        <f>Recovery_OX!C91</f>
        <v>0</v>
      </c>
      <c r="N96" s="650"/>
      <c r="O96" s="700">
        <f>(L96-M96)*(1-Recovery_OX!F91)</f>
        <v>2.2696687262385135E-2</v>
      </c>
      <c r="P96" s="639"/>
      <c r="S96" s="694">
        <f t="shared" si="7"/>
        <v>2079</v>
      </c>
      <c r="T96" s="695">
        <f>IF(Select2=1,Food!$W98,"")</f>
        <v>9.1307941541214147E-9</v>
      </c>
      <c r="U96" s="696">
        <f>IF(Select2=1,Paper!$W98,"")</f>
        <v>3.747464679980906E-2</v>
      </c>
      <c r="V96" s="687">
        <f>IF(Select2=1,Nappies!$W98,"")</f>
        <v>0</v>
      </c>
      <c r="W96" s="696">
        <f>IF(Select2=1,Garden!$W98,"")</f>
        <v>0</v>
      </c>
      <c r="X96" s="687">
        <f>IF(Select2=1,Wood!$W98,"")</f>
        <v>0.11450553251347628</v>
      </c>
      <c r="Y96" s="696">
        <f>IF(Select2=1,Textiles!$W98,"")</f>
        <v>4.7061184353248608E-3</v>
      </c>
      <c r="Z96" s="689">
        <f>Sludge!W98</f>
        <v>0</v>
      </c>
      <c r="AA96" s="689" t="str">
        <f>IF(Select2=2,MSW!$W98,"")</f>
        <v/>
      </c>
      <c r="AB96" s="697">
        <f>Industry!$W98</f>
        <v>0</v>
      </c>
      <c r="AC96" s="698">
        <f t="shared" si="5"/>
        <v>0.15668630687940438</v>
      </c>
      <c r="AD96" s="699">
        <f>Recovery_OX!R91</f>
        <v>0</v>
      </c>
      <c r="AE96" s="650"/>
      <c r="AF96" s="701">
        <f>(AC96-AD96)*(1-Recovery_OX!U91)</f>
        <v>0.15668630687940438</v>
      </c>
    </row>
    <row r="97" spans="2:32" ht="13.5" thickBot="1">
      <c r="B97" s="702">
        <f t="shared" si="6"/>
        <v>2080</v>
      </c>
      <c r="C97" s="703">
        <f>IF(Select2=1,Food!$K99,"")</f>
        <v>9.1481885800243418E-9</v>
      </c>
      <c r="D97" s="704">
        <f>IF(Select2=1,Paper!$K99,"")</f>
        <v>1.6911506474381291E-2</v>
      </c>
      <c r="E97" s="704">
        <f>IF(Select2=1,Nappies!$K99,"")</f>
        <v>2.2324340548778523E-4</v>
      </c>
      <c r="F97" s="704">
        <f>IF(Select2=1,Garden!$K99,"")</f>
        <v>0</v>
      </c>
      <c r="G97" s="704">
        <f>IF(Select2=1,Wood!$K99,"")</f>
        <v>0</v>
      </c>
      <c r="H97" s="704">
        <f>IF(Select2=1,Textiles!$K99,"")</f>
        <v>4.0040096171686437E-3</v>
      </c>
      <c r="I97" s="705">
        <f>Sludge!K99</f>
        <v>0</v>
      </c>
      <c r="J97" s="705" t="str">
        <f>IF(Select2=2,MSW!$K99,"")</f>
        <v/>
      </c>
      <c r="K97" s="697">
        <f>Industry!$K99</f>
        <v>0</v>
      </c>
      <c r="L97" s="698">
        <f t="shared" si="8"/>
        <v>2.1138768645226298E-2</v>
      </c>
      <c r="M97" s="706">
        <f>Recovery_OX!C92</f>
        <v>0</v>
      </c>
      <c r="N97" s="650"/>
      <c r="O97" s="707">
        <f>(L97-M97)*(1-Recovery_OX!F92)</f>
        <v>2.1138768645226298E-2</v>
      </c>
      <c r="S97" s="702">
        <f t="shared" si="7"/>
        <v>2080</v>
      </c>
      <c r="T97" s="703">
        <f>IF(Select2=1,Food!$W99,"")</f>
        <v>6.1205543577326135E-9</v>
      </c>
      <c r="U97" s="704">
        <f>IF(Select2=1,Paper!$W99,"")</f>
        <v>3.4941129079300193E-2</v>
      </c>
      <c r="V97" s="704">
        <f>IF(Select2=1,Nappies!$W99,"")</f>
        <v>0</v>
      </c>
      <c r="W97" s="704">
        <f>IF(Select2=1,Garden!$W99,"")</f>
        <v>0</v>
      </c>
      <c r="X97" s="704">
        <f>IF(Select2=1,Wood!$W99,"")</f>
        <v>0.11056716238646958</v>
      </c>
      <c r="Y97" s="704">
        <f>IF(Select2=1,Textiles!$W99,"")</f>
        <v>4.3879557448423517E-3</v>
      </c>
      <c r="Z97" s="705">
        <f>Sludge!W99</f>
        <v>0</v>
      </c>
      <c r="AA97" s="705" t="str">
        <f>IF(Select2=2,MSW!$W99,"")</f>
        <v/>
      </c>
      <c r="AB97" s="697">
        <f>Industry!$W99</f>
        <v>0</v>
      </c>
      <c r="AC97" s="708">
        <f t="shared" si="5"/>
        <v>0.14989625333116646</v>
      </c>
      <c r="AD97" s="706">
        <f>Recovery_OX!R92</f>
        <v>0</v>
      </c>
      <c r="AE97" s="650"/>
      <c r="AF97" s="709">
        <f>(AC97-AD97)*(1-Recovery_OX!U92)</f>
        <v>0.14989625333116646</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46" t="s">
        <v>284</v>
      </c>
      <c r="D8" s="847"/>
      <c r="E8" s="848"/>
      <c r="F8" s="846" t="s">
        <v>285</v>
      </c>
      <c r="G8" s="847"/>
      <c r="H8" s="849"/>
      <c r="I8" s="435"/>
      <c r="J8" s="846" t="s">
        <v>286</v>
      </c>
      <c r="K8" s="847"/>
      <c r="L8" s="849"/>
      <c r="M8" s="850" t="s">
        <v>287</v>
      </c>
      <c r="N8" s="851"/>
      <c r="O8" s="852"/>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v>1950</v>
      </c>
      <c r="C12" s="462">
        <f>Stored_C!E18</f>
        <v>0</v>
      </c>
      <c r="D12" s="463">
        <f>Stored_C!F18+Stored_C!L18</f>
        <v>0.73445755211934594</v>
      </c>
      <c r="E12" s="464">
        <f>Stored_C!G18+Stored_C!M18</f>
        <v>0.60592748049846046</v>
      </c>
      <c r="F12" s="465">
        <f>F11+HWP!C12</f>
        <v>0</v>
      </c>
      <c r="G12" s="463">
        <f>G11+HWP!D12</f>
        <v>0.73445755211934594</v>
      </c>
      <c r="H12" s="464">
        <f>H11+HWP!E12</f>
        <v>0.60592748049846046</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0.74916301282891218</v>
      </c>
      <c r="E13" s="473">
        <f>Stored_C!G19+Stored_C!M19</f>
        <v>0.61805948558385249</v>
      </c>
      <c r="F13" s="474">
        <f>F12+HWP!C13</f>
        <v>0</v>
      </c>
      <c r="G13" s="472">
        <f>G12+HWP!D13</f>
        <v>1.4836205649482581</v>
      </c>
      <c r="H13" s="473">
        <f>H12+HWP!E13</f>
        <v>1.2239869660823128</v>
      </c>
      <c r="I13" s="456"/>
      <c r="J13" s="475">
        <f>Garden!J20</f>
        <v>0</v>
      </c>
      <c r="K13" s="476">
        <f>Paper!J20</f>
        <v>3.0614615104927603E-2</v>
      </c>
      <c r="L13" s="477">
        <f>Wood!J20</f>
        <v>0</v>
      </c>
      <c r="M13" s="478">
        <f>J13*(1-Recovery_OX!E13)*(1-Recovery_OX!F13)</f>
        <v>0</v>
      </c>
      <c r="N13" s="476">
        <f>K13*(1-Recovery_OX!E13)*(1-Recovery_OX!F13)</f>
        <v>3.0614615104927603E-2</v>
      </c>
      <c r="O13" s="477">
        <f>L13*(1-Recovery_OX!E13)*(1-Recovery_OX!F13)</f>
        <v>0</v>
      </c>
    </row>
    <row r="14" spans="2:15">
      <c r="B14" s="470">
        <f t="shared" ref="B14:B77" si="0">B13+1</f>
        <v>1952</v>
      </c>
      <c r="C14" s="471">
        <f>Stored_C!E20</f>
        <v>0</v>
      </c>
      <c r="D14" s="472">
        <f>Stored_C!F20+Stored_C!L20</f>
        <v>0.76625013564554423</v>
      </c>
      <c r="E14" s="473">
        <f>Stored_C!G20+Stored_C!M20</f>
        <v>0.63215636190757385</v>
      </c>
      <c r="F14" s="474">
        <f>F13+HWP!C14</f>
        <v>0</v>
      </c>
      <c r="G14" s="472">
        <f>G13+HWP!D14</f>
        <v>2.2498707005938021</v>
      </c>
      <c r="H14" s="473">
        <f>H13+HWP!E14</f>
        <v>1.8561433279898867</v>
      </c>
      <c r="I14" s="456"/>
      <c r="J14" s="475">
        <f>Garden!J21</f>
        <v>0</v>
      </c>
      <c r="K14" s="476">
        <f>Paper!J21</f>
        <v>5.9772465170423714E-2</v>
      </c>
      <c r="L14" s="477">
        <f>Wood!J21</f>
        <v>0</v>
      </c>
      <c r="M14" s="478">
        <f>J14*(1-Recovery_OX!E14)*(1-Recovery_OX!F14)</f>
        <v>0</v>
      </c>
      <c r="N14" s="476">
        <f>K14*(1-Recovery_OX!E14)*(1-Recovery_OX!F14)</f>
        <v>5.9772465170423714E-2</v>
      </c>
      <c r="O14" s="477">
        <f>L14*(1-Recovery_OX!E14)*(1-Recovery_OX!F14)</f>
        <v>0</v>
      </c>
    </row>
    <row r="15" spans="2:15">
      <c r="B15" s="470">
        <f t="shared" si="0"/>
        <v>1953</v>
      </c>
      <c r="C15" s="471">
        <f>Stored_C!E21</f>
        <v>0</v>
      </c>
      <c r="D15" s="472">
        <f>Stored_C!F21+Stored_C!L21</f>
        <v>0.79079491715934602</v>
      </c>
      <c r="E15" s="473">
        <f>Stored_C!G21+Stored_C!M21</f>
        <v>0.65240580665646042</v>
      </c>
      <c r="F15" s="474">
        <f>F14+HWP!C15</f>
        <v>0</v>
      </c>
      <c r="G15" s="472">
        <f>G14+HWP!D15</f>
        <v>3.0406656177531479</v>
      </c>
      <c r="H15" s="473">
        <f>H14+HWP!E15</f>
        <v>2.5085491346463469</v>
      </c>
      <c r="I15" s="456"/>
      <c r="J15" s="475">
        <f>Garden!J22</f>
        <v>0</v>
      </c>
      <c r="K15" s="476">
        <f>Paper!J22</f>
        <v>8.7671312054225473E-2</v>
      </c>
      <c r="L15" s="477">
        <f>Wood!J22</f>
        <v>0</v>
      </c>
      <c r="M15" s="478">
        <f>J15*(1-Recovery_OX!E15)*(1-Recovery_OX!F15)</f>
        <v>0</v>
      </c>
      <c r="N15" s="476">
        <f>K15*(1-Recovery_OX!E15)*(1-Recovery_OX!F15)</f>
        <v>8.7671312054225473E-2</v>
      </c>
      <c r="O15" s="477">
        <f>L15*(1-Recovery_OX!E15)*(1-Recovery_OX!F15)</f>
        <v>0</v>
      </c>
    </row>
    <row r="16" spans="2:15">
      <c r="B16" s="470">
        <f t="shared" si="0"/>
        <v>1954</v>
      </c>
      <c r="C16" s="471">
        <f>Stored_C!E22</f>
        <v>0</v>
      </c>
      <c r="D16" s="472">
        <f>Stored_C!F22+Stored_C!L22</f>
        <v>0.79998635826562203</v>
      </c>
      <c r="E16" s="473">
        <f>Stored_C!G22+Stored_C!M22</f>
        <v>0.65998874556913811</v>
      </c>
      <c r="F16" s="474">
        <f>F15+HWP!C16</f>
        <v>0</v>
      </c>
      <c r="G16" s="472">
        <f>G15+HWP!D16</f>
        <v>3.8406519760187701</v>
      </c>
      <c r="H16" s="473">
        <f>H15+HWP!E16</f>
        <v>3.1685378802154851</v>
      </c>
      <c r="I16" s="456"/>
      <c r="J16" s="475">
        <f>Garden!J23</f>
        <v>0</v>
      </c>
      <c r="K16" s="476">
        <f>Paper!J23</f>
        <v>0.11470713198326782</v>
      </c>
      <c r="L16" s="477">
        <f>Wood!J23</f>
        <v>0</v>
      </c>
      <c r="M16" s="478">
        <f>J16*(1-Recovery_OX!E16)*(1-Recovery_OX!F16)</f>
        <v>0</v>
      </c>
      <c r="N16" s="476">
        <f>K16*(1-Recovery_OX!E16)*(1-Recovery_OX!F16)</f>
        <v>0.11470713198326782</v>
      </c>
      <c r="O16" s="477">
        <f>L16*(1-Recovery_OX!E16)*(1-Recovery_OX!F16)</f>
        <v>0</v>
      </c>
    </row>
    <row r="17" spans="2:15">
      <c r="B17" s="470">
        <f t="shared" si="0"/>
        <v>1955</v>
      </c>
      <c r="C17" s="471">
        <f>Stored_C!E23</f>
        <v>0</v>
      </c>
      <c r="D17" s="472">
        <f>Stored_C!F23+Stored_C!L23</f>
        <v>0.82222412468103612</v>
      </c>
      <c r="E17" s="473">
        <f>Stored_C!G23+Stored_C!M23</f>
        <v>0.67833490286185472</v>
      </c>
      <c r="F17" s="474">
        <f>F16+HWP!C17</f>
        <v>0</v>
      </c>
      <c r="G17" s="472">
        <f>G16+HWP!D17</f>
        <v>4.6628761006998065</v>
      </c>
      <c r="H17" s="473">
        <f>H16+HWP!E17</f>
        <v>3.8468727830773397</v>
      </c>
      <c r="I17" s="456"/>
      <c r="J17" s="475">
        <f>Garden!J24</f>
        <v>0</v>
      </c>
      <c r="K17" s="476">
        <f>Paper!J24</f>
        <v>0.1402982930060547</v>
      </c>
      <c r="L17" s="477">
        <f>Wood!J24</f>
        <v>0</v>
      </c>
      <c r="M17" s="478">
        <f>J17*(1-Recovery_OX!E17)*(1-Recovery_OX!F17)</f>
        <v>0</v>
      </c>
      <c r="N17" s="476">
        <f>K17*(1-Recovery_OX!E17)*(1-Recovery_OX!F17)</f>
        <v>0.1402982930060547</v>
      </c>
      <c r="O17" s="477">
        <f>L17*(1-Recovery_OX!E17)*(1-Recovery_OX!F17)</f>
        <v>0</v>
      </c>
    </row>
    <row r="18" spans="2:15">
      <c r="B18" s="470">
        <f t="shared" si="0"/>
        <v>1956</v>
      </c>
      <c r="C18" s="471">
        <f>Stored_C!E24</f>
        <v>0</v>
      </c>
      <c r="D18" s="472">
        <f>Stored_C!F24+Stored_C!L24</f>
        <v>0.83170711165139399</v>
      </c>
      <c r="E18" s="473">
        <f>Stored_C!G24+Stored_C!M24</f>
        <v>0.68615836711240019</v>
      </c>
      <c r="F18" s="474">
        <f>F17+HWP!C18</f>
        <v>0</v>
      </c>
      <c r="G18" s="472">
        <f>G17+HWP!D18</f>
        <v>5.4945832123512002</v>
      </c>
      <c r="H18" s="473">
        <f>H17+HWP!E18</f>
        <v>4.53303115018974</v>
      </c>
      <c r="I18" s="456"/>
      <c r="J18" s="475">
        <f>Garden!J25</f>
        <v>0</v>
      </c>
      <c r="K18" s="476">
        <f>Paper!J25</f>
        <v>0.16508627689559591</v>
      </c>
      <c r="L18" s="477">
        <f>Wood!J25</f>
        <v>0</v>
      </c>
      <c r="M18" s="478">
        <f>J18*(1-Recovery_OX!E18)*(1-Recovery_OX!F18)</f>
        <v>0</v>
      </c>
      <c r="N18" s="476">
        <f>K18*(1-Recovery_OX!E18)*(1-Recovery_OX!F18)</f>
        <v>0.16508627689559591</v>
      </c>
      <c r="O18" s="477">
        <f>L18*(1-Recovery_OX!E18)*(1-Recovery_OX!F18)</f>
        <v>0</v>
      </c>
    </row>
    <row r="19" spans="2:15">
      <c r="B19" s="470">
        <f t="shared" si="0"/>
        <v>1957</v>
      </c>
      <c r="C19" s="471">
        <f>Stored_C!E25</f>
        <v>0</v>
      </c>
      <c r="D19" s="472">
        <f>Stored_C!F25+Stored_C!L25</f>
        <v>0.84094080578145003</v>
      </c>
      <c r="E19" s="473">
        <f>Stored_C!G25+Stored_C!M25</f>
        <v>0.69377616476969628</v>
      </c>
      <c r="F19" s="474">
        <f>F18+HWP!C19</f>
        <v>0</v>
      </c>
      <c r="G19" s="472">
        <f>G18+HWP!D19</f>
        <v>6.3355240181326504</v>
      </c>
      <c r="H19" s="473">
        <f>H18+HWP!E19</f>
        <v>5.2268073149594363</v>
      </c>
      <c r="I19" s="456"/>
      <c r="J19" s="475">
        <f>Garden!J26</f>
        <v>0</v>
      </c>
      <c r="K19" s="476">
        <f>Paper!J26</f>
        <v>0.18859372208095351</v>
      </c>
      <c r="L19" s="477">
        <f>Wood!J26</f>
        <v>0</v>
      </c>
      <c r="M19" s="478">
        <f>J19*(1-Recovery_OX!E19)*(1-Recovery_OX!F19)</f>
        <v>0</v>
      </c>
      <c r="N19" s="476">
        <f>K19*(1-Recovery_OX!E19)*(1-Recovery_OX!F19)</f>
        <v>0.18859372208095351</v>
      </c>
      <c r="O19" s="477">
        <f>L19*(1-Recovery_OX!E19)*(1-Recovery_OX!F19)</f>
        <v>0</v>
      </c>
    </row>
    <row r="20" spans="2:15">
      <c r="B20" s="470">
        <f t="shared" si="0"/>
        <v>1958</v>
      </c>
      <c r="C20" s="471">
        <f>Stored_C!E26</f>
        <v>0</v>
      </c>
      <c r="D20" s="472">
        <f>Stored_C!F26+Stored_C!L26</f>
        <v>0.84983365885301398</v>
      </c>
      <c r="E20" s="473">
        <f>Stored_C!G26+Stored_C!M26</f>
        <v>0.7011127685537365</v>
      </c>
      <c r="F20" s="474">
        <f>F19+HWP!C20</f>
        <v>0</v>
      </c>
      <c r="G20" s="472">
        <f>G19+HWP!D20</f>
        <v>7.1853576769856646</v>
      </c>
      <c r="H20" s="473">
        <f>H19+HWP!E20</f>
        <v>5.9279200835131727</v>
      </c>
      <c r="I20" s="456"/>
      <c r="J20" s="475">
        <f>Garden!J27</f>
        <v>0</v>
      </c>
      <c r="K20" s="476">
        <f>Paper!J27</f>
        <v>0.21089680954391843</v>
      </c>
      <c r="L20" s="477">
        <f>Wood!J27</f>
        <v>0</v>
      </c>
      <c r="M20" s="478">
        <f>J20*(1-Recovery_OX!E20)*(1-Recovery_OX!F20)</f>
        <v>0</v>
      </c>
      <c r="N20" s="476">
        <f>K20*(1-Recovery_OX!E20)*(1-Recovery_OX!F20)</f>
        <v>0.21089680954391843</v>
      </c>
      <c r="O20" s="477">
        <f>L20*(1-Recovery_OX!E20)*(1-Recovery_OX!F20)</f>
        <v>0</v>
      </c>
    </row>
    <row r="21" spans="2:15">
      <c r="B21" s="470">
        <f t="shared" si="0"/>
        <v>1959</v>
      </c>
      <c r="C21" s="471">
        <f>Stored_C!E27</f>
        <v>0</v>
      </c>
      <c r="D21" s="472">
        <f>Stored_C!F27+Stored_C!L27</f>
        <v>0.85827158770188006</v>
      </c>
      <c r="E21" s="473">
        <f>Stored_C!G27+Stored_C!M27</f>
        <v>0.70807405985405103</v>
      </c>
      <c r="F21" s="474">
        <f>F20+HWP!C21</f>
        <v>0</v>
      </c>
      <c r="G21" s="472">
        <f>G20+HWP!D21</f>
        <v>8.043629264687544</v>
      </c>
      <c r="H21" s="473">
        <f>H20+HWP!E21</f>
        <v>6.635994143367224</v>
      </c>
      <c r="I21" s="456"/>
      <c r="J21" s="475">
        <f>Garden!J28</f>
        <v>0</v>
      </c>
      <c r="K21" s="476">
        <f>Paper!J28</f>
        <v>0.23206275392918604</v>
      </c>
      <c r="L21" s="477">
        <f>Wood!J28</f>
        <v>0</v>
      </c>
      <c r="M21" s="478">
        <f>J21*(1-Recovery_OX!E21)*(1-Recovery_OX!F21)</f>
        <v>0</v>
      </c>
      <c r="N21" s="476">
        <f>K21*(1-Recovery_OX!E21)*(1-Recovery_OX!F21)</f>
        <v>0.23206275392918604</v>
      </c>
      <c r="O21" s="477">
        <f>L21*(1-Recovery_OX!E21)*(1-Recovery_OX!F21)</f>
        <v>0</v>
      </c>
    </row>
    <row r="22" spans="2:15">
      <c r="B22" s="470">
        <f t="shared" si="0"/>
        <v>1960</v>
      </c>
      <c r="C22" s="471">
        <f>Stored_C!E28</f>
        <v>0</v>
      </c>
      <c r="D22" s="472">
        <f>Stored_C!F28+Stored_C!L28</f>
        <v>1.0246358266650002</v>
      </c>
      <c r="E22" s="473">
        <f>Stored_C!G28+Stored_C!M28</f>
        <v>0.84532455699862508</v>
      </c>
      <c r="F22" s="474">
        <f>F21+HWP!C22</f>
        <v>0</v>
      </c>
      <c r="G22" s="472">
        <f>G21+HWP!D22</f>
        <v>9.0682650913525435</v>
      </c>
      <c r="H22" s="473">
        <f>H21+HWP!E22</f>
        <v>7.4813187003658488</v>
      </c>
      <c r="I22" s="456"/>
      <c r="J22" s="475">
        <f>Garden!J29</f>
        <v>0</v>
      </c>
      <c r="K22" s="476">
        <f>Paper!J29</f>
        <v>0.25214947039322216</v>
      </c>
      <c r="L22" s="477">
        <f>Wood!J29</f>
        <v>0</v>
      </c>
      <c r="M22" s="478">
        <f>J22*(1-Recovery_OX!E22)*(1-Recovery_OX!F22)</f>
        <v>0</v>
      </c>
      <c r="N22" s="476">
        <f>K22*(1-Recovery_OX!E22)*(1-Recovery_OX!F22)</f>
        <v>0.25214947039322216</v>
      </c>
      <c r="O22" s="477">
        <f>L22*(1-Recovery_OX!E22)*(1-Recovery_OX!F22)</f>
        <v>0</v>
      </c>
    </row>
    <row r="23" spans="2:15">
      <c r="B23" s="470">
        <f t="shared" si="0"/>
        <v>1961</v>
      </c>
      <c r="C23" s="471">
        <f>Stored_C!E29</f>
        <v>0</v>
      </c>
      <c r="D23" s="472">
        <f>Stored_C!F29+Stored_C!L29</f>
        <v>1.0657578778418222</v>
      </c>
      <c r="E23" s="473">
        <f>Stored_C!G29+Stored_C!M29</f>
        <v>0.87925024921950334</v>
      </c>
      <c r="F23" s="474">
        <f>F22+HWP!C23</f>
        <v>0</v>
      </c>
      <c r="G23" s="472">
        <f>G22+HWP!D23</f>
        <v>10.134022969194366</v>
      </c>
      <c r="H23" s="473">
        <f>H22+HWP!E23</f>
        <v>8.3605689495853515</v>
      </c>
      <c r="I23" s="456"/>
      <c r="J23" s="475">
        <f>Garden!J30</f>
        <v>0</v>
      </c>
      <c r="K23" s="476">
        <f>Paper!J30</f>
        <v>0.27781281130950708</v>
      </c>
      <c r="L23" s="477">
        <f>Wood!J30</f>
        <v>0</v>
      </c>
      <c r="M23" s="478">
        <f>J23*(1-Recovery_OX!E23)*(1-Recovery_OX!F23)</f>
        <v>0</v>
      </c>
      <c r="N23" s="476">
        <f>K23*(1-Recovery_OX!E23)*(1-Recovery_OX!F23)</f>
        <v>0.27781281130950708</v>
      </c>
      <c r="O23" s="477">
        <f>L23*(1-Recovery_OX!E23)*(1-Recovery_OX!F23)</f>
        <v>0</v>
      </c>
    </row>
    <row r="24" spans="2:15">
      <c r="B24" s="470">
        <f t="shared" si="0"/>
        <v>1962</v>
      </c>
      <c r="C24" s="471">
        <f>Stored_C!E30</f>
        <v>0</v>
      </c>
      <c r="D24" s="472">
        <f>Stored_C!F30+Stored_C!L30</f>
        <v>1.0773225304504082</v>
      </c>
      <c r="E24" s="473">
        <f>Stored_C!G30+Stored_C!M30</f>
        <v>0.88879108762158676</v>
      </c>
      <c r="F24" s="474">
        <f>F23+HWP!C24</f>
        <v>0</v>
      </c>
      <c r="G24" s="472">
        <f>G23+HWP!D24</f>
        <v>11.211345499644773</v>
      </c>
      <c r="H24" s="473">
        <f>H23+HWP!E24</f>
        <v>9.2493600372069373</v>
      </c>
      <c r="I24" s="456"/>
      <c r="J24" s="475">
        <f>Garden!J31</f>
        <v>0</v>
      </c>
      <c r="K24" s="476">
        <f>Paper!J31</f>
        <v>0.30345525460867256</v>
      </c>
      <c r="L24" s="477">
        <f>Wood!J31</f>
        <v>0</v>
      </c>
      <c r="M24" s="478">
        <f>J24*(1-Recovery_OX!E24)*(1-Recovery_OX!F24)</f>
        <v>0</v>
      </c>
      <c r="N24" s="476">
        <f>K24*(1-Recovery_OX!E24)*(1-Recovery_OX!F24)</f>
        <v>0.30345525460867256</v>
      </c>
      <c r="O24" s="477">
        <f>L24*(1-Recovery_OX!E24)*(1-Recovery_OX!F24)</f>
        <v>0</v>
      </c>
    </row>
    <row r="25" spans="2:15">
      <c r="B25" s="470">
        <f t="shared" si="0"/>
        <v>1963</v>
      </c>
      <c r="C25" s="471">
        <f>Stored_C!E31</f>
        <v>0</v>
      </c>
      <c r="D25" s="472">
        <f>Stored_C!F31+Stored_C!L31</f>
        <v>1.1000081789178899</v>
      </c>
      <c r="E25" s="473">
        <f>Stored_C!G31+Stored_C!M31</f>
        <v>0.90750674760725925</v>
      </c>
      <c r="F25" s="474">
        <f>F24+HWP!C25</f>
        <v>0</v>
      </c>
      <c r="G25" s="472">
        <f>G24+HWP!D25</f>
        <v>12.311353678562662</v>
      </c>
      <c r="H25" s="473">
        <f>H24+HWP!E25</f>
        <v>10.156866784814197</v>
      </c>
      <c r="I25" s="456"/>
      <c r="J25" s="475">
        <f>Garden!J32</f>
        <v>0</v>
      </c>
      <c r="K25" s="476">
        <f>Paper!J32</f>
        <v>0.32784616316198723</v>
      </c>
      <c r="L25" s="477">
        <f>Wood!J32</f>
        <v>0</v>
      </c>
      <c r="M25" s="478">
        <f>J25*(1-Recovery_OX!E25)*(1-Recovery_OX!F25)</f>
        <v>0</v>
      </c>
      <c r="N25" s="476">
        <f>K25*(1-Recovery_OX!E25)*(1-Recovery_OX!F25)</f>
        <v>0.32784616316198723</v>
      </c>
      <c r="O25" s="477">
        <f>L25*(1-Recovery_OX!E25)*(1-Recovery_OX!F25)</f>
        <v>0</v>
      </c>
    </row>
    <row r="26" spans="2:15">
      <c r="B26" s="470">
        <f t="shared" si="0"/>
        <v>1964</v>
      </c>
      <c r="C26" s="471">
        <f>Stored_C!E32</f>
        <v>0</v>
      </c>
      <c r="D26" s="472">
        <f>Stored_C!F32+Stored_C!L32</f>
        <v>1.122530449026756</v>
      </c>
      <c r="E26" s="473">
        <f>Stored_C!G32+Stored_C!M32</f>
        <v>0.92608762044707371</v>
      </c>
      <c r="F26" s="474">
        <f>F25+HWP!C26</f>
        <v>0</v>
      </c>
      <c r="G26" s="472">
        <f>G25+HWP!D26</f>
        <v>13.433884127589419</v>
      </c>
      <c r="H26" s="473">
        <f>H25+HWP!E26</f>
        <v>11.082954405261271</v>
      </c>
      <c r="I26" s="456"/>
      <c r="J26" s="475">
        <f>Garden!J33</f>
        <v>0</v>
      </c>
      <c r="K26" s="476">
        <f>Paper!J33</f>
        <v>0.35153370826898633</v>
      </c>
      <c r="L26" s="477">
        <f>Wood!J33</f>
        <v>0</v>
      </c>
      <c r="M26" s="478">
        <f>J26*(1-Recovery_OX!E26)*(1-Recovery_OX!F26)</f>
        <v>0</v>
      </c>
      <c r="N26" s="476">
        <f>K26*(1-Recovery_OX!E26)*(1-Recovery_OX!F26)</f>
        <v>0.35153370826898633</v>
      </c>
      <c r="O26" s="477">
        <f>L26*(1-Recovery_OX!E26)*(1-Recovery_OX!F26)</f>
        <v>0</v>
      </c>
    </row>
    <row r="27" spans="2:15">
      <c r="B27" s="470">
        <f t="shared" si="0"/>
        <v>1965</v>
      </c>
      <c r="C27" s="471">
        <f>Stored_C!E33</f>
        <v>0</v>
      </c>
      <c r="D27" s="472">
        <f>Stored_C!F33+Stored_C!L33</f>
        <v>1.1444893454852223</v>
      </c>
      <c r="E27" s="473">
        <f>Stored_C!G33+Stored_C!M33</f>
        <v>0.94420371002530834</v>
      </c>
      <c r="F27" s="474">
        <f>F26+HWP!C27</f>
        <v>0</v>
      </c>
      <c r="G27" s="472">
        <f>G26+HWP!D27</f>
        <v>14.578373473074642</v>
      </c>
      <c r="H27" s="473">
        <f>H26+HWP!E27</f>
        <v>12.027158115286579</v>
      </c>
      <c r="I27" s="456"/>
      <c r="J27" s="475">
        <f>Garden!J34</f>
        <v>0</v>
      </c>
      <c r="K27" s="476">
        <f>Paper!J34</f>
        <v>0.37455863149621887</v>
      </c>
      <c r="L27" s="477">
        <f>Wood!J34</f>
        <v>0</v>
      </c>
      <c r="M27" s="478">
        <f>J27*(1-Recovery_OX!E27)*(1-Recovery_OX!F27)</f>
        <v>0</v>
      </c>
      <c r="N27" s="476">
        <f>K27*(1-Recovery_OX!E27)*(1-Recovery_OX!F27)</f>
        <v>0.37455863149621887</v>
      </c>
      <c r="O27" s="477">
        <f>L27*(1-Recovery_OX!E27)*(1-Recovery_OX!F27)</f>
        <v>0</v>
      </c>
    </row>
    <row r="28" spans="2:15">
      <c r="B28" s="470">
        <f t="shared" si="0"/>
        <v>1966</v>
      </c>
      <c r="C28" s="471">
        <f>Stored_C!E34</f>
        <v>0</v>
      </c>
      <c r="D28" s="472">
        <f>Stored_C!F34+Stored_C!L34</f>
        <v>1.1666102118681783</v>
      </c>
      <c r="E28" s="473">
        <f>Stored_C!G34+Stored_C!M34</f>
        <v>0.96245342479124696</v>
      </c>
      <c r="F28" s="474">
        <f>F27+HWP!C28</f>
        <v>0</v>
      </c>
      <c r="G28" s="472">
        <f>G27+HWP!D28</f>
        <v>15.74498368494282</v>
      </c>
      <c r="H28" s="473">
        <f>H27+HWP!E28</f>
        <v>12.989611540077826</v>
      </c>
      <c r="I28" s="456"/>
      <c r="J28" s="475">
        <f>Garden!J35</f>
        <v>0</v>
      </c>
      <c r="K28" s="476">
        <f>Paper!J35</f>
        <v>0.39694224690446328</v>
      </c>
      <c r="L28" s="477">
        <f>Wood!J35</f>
        <v>0</v>
      </c>
      <c r="M28" s="478">
        <f>J28*(1-Recovery_OX!E28)*(1-Recovery_OX!F28)</f>
        <v>0</v>
      </c>
      <c r="N28" s="476">
        <f>K28*(1-Recovery_OX!E28)*(1-Recovery_OX!F28)</f>
        <v>0.39694224690446328</v>
      </c>
      <c r="O28" s="477">
        <f>L28*(1-Recovery_OX!E28)*(1-Recovery_OX!F28)</f>
        <v>0</v>
      </c>
    </row>
    <row r="29" spans="2:15">
      <c r="B29" s="470">
        <f t="shared" si="0"/>
        <v>1967</v>
      </c>
      <c r="C29" s="471">
        <f>Stored_C!E35</f>
        <v>0</v>
      </c>
      <c r="D29" s="472">
        <f>Stored_C!F35+Stored_C!L35</f>
        <v>1.22467234956418</v>
      </c>
      <c r="E29" s="473">
        <f>Stored_C!G35+Stored_C!M35</f>
        <v>1.0103546883904484</v>
      </c>
      <c r="F29" s="474">
        <f>F28+HWP!C29</f>
        <v>0</v>
      </c>
      <c r="G29" s="472">
        <f>G28+HWP!D29</f>
        <v>16.969656034507</v>
      </c>
      <c r="H29" s="473">
        <f>H28+HWP!E29</f>
        <v>13.999966228468274</v>
      </c>
      <c r="I29" s="456"/>
      <c r="J29" s="475">
        <f>Garden!J36</f>
        <v>0</v>
      </c>
      <c r="K29" s="476">
        <f>Paper!J36</f>
        <v>0.41873466230671669</v>
      </c>
      <c r="L29" s="477">
        <f>Wood!J36</f>
        <v>0</v>
      </c>
      <c r="M29" s="478">
        <f>J29*(1-Recovery_OX!E29)*(1-Recovery_OX!F29)</f>
        <v>0</v>
      </c>
      <c r="N29" s="476">
        <f>K29*(1-Recovery_OX!E29)*(1-Recovery_OX!F29)</f>
        <v>0.41873466230671669</v>
      </c>
      <c r="O29" s="477">
        <f>L29*(1-Recovery_OX!E29)*(1-Recovery_OX!F29)</f>
        <v>0</v>
      </c>
    </row>
    <row r="30" spans="2:15">
      <c r="B30" s="470">
        <f t="shared" si="0"/>
        <v>1968</v>
      </c>
      <c r="C30" s="471">
        <f>Stored_C!E36</f>
        <v>0</v>
      </c>
      <c r="D30" s="472">
        <f>Stored_C!F36+Stored_C!L36</f>
        <v>1.2872225288878161</v>
      </c>
      <c r="E30" s="473">
        <f>Stored_C!G36+Stored_C!M36</f>
        <v>1.0619585863324483</v>
      </c>
      <c r="F30" s="474">
        <f>F29+HWP!C30</f>
        <v>0</v>
      </c>
      <c r="G30" s="472">
        <f>G29+HWP!D30</f>
        <v>18.256878563394817</v>
      </c>
      <c r="H30" s="473">
        <f>H29+HWP!E30</f>
        <v>15.061924814800722</v>
      </c>
      <c r="I30" s="456"/>
      <c r="J30" s="475">
        <f>Garden!J37</f>
        <v>0</v>
      </c>
      <c r="K30" s="476">
        <f>Paper!J37</f>
        <v>0.43832442305639485</v>
      </c>
      <c r="L30" s="477">
        <f>Wood!J37</f>
        <v>0</v>
      </c>
      <c r="M30" s="478">
        <f>J30*(1-Recovery_OX!E30)*(1-Recovery_OX!F30)</f>
        <v>0</v>
      </c>
      <c r="N30" s="476">
        <f>K30*(1-Recovery_OX!E30)*(1-Recovery_OX!F30)</f>
        <v>0.43832442305639485</v>
      </c>
      <c r="O30" s="477">
        <f>L30*(1-Recovery_OX!E30)*(1-Recovery_OX!F30)</f>
        <v>0</v>
      </c>
    </row>
    <row r="31" spans="2:15">
      <c r="B31" s="470">
        <f t="shared" si="0"/>
        <v>1969</v>
      </c>
      <c r="C31" s="471">
        <f>Stored_C!E37</f>
        <v>0</v>
      </c>
      <c r="D31" s="472">
        <f>Stored_C!F37+Stored_C!L37</f>
        <v>1.352166424161654</v>
      </c>
      <c r="E31" s="473">
        <f>Stored_C!G37+Stored_C!M37</f>
        <v>1.1155372999333644</v>
      </c>
      <c r="F31" s="474">
        <f>F30+HWP!C31</f>
        <v>0</v>
      </c>
      <c r="G31" s="472">
        <f>G30+HWP!D31</f>
        <v>19.609044987556473</v>
      </c>
      <c r="H31" s="473">
        <f>H30+HWP!E31</f>
        <v>16.177462114734087</v>
      </c>
      <c r="I31" s="456"/>
      <c r="J31" s="475">
        <f>Garden!J38</f>
        <v>0</v>
      </c>
      <c r="K31" s="476">
        <f>Paper!J38</f>
        <v>0.4588828924676423</v>
      </c>
      <c r="L31" s="477">
        <f>Wood!J38</f>
        <v>0</v>
      </c>
      <c r="M31" s="478">
        <f>J31*(1-Recovery_OX!E31)*(1-Recovery_OX!F31)</f>
        <v>0</v>
      </c>
      <c r="N31" s="476">
        <f>K31*(1-Recovery_OX!E31)*(1-Recovery_OX!F31)</f>
        <v>0.4588828924676423</v>
      </c>
      <c r="O31" s="477">
        <f>L31*(1-Recovery_OX!E31)*(1-Recovery_OX!F31)</f>
        <v>0</v>
      </c>
    </row>
    <row r="32" spans="2:15">
      <c r="B32" s="470">
        <f t="shared" si="0"/>
        <v>1970</v>
      </c>
      <c r="C32" s="471">
        <f>Stored_C!E38</f>
        <v>0</v>
      </c>
      <c r="D32" s="472">
        <f>Stored_C!F38+Stored_C!L38</f>
        <v>1.4195854416450482</v>
      </c>
      <c r="E32" s="473">
        <f>Stored_C!G38+Stored_C!M38</f>
        <v>1.1711579893571646</v>
      </c>
      <c r="F32" s="474">
        <f>F31+HWP!C32</f>
        <v>0</v>
      </c>
      <c r="G32" s="472">
        <f>G31+HWP!D32</f>
        <v>21.02863042920152</v>
      </c>
      <c r="H32" s="473">
        <f>H31+HWP!E32</f>
        <v>17.348620104091253</v>
      </c>
      <c r="I32" s="456"/>
      <c r="J32" s="475">
        <f>Garden!J39</f>
        <v>0</v>
      </c>
      <c r="K32" s="476">
        <f>Paper!J39</f>
        <v>0.48041526865482692</v>
      </c>
      <c r="L32" s="477">
        <f>Wood!J39</f>
        <v>0</v>
      </c>
      <c r="M32" s="478">
        <f>J32*(1-Recovery_OX!E32)*(1-Recovery_OX!F32)</f>
        <v>0</v>
      </c>
      <c r="N32" s="476">
        <f>K32*(1-Recovery_OX!E32)*(1-Recovery_OX!F32)</f>
        <v>0.45885539190166152</v>
      </c>
      <c r="O32" s="477">
        <f>L32*(1-Recovery_OX!E32)*(1-Recovery_OX!F32)</f>
        <v>0</v>
      </c>
    </row>
    <row r="33" spans="2:15">
      <c r="B33" s="470">
        <f t="shared" si="0"/>
        <v>1971</v>
      </c>
      <c r="C33" s="471">
        <f>Stored_C!E39</f>
        <v>0</v>
      </c>
      <c r="D33" s="472">
        <f>Stored_C!F39+Stored_C!L39</f>
        <v>1.4895635828027842</v>
      </c>
      <c r="E33" s="473">
        <f>Stored_C!G39+Stored_C!M39</f>
        <v>1.2288899558122972</v>
      </c>
      <c r="F33" s="474">
        <f>F32+HWP!C33</f>
        <v>0</v>
      </c>
      <c r="G33" s="472">
        <f>G32+HWP!D33</f>
        <v>22.518194012004304</v>
      </c>
      <c r="H33" s="473">
        <f>H32+HWP!E33</f>
        <v>18.577510059903549</v>
      </c>
      <c r="I33" s="456"/>
      <c r="J33" s="475">
        <f>Garden!J40</f>
        <v>0</v>
      </c>
      <c r="K33" s="476">
        <f>Paper!J40</f>
        <v>0.50292721894350545</v>
      </c>
      <c r="L33" s="477">
        <f>Wood!J40</f>
        <v>0</v>
      </c>
      <c r="M33" s="478">
        <f>J33*(1-Recovery_OX!E33)*(1-Recovery_OX!F33)</f>
        <v>0</v>
      </c>
      <c r="N33" s="476">
        <f>K33*(1-Recovery_OX!E33)*(1-Recovery_OX!F33)</f>
        <v>0.48018980242352682</v>
      </c>
      <c r="O33" s="477">
        <f>L33*(1-Recovery_OX!E33)*(1-Recovery_OX!F33)</f>
        <v>0</v>
      </c>
    </row>
    <row r="34" spans="2:15">
      <c r="B34" s="470">
        <f t="shared" si="0"/>
        <v>1972</v>
      </c>
      <c r="C34" s="471">
        <f>Stored_C!E40</f>
        <v>0</v>
      </c>
      <c r="D34" s="472">
        <f>Stored_C!F40+Stored_C!L40</f>
        <v>1.5621875237261353</v>
      </c>
      <c r="E34" s="473">
        <f>Stored_C!G40+Stored_C!M40</f>
        <v>1.2888047070740616</v>
      </c>
      <c r="F34" s="474">
        <f>F33+HWP!C34</f>
        <v>0</v>
      </c>
      <c r="G34" s="472">
        <f>G33+HWP!D34</f>
        <v>24.080381535730439</v>
      </c>
      <c r="H34" s="473">
        <f>H33+HWP!E34</f>
        <v>19.866314766977609</v>
      </c>
      <c r="I34" s="456"/>
      <c r="J34" s="475">
        <f>Garden!J41</f>
        <v>0</v>
      </c>
      <c r="K34" s="476">
        <f>Paper!J41</f>
        <v>0.52642473573551218</v>
      </c>
      <c r="L34" s="477">
        <f>Wood!J41</f>
        <v>0</v>
      </c>
      <c r="M34" s="478">
        <f>J34*(1-Recovery_OX!E34)*(1-Recovery_OX!F34)</f>
        <v>0</v>
      </c>
      <c r="N34" s="476">
        <f>K34*(1-Recovery_OX!E34)*(1-Recovery_OX!F34)</f>
        <v>0.50252125355632382</v>
      </c>
      <c r="O34" s="477">
        <f>L34*(1-Recovery_OX!E34)*(1-Recovery_OX!F34)</f>
        <v>0</v>
      </c>
    </row>
    <row r="35" spans="2:15">
      <c r="B35" s="470">
        <f t="shared" si="0"/>
        <v>1973</v>
      </c>
      <c r="C35" s="471">
        <f>Stored_C!E41</f>
        <v>0</v>
      </c>
      <c r="D35" s="472">
        <f>Stored_C!F41+Stored_C!L41</f>
        <v>1.6375466969168599</v>
      </c>
      <c r="E35" s="473">
        <f>Stored_C!G41+Stored_C!M41</f>
        <v>1.3509760249564091</v>
      </c>
      <c r="F35" s="474">
        <f>F34+HWP!C35</f>
        <v>0</v>
      </c>
      <c r="G35" s="472">
        <f>G34+HWP!D35</f>
        <v>25.717928232647299</v>
      </c>
      <c r="H35" s="473">
        <f>H34+HWP!E35</f>
        <v>21.217290791934019</v>
      </c>
      <c r="I35" s="456"/>
      <c r="J35" s="475">
        <f>Garden!J42</f>
        <v>0</v>
      </c>
      <c r="K35" s="476">
        <f>Paper!J42</f>
        <v>0.55091398693247007</v>
      </c>
      <c r="L35" s="477">
        <f>Wood!J42</f>
        <v>0</v>
      </c>
      <c r="M35" s="478">
        <f>J35*(1-Recovery_OX!E35)*(1-Recovery_OX!F35)</f>
        <v>0</v>
      </c>
      <c r="N35" s="476">
        <f>K35*(1-Recovery_OX!E35)*(1-Recovery_OX!F35)</f>
        <v>0.52584101312797382</v>
      </c>
      <c r="O35" s="477">
        <f>L35*(1-Recovery_OX!E35)*(1-Recovery_OX!F35)</f>
        <v>0</v>
      </c>
    </row>
    <row r="36" spans="2:15">
      <c r="B36" s="470">
        <f t="shared" si="0"/>
        <v>1974</v>
      </c>
      <c r="C36" s="471">
        <f>Stored_C!E42</f>
        <v>0</v>
      </c>
      <c r="D36" s="472">
        <f>Stored_C!F42+Stored_C!L42</f>
        <v>1.715733375503008</v>
      </c>
      <c r="E36" s="473">
        <f>Stored_C!G42+Stored_C!M42</f>
        <v>1.4154800347899816</v>
      </c>
      <c r="F36" s="474">
        <f>F35+HWP!C36</f>
        <v>0</v>
      </c>
      <c r="G36" s="472">
        <f>G35+HWP!D36</f>
        <v>27.433661608150306</v>
      </c>
      <c r="H36" s="473">
        <f>H35+HWP!E36</f>
        <v>22.632770826724002</v>
      </c>
      <c r="I36" s="456"/>
      <c r="J36" s="475">
        <f>Garden!J43</f>
        <v>0</v>
      </c>
      <c r="K36" s="476">
        <f>Paper!J43</f>
        <v>0.57640115985913609</v>
      </c>
      <c r="L36" s="477">
        <f>Wood!J43</f>
        <v>0</v>
      </c>
      <c r="M36" s="478">
        <f>J36*(1-Recovery_OX!E36)*(1-Recovery_OX!F36)</f>
        <v>0</v>
      </c>
      <c r="N36" s="476">
        <f>K36*(1-Recovery_OX!E36)*(1-Recovery_OX!F36)</f>
        <v>0.5501446527967776</v>
      </c>
      <c r="O36" s="477">
        <f>L36*(1-Recovery_OX!E36)*(1-Recovery_OX!F36)</f>
        <v>0</v>
      </c>
    </row>
    <row r="37" spans="2:15">
      <c r="B37" s="470">
        <f t="shared" si="0"/>
        <v>1975</v>
      </c>
      <c r="C37" s="471">
        <f>Stored_C!E43</f>
        <v>0</v>
      </c>
      <c r="D37" s="472">
        <f>Stored_C!F43+Stored_C!L43</f>
        <v>1.7968427599573802</v>
      </c>
      <c r="E37" s="473">
        <f>Stored_C!G43+Stored_C!M43</f>
        <v>1.4823952769648383</v>
      </c>
      <c r="F37" s="474">
        <f>F36+HWP!C37</f>
        <v>0</v>
      </c>
      <c r="G37" s="472">
        <f>G36+HWP!D37</f>
        <v>29.230504368107685</v>
      </c>
      <c r="H37" s="473">
        <f>H36+HWP!E37</f>
        <v>24.115166103688839</v>
      </c>
      <c r="I37" s="456"/>
      <c r="J37" s="475">
        <f>Garden!J44</f>
        <v>0</v>
      </c>
      <c r="K37" s="476">
        <f>Paper!J44</f>
        <v>0.60289229757835383</v>
      </c>
      <c r="L37" s="477">
        <f>Wood!J44</f>
        <v>0</v>
      </c>
      <c r="M37" s="478">
        <f>J37*(1-Recovery_OX!E37)*(1-Recovery_OX!F37)</f>
        <v>0</v>
      </c>
      <c r="N37" s="476">
        <f>K37*(1-Recovery_OX!E37)*(1-Recovery_OX!F37)</f>
        <v>0.57543075768491603</v>
      </c>
      <c r="O37" s="477">
        <f>L37*(1-Recovery_OX!E37)*(1-Recovery_OX!F37)</f>
        <v>0</v>
      </c>
    </row>
    <row r="38" spans="2:15">
      <c r="B38" s="470">
        <f t="shared" si="0"/>
        <v>1976</v>
      </c>
      <c r="C38" s="471">
        <f>Stored_C!E44</f>
        <v>0</v>
      </c>
      <c r="D38" s="472">
        <f>Stored_C!F44+Stored_C!L44</f>
        <v>1.8809730673915037</v>
      </c>
      <c r="E38" s="473">
        <f>Stored_C!G44+Stored_C!M44</f>
        <v>1.5518027805979906</v>
      </c>
      <c r="F38" s="474">
        <f>F37+HWP!C38</f>
        <v>0</v>
      </c>
      <c r="G38" s="472">
        <f>G37+HWP!D38</f>
        <v>31.111477435499189</v>
      </c>
      <c r="H38" s="473">
        <f>H37+HWP!E38</f>
        <v>25.666968884286831</v>
      </c>
      <c r="I38" s="456"/>
      <c r="J38" s="475">
        <f>Garden!J45</f>
        <v>0</v>
      </c>
      <c r="K38" s="476">
        <f>Paper!J45</f>
        <v>0.63039312643319478</v>
      </c>
      <c r="L38" s="477">
        <f>Wood!J45</f>
        <v>0</v>
      </c>
      <c r="M38" s="478">
        <f>J38*(1-Recovery_OX!E38)*(1-Recovery_OX!F38)</f>
        <v>0</v>
      </c>
      <c r="N38" s="476">
        <f>K38*(1-Recovery_OX!E38)*(1-Recovery_OX!F38)</f>
        <v>0.60169986881519932</v>
      </c>
      <c r="O38" s="477">
        <f>L38*(1-Recovery_OX!E38)*(1-Recovery_OX!F38)</f>
        <v>0</v>
      </c>
    </row>
    <row r="39" spans="2:15">
      <c r="B39" s="470">
        <f t="shared" si="0"/>
        <v>1977</v>
      </c>
      <c r="C39" s="471">
        <f>Stored_C!E45</f>
        <v>0</v>
      </c>
      <c r="D39" s="472">
        <f>Stored_C!F45+Stored_C!L45</f>
        <v>1.9682256235001057</v>
      </c>
      <c r="E39" s="473">
        <f>Stored_C!G45+Stored_C!M45</f>
        <v>1.6237861393875872</v>
      </c>
      <c r="F39" s="474">
        <f>F38+HWP!C39</f>
        <v>0</v>
      </c>
      <c r="G39" s="472">
        <f>G38+HWP!D39</f>
        <v>33.079703058999293</v>
      </c>
      <c r="H39" s="473">
        <f>H38+HWP!E39</f>
        <v>27.290755023674418</v>
      </c>
      <c r="I39" s="456"/>
      <c r="J39" s="475">
        <f>Garden!J46</f>
        <v>0</v>
      </c>
      <c r="K39" s="476">
        <f>Paper!J46</f>
        <v>0.65890887358877903</v>
      </c>
      <c r="L39" s="477">
        <f>Wood!J46</f>
        <v>0</v>
      </c>
      <c r="M39" s="478">
        <f>J39*(1-Recovery_OX!E39)*(1-Recovery_OX!F39)</f>
        <v>0</v>
      </c>
      <c r="N39" s="476">
        <f>K39*(1-Recovery_OX!E39)*(1-Recovery_OX!F39)</f>
        <v>0.62895364758665295</v>
      </c>
      <c r="O39" s="477">
        <f>L39*(1-Recovery_OX!E39)*(1-Recovery_OX!F39)</f>
        <v>0</v>
      </c>
    </row>
    <row r="40" spans="2:15">
      <c r="B40" s="470">
        <f t="shared" si="0"/>
        <v>1978</v>
      </c>
      <c r="C40" s="471">
        <f>Stored_C!E46</f>
        <v>0</v>
      </c>
      <c r="D40" s="472">
        <f>Stored_C!F46+Stored_C!L46</f>
        <v>2.058704957233175</v>
      </c>
      <c r="E40" s="473">
        <f>Stored_C!G46+Stored_C!M46</f>
        <v>1.6984315897173694</v>
      </c>
      <c r="F40" s="474">
        <f>F39+HWP!C40</f>
        <v>0</v>
      </c>
      <c r="G40" s="472">
        <f>G39+HWP!D40</f>
        <v>35.138408016232468</v>
      </c>
      <c r="H40" s="473">
        <f>H39+HWP!E40</f>
        <v>28.989186613391787</v>
      </c>
      <c r="I40" s="456"/>
      <c r="J40" s="475">
        <f>Garden!J47</f>
        <v>0</v>
      </c>
      <c r="K40" s="476">
        <f>Paper!J47</f>
        <v>0.6884440732758782</v>
      </c>
      <c r="L40" s="477">
        <f>Wood!J47</f>
        <v>0</v>
      </c>
      <c r="M40" s="478">
        <f>J40*(1-Recovery_OX!E40)*(1-Recovery_OX!F40)</f>
        <v>0</v>
      </c>
      <c r="N40" s="476">
        <f>K40*(1-Recovery_OX!E40)*(1-Recovery_OX!F40)</f>
        <v>0.65719421766949937</v>
      </c>
      <c r="O40" s="477">
        <f>L40*(1-Recovery_OX!E40)*(1-Recovery_OX!F40)</f>
        <v>0</v>
      </c>
    </row>
    <row r="41" spans="2:15">
      <c r="B41" s="470">
        <f t="shared" si="0"/>
        <v>1979</v>
      </c>
      <c r="C41" s="471">
        <f>Stored_C!E47</f>
        <v>0</v>
      </c>
      <c r="D41" s="472">
        <f>Stored_C!F47+Stored_C!L47</f>
        <v>2.1525188982749501</v>
      </c>
      <c r="E41" s="473">
        <f>Stored_C!G47+Stored_C!M47</f>
        <v>1.775828091076834</v>
      </c>
      <c r="F41" s="474">
        <f>F40+HWP!C41</f>
        <v>0</v>
      </c>
      <c r="G41" s="472">
        <f>G40+HWP!D41</f>
        <v>37.290926914507416</v>
      </c>
      <c r="H41" s="473">
        <f>H40+HWP!E41</f>
        <v>30.765014704468623</v>
      </c>
      <c r="I41" s="456"/>
      <c r="J41" s="475">
        <f>Garden!J48</f>
        <v>0</v>
      </c>
      <c r="K41" s="476">
        <f>Paper!J48</f>
        <v>0.71900236036029308</v>
      </c>
      <c r="L41" s="477">
        <f>Wood!J48</f>
        <v>0</v>
      </c>
      <c r="M41" s="478">
        <f>J41*(1-Recovery_OX!E41)*(1-Recovery_OX!F41)</f>
        <v>0</v>
      </c>
      <c r="N41" s="476">
        <f>K41*(1-Recovery_OX!E41)*(1-Recovery_OX!F41)</f>
        <v>0.6864236363854832</v>
      </c>
      <c r="O41" s="477">
        <f>L41*(1-Recovery_OX!E41)*(1-Recovery_OX!F41)</f>
        <v>0</v>
      </c>
    </row>
    <row r="42" spans="2:15">
      <c r="B42" s="470">
        <f t="shared" si="0"/>
        <v>1980</v>
      </c>
      <c r="C42" s="471">
        <f>Stored_C!E48</f>
        <v>0</v>
      </c>
      <c r="D42" s="472">
        <f>Stored_C!F48+Stored_C!L48</f>
        <v>2.2512747917880005</v>
      </c>
      <c r="E42" s="473">
        <f>Stored_C!G48+Stored_C!M48</f>
        <v>1.8573017032251005</v>
      </c>
      <c r="F42" s="474">
        <f>F41+HWP!C42</f>
        <v>0</v>
      </c>
      <c r="G42" s="472">
        <f>G41+HWP!D42</f>
        <v>39.542201706295415</v>
      </c>
      <c r="H42" s="473">
        <f>H41+HWP!E42</f>
        <v>32.622316407693724</v>
      </c>
      <c r="I42" s="456"/>
      <c r="J42" s="475">
        <f>Garden!J49</f>
        <v>0</v>
      </c>
      <c r="K42" s="476">
        <f>Paper!J49</f>
        <v>0.75058624977567878</v>
      </c>
      <c r="L42" s="477">
        <f>Wood!J49</f>
        <v>0</v>
      </c>
      <c r="M42" s="478">
        <f>J42*(1-Recovery_OX!E42)*(1-Recovery_OX!F42)</f>
        <v>0</v>
      </c>
      <c r="N42" s="476">
        <f>K42*(1-Recovery_OX!E42)*(1-Recovery_OX!F42)</f>
        <v>0.71661946396255527</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39.542201706295415</v>
      </c>
      <c r="H43" s="473">
        <f>H42+HWP!E43</f>
        <v>32.622316407693724</v>
      </c>
      <c r="I43" s="456"/>
      <c r="J43" s="475">
        <f>Garden!J50</f>
        <v>0</v>
      </c>
      <c r="K43" s="476">
        <f>Paper!J50</f>
        <v>0.78325581565248037</v>
      </c>
      <c r="L43" s="477">
        <f>Wood!J50</f>
        <v>0</v>
      </c>
      <c r="M43" s="478">
        <f>J43*(1-Recovery_OX!E43)*(1-Recovery_OX!F43)</f>
        <v>0</v>
      </c>
      <c r="N43" s="476">
        <f>K43*(1-Recovery_OX!E43)*(1-Recovery_OX!F43)</f>
        <v>0.78325581565248037</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39.542201706295415</v>
      </c>
      <c r="H44" s="473">
        <f>H43+HWP!E44</f>
        <v>32.622316407693724</v>
      </c>
      <c r="I44" s="456"/>
      <c r="J44" s="475">
        <f>Garden!J51</f>
        <v>0</v>
      </c>
      <c r="K44" s="476">
        <f>Paper!J51</f>
        <v>0.73030288191976533</v>
      </c>
      <c r="L44" s="477">
        <f>Wood!J51</f>
        <v>0</v>
      </c>
      <c r="M44" s="478">
        <f>J44*(1-Recovery_OX!E44)*(1-Recovery_OX!F44)</f>
        <v>0</v>
      </c>
      <c r="N44" s="476">
        <f>K44*(1-Recovery_OX!E44)*(1-Recovery_OX!F44)</f>
        <v>0.73030288191976533</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39.542201706295415</v>
      </c>
      <c r="H45" s="473">
        <f>H44+HWP!E45</f>
        <v>32.622316407693724</v>
      </c>
      <c r="I45" s="456"/>
      <c r="J45" s="475">
        <f>Garden!J52</f>
        <v>0</v>
      </c>
      <c r="K45" s="476">
        <f>Paper!J52</f>
        <v>0.6809298937614926</v>
      </c>
      <c r="L45" s="477">
        <f>Wood!J52</f>
        <v>0</v>
      </c>
      <c r="M45" s="478">
        <f>J45*(1-Recovery_OX!E45)*(1-Recovery_OX!F45)</f>
        <v>0</v>
      </c>
      <c r="N45" s="476">
        <f>K45*(1-Recovery_OX!E45)*(1-Recovery_OX!F45)</f>
        <v>0.6809298937614926</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39.542201706295415</v>
      </c>
      <c r="H46" s="473">
        <f>H45+HWP!E46</f>
        <v>32.622316407693724</v>
      </c>
      <c r="I46" s="456"/>
      <c r="J46" s="475">
        <f>Garden!J53</f>
        <v>0</v>
      </c>
      <c r="K46" s="476">
        <f>Paper!J53</f>
        <v>0.63489482473242964</v>
      </c>
      <c r="L46" s="477">
        <f>Wood!J53</f>
        <v>0</v>
      </c>
      <c r="M46" s="478">
        <f>J46*(1-Recovery_OX!E46)*(1-Recovery_OX!F46)</f>
        <v>0</v>
      </c>
      <c r="N46" s="476">
        <f>K46*(1-Recovery_OX!E46)*(1-Recovery_OX!F46)</f>
        <v>0.63489482473242964</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39.542201706295415</v>
      </c>
      <c r="H47" s="473">
        <f>H46+HWP!E47</f>
        <v>32.622316407693724</v>
      </c>
      <c r="I47" s="456"/>
      <c r="J47" s="475">
        <f>Garden!J54</f>
        <v>0</v>
      </c>
      <c r="K47" s="476">
        <f>Paper!J54</f>
        <v>0.59197201087078766</v>
      </c>
      <c r="L47" s="477">
        <f>Wood!J54</f>
        <v>0</v>
      </c>
      <c r="M47" s="478">
        <f>J47*(1-Recovery_OX!E47)*(1-Recovery_OX!F47)</f>
        <v>0</v>
      </c>
      <c r="N47" s="476">
        <f>K47*(1-Recovery_OX!E47)*(1-Recovery_OX!F47)</f>
        <v>0.59197201087078766</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39.542201706295415</v>
      </c>
      <c r="H48" s="473">
        <f>H47+HWP!E48</f>
        <v>32.622316407693724</v>
      </c>
      <c r="I48" s="456"/>
      <c r="J48" s="475">
        <f>Garden!J55</f>
        <v>0</v>
      </c>
      <c r="K48" s="476">
        <f>Paper!J55</f>
        <v>0.5519510444932193</v>
      </c>
      <c r="L48" s="477">
        <f>Wood!J55</f>
        <v>0</v>
      </c>
      <c r="M48" s="478">
        <f>J48*(1-Recovery_OX!E48)*(1-Recovery_OX!F48)</f>
        <v>0</v>
      </c>
      <c r="N48" s="476">
        <f>K48*(1-Recovery_OX!E48)*(1-Recovery_OX!F48)</f>
        <v>0.5519510444932193</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39.542201706295415</v>
      </c>
      <c r="H49" s="473">
        <f>H48+HWP!E49</f>
        <v>32.622316407693724</v>
      </c>
      <c r="I49" s="456"/>
      <c r="J49" s="475">
        <f>Garden!J56</f>
        <v>0</v>
      </c>
      <c r="K49" s="476">
        <f>Paper!J56</f>
        <v>0.51463574277611079</v>
      </c>
      <c r="L49" s="477">
        <f>Wood!J56</f>
        <v>0</v>
      </c>
      <c r="M49" s="478">
        <f>J49*(1-Recovery_OX!E49)*(1-Recovery_OX!F49)</f>
        <v>0</v>
      </c>
      <c r="N49" s="476">
        <f>K49*(1-Recovery_OX!E49)*(1-Recovery_OX!F49)</f>
        <v>0.51463574277611079</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39.542201706295415</v>
      </c>
      <c r="H50" s="473">
        <f>H49+HWP!E50</f>
        <v>32.622316407693724</v>
      </c>
      <c r="I50" s="456"/>
      <c r="J50" s="475">
        <f>Garden!J57</f>
        <v>0</v>
      </c>
      <c r="K50" s="476">
        <f>Paper!J57</f>
        <v>0.47984318606715293</v>
      </c>
      <c r="L50" s="477">
        <f>Wood!J57</f>
        <v>0</v>
      </c>
      <c r="M50" s="478">
        <f>J50*(1-Recovery_OX!E50)*(1-Recovery_OX!F50)</f>
        <v>0</v>
      </c>
      <c r="N50" s="476">
        <f>K50*(1-Recovery_OX!E50)*(1-Recovery_OX!F50)</f>
        <v>0.47984318606715293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39.542201706295415</v>
      </c>
      <c r="H51" s="473">
        <f>H50+HWP!E51</f>
        <v>32.622316407693724</v>
      </c>
      <c r="I51" s="456"/>
      <c r="J51" s="475">
        <f>Garden!J58</f>
        <v>0</v>
      </c>
      <c r="K51" s="476">
        <f>Paper!J58</f>
        <v>0.44740282121299341</v>
      </c>
      <c r="L51" s="477">
        <f>Wood!J58</f>
        <v>0</v>
      </c>
      <c r="M51" s="478">
        <f>J51*(1-Recovery_OX!E51)*(1-Recovery_OX!F51)</f>
        <v>0</v>
      </c>
      <c r="N51" s="476">
        <f>K51*(1-Recovery_OX!E51)*(1-Recovery_OX!F51)</f>
        <v>0.44740282121299341</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39.542201706295415</v>
      </c>
      <c r="H52" s="473">
        <f>H51+HWP!E52</f>
        <v>32.622316407693724</v>
      </c>
      <c r="I52" s="456"/>
      <c r="J52" s="475">
        <f>Garden!J59</f>
        <v>0</v>
      </c>
      <c r="K52" s="476">
        <f>Paper!J59</f>
        <v>0.41715562550748098</v>
      </c>
      <c r="L52" s="477">
        <f>Wood!J59</f>
        <v>0</v>
      </c>
      <c r="M52" s="478">
        <f>J52*(1-Recovery_OX!E52)*(1-Recovery_OX!F52)</f>
        <v>0</v>
      </c>
      <c r="N52" s="476">
        <f>K52*(1-Recovery_OX!E52)*(1-Recovery_OX!F52)</f>
        <v>0.41715562550748098</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39.542201706295415</v>
      </c>
      <c r="H53" s="473">
        <f>H52+HWP!E53</f>
        <v>32.622316407693724</v>
      </c>
      <c r="I53" s="456"/>
      <c r="J53" s="475">
        <f>Garden!J60</f>
        <v>0</v>
      </c>
      <c r="K53" s="476">
        <f>Paper!J60</f>
        <v>0.38895332716217546</v>
      </c>
      <c r="L53" s="477">
        <f>Wood!J60</f>
        <v>0</v>
      </c>
      <c r="M53" s="478">
        <f>J53*(1-Recovery_OX!E53)*(1-Recovery_OX!F53)</f>
        <v>0</v>
      </c>
      <c r="N53" s="476">
        <f>K53*(1-Recovery_OX!E53)*(1-Recovery_OX!F53)</f>
        <v>0.38895332716217546</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39.542201706295415</v>
      </c>
      <c r="H54" s="473">
        <f>H53+HWP!E54</f>
        <v>32.622316407693724</v>
      </c>
      <c r="I54" s="456"/>
      <c r="J54" s="475">
        <f>Garden!J61</f>
        <v>0</v>
      </c>
      <c r="K54" s="476">
        <f>Paper!J61</f>
        <v>0.36265767847786878</v>
      </c>
      <c r="L54" s="477">
        <f>Wood!J61</f>
        <v>0</v>
      </c>
      <c r="M54" s="478">
        <f>J54*(1-Recovery_OX!E54)*(1-Recovery_OX!F54)</f>
        <v>0</v>
      </c>
      <c r="N54" s="476">
        <f>K54*(1-Recovery_OX!E54)*(1-Recovery_OX!F54)</f>
        <v>0.36265767847786878</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39.542201706295415</v>
      </c>
      <c r="H55" s="473">
        <f>H54+HWP!E55</f>
        <v>32.622316407693724</v>
      </c>
      <c r="I55" s="456"/>
      <c r="J55" s="475">
        <f>Garden!J62</f>
        <v>0</v>
      </c>
      <c r="K55" s="476">
        <f>Paper!J62</f>
        <v>0.33813977815420326</v>
      </c>
      <c r="L55" s="477">
        <f>Wood!J62</f>
        <v>0</v>
      </c>
      <c r="M55" s="478">
        <f>J55*(1-Recovery_OX!E55)*(1-Recovery_OX!F55)</f>
        <v>0</v>
      </c>
      <c r="N55" s="476">
        <f>K55*(1-Recovery_OX!E55)*(1-Recovery_OX!F55)</f>
        <v>0.33813977815420326</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39.542201706295415</v>
      </c>
      <c r="H56" s="473">
        <f>H55+HWP!E56</f>
        <v>32.622316407693724</v>
      </c>
      <c r="I56" s="456"/>
      <c r="J56" s="475">
        <f>Garden!J63</f>
        <v>0</v>
      </c>
      <c r="K56" s="476">
        <f>Paper!J63</f>
        <v>0.31527943941534753</v>
      </c>
      <c r="L56" s="477">
        <f>Wood!J63</f>
        <v>0</v>
      </c>
      <c r="M56" s="478">
        <f>J56*(1-Recovery_OX!E56)*(1-Recovery_OX!F56)</f>
        <v>0</v>
      </c>
      <c r="N56" s="476">
        <f>K56*(1-Recovery_OX!E56)*(1-Recovery_OX!F56)</f>
        <v>0.31527943941534753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39.542201706295415</v>
      </c>
      <c r="H57" s="473">
        <f>H56+HWP!E57</f>
        <v>32.622316407693724</v>
      </c>
      <c r="I57" s="456"/>
      <c r="J57" s="475">
        <f>Garden!J64</f>
        <v>0</v>
      </c>
      <c r="K57" s="476">
        <f>Paper!J64</f>
        <v>0.29396460085428189</v>
      </c>
      <c r="L57" s="477">
        <f>Wood!J64</f>
        <v>0</v>
      </c>
      <c r="M57" s="478">
        <f>J57*(1-Recovery_OX!E57)*(1-Recovery_OX!F57)</f>
        <v>0</v>
      </c>
      <c r="N57" s="476">
        <f>K57*(1-Recovery_OX!E57)*(1-Recovery_OX!F57)</f>
        <v>0.29396460085428189</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39.542201706295415</v>
      </c>
      <c r="H58" s="473">
        <f>H57+HWP!E58</f>
        <v>32.622316407693724</v>
      </c>
      <c r="I58" s="456"/>
      <c r="J58" s="475">
        <f>Garden!J65</f>
        <v>0</v>
      </c>
      <c r="K58" s="476">
        <f>Paper!J65</f>
        <v>0.27409077710765128</v>
      </c>
      <c r="L58" s="477">
        <f>Wood!J65</f>
        <v>0</v>
      </c>
      <c r="M58" s="478">
        <f>J58*(1-Recovery_OX!E58)*(1-Recovery_OX!F58)</f>
        <v>0</v>
      </c>
      <c r="N58" s="476">
        <f>K58*(1-Recovery_OX!E58)*(1-Recovery_OX!F58)</f>
        <v>0.27409077710765128</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39.542201706295415</v>
      </c>
      <c r="H59" s="473">
        <f>H58+HWP!E59</f>
        <v>32.622316407693724</v>
      </c>
      <c r="I59" s="456"/>
      <c r="J59" s="475">
        <f>Garden!J66</f>
        <v>0</v>
      </c>
      <c r="K59" s="476">
        <f>Paper!J66</f>
        <v>0.25556054666839279</v>
      </c>
      <c r="L59" s="477">
        <f>Wood!J66</f>
        <v>0</v>
      </c>
      <c r="M59" s="478">
        <f>J59*(1-Recovery_OX!E59)*(1-Recovery_OX!F59)</f>
        <v>0</v>
      </c>
      <c r="N59" s="476">
        <f>K59*(1-Recovery_OX!E59)*(1-Recovery_OX!F59)</f>
        <v>0.25556054666839279</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39.542201706295415</v>
      </c>
      <c r="H60" s="473">
        <f>H59+HWP!E60</f>
        <v>32.622316407693724</v>
      </c>
      <c r="I60" s="456"/>
      <c r="J60" s="475">
        <f>Garden!J67</f>
        <v>0</v>
      </c>
      <c r="K60" s="476">
        <f>Paper!J67</f>
        <v>0.23828307432539514</v>
      </c>
      <c r="L60" s="477">
        <f>Wood!J67</f>
        <v>0</v>
      </c>
      <c r="M60" s="478">
        <f>J60*(1-Recovery_OX!E60)*(1-Recovery_OX!F60)</f>
        <v>0</v>
      </c>
      <c r="N60" s="476">
        <f>K60*(1-Recovery_OX!E60)*(1-Recovery_OX!F60)</f>
        <v>0.23828307432539514</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39.542201706295415</v>
      </c>
      <c r="H61" s="473">
        <f>H60+HWP!E61</f>
        <v>32.622316407693724</v>
      </c>
      <c r="I61" s="456"/>
      <c r="J61" s="475">
        <f>Garden!J68</f>
        <v>0</v>
      </c>
      <c r="K61" s="476">
        <f>Paper!J68</f>
        <v>0.22217366588918816</v>
      </c>
      <c r="L61" s="477">
        <f>Wood!J68</f>
        <v>0</v>
      </c>
      <c r="M61" s="478">
        <f>J61*(1-Recovery_OX!E61)*(1-Recovery_OX!F61)</f>
        <v>0</v>
      </c>
      <c r="N61" s="476">
        <f>K61*(1-Recovery_OX!E61)*(1-Recovery_OX!F61)</f>
        <v>0.22217366588918816</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39.542201706295415</v>
      </c>
      <c r="H62" s="473">
        <f>H61+HWP!E62</f>
        <v>32.622316407693724</v>
      </c>
      <c r="I62" s="456"/>
      <c r="J62" s="475">
        <f>Garden!J69</f>
        <v>0</v>
      </c>
      <c r="K62" s="476">
        <f>Paper!J69</f>
        <v>0.20715335302092805</v>
      </c>
      <c r="L62" s="477">
        <f>Wood!J69</f>
        <v>0</v>
      </c>
      <c r="M62" s="478">
        <f>J62*(1-Recovery_OX!E62)*(1-Recovery_OX!F62)</f>
        <v>0</v>
      </c>
      <c r="N62" s="476">
        <f>K62*(1-Recovery_OX!E62)*(1-Recovery_OX!F62)</f>
        <v>0.20715335302092805</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39.542201706295415</v>
      </c>
      <c r="H63" s="473">
        <f>H62+HWP!E63</f>
        <v>32.622316407693724</v>
      </c>
      <c r="I63" s="456"/>
      <c r="J63" s="475">
        <f>Garden!J70</f>
        <v>0</v>
      </c>
      <c r="K63" s="476">
        <f>Paper!J70</f>
        <v>0.19314850612950851</v>
      </c>
      <c r="L63" s="477">
        <f>Wood!J70</f>
        <v>0</v>
      </c>
      <c r="M63" s="478">
        <f>J63*(1-Recovery_OX!E63)*(1-Recovery_OX!F63)</f>
        <v>0</v>
      </c>
      <c r="N63" s="476">
        <f>K63*(1-Recovery_OX!E63)*(1-Recovery_OX!F63)</f>
        <v>0.19314850612950851</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39.542201706295415</v>
      </c>
      <c r="H64" s="473">
        <f>H63+HWP!E64</f>
        <v>32.622316407693724</v>
      </c>
      <c r="I64" s="456"/>
      <c r="J64" s="475">
        <f>Garden!J71</f>
        <v>0</v>
      </c>
      <c r="K64" s="476">
        <f>Paper!J71</f>
        <v>0.18009047343921991</v>
      </c>
      <c r="L64" s="477">
        <f>Wood!J71</f>
        <v>0</v>
      </c>
      <c r="M64" s="478">
        <f>J64*(1-Recovery_OX!E64)*(1-Recovery_OX!F64)</f>
        <v>0</v>
      </c>
      <c r="N64" s="476">
        <f>K64*(1-Recovery_OX!E64)*(1-Recovery_OX!F64)</f>
        <v>0.18009047343921991</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39.542201706295415</v>
      </c>
      <c r="H65" s="473">
        <f>H64+HWP!E65</f>
        <v>32.622316407693724</v>
      </c>
      <c r="I65" s="456"/>
      <c r="J65" s="475">
        <f>Garden!J72</f>
        <v>0</v>
      </c>
      <c r="K65" s="476">
        <f>Paper!J72</f>
        <v>0.16791524445866499</v>
      </c>
      <c r="L65" s="477">
        <f>Wood!J72</f>
        <v>0</v>
      </c>
      <c r="M65" s="478">
        <f>J65*(1-Recovery_OX!E65)*(1-Recovery_OX!F65)</f>
        <v>0</v>
      </c>
      <c r="N65" s="476">
        <f>K65*(1-Recovery_OX!E65)*(1-Recovery_OX!F65)</f>
        <v>0.16791524445866499</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39.542201706295415</v>
      </c>
      <c r="H66" s="473">
        <f>H65+HWP!E66</f>
        <v>32.622316407693724</v>
      </c>
      <c r="I66" s="456"/>
      <c r="J66" s="475">
        <f>Garden!J73</f>
        <v>0</v>
      </c>
      <c r="K66" s="476">
        <f>Paper!J73</f>
        <v>0.15656313620125575</v>
      </c>
      <c r="L66" s="477">
        <f>Wood!J73</f>
        <v>0</v>
      </c>
      <c r="M66" s="478">
        <f>J66*(1-Recovery_OX!E66)*(1-Recovery_OX!F66)</f>
        <v>0</v>
      </c>
      <c r="N66" s="476">
        <f>K66*(1-Recovery_OX!E66)*(1-Recovery_OX!F66)</f>
        <v>0.15656313620125575</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39.542201706295415</v>
      </c>
      <c r="H67" s="473">
        <f>H66+HWP!E67</f>
        <v>32.622316407693724</v>
      </c>
      <c r="I67" s="456"/>
      <c r="J67" s="475">
        <f>Garden!J74</f>
        <v>0</v>
      </c>
      <c r="K67" s="476">
        <f>Paper!J74</f>
        <v>0.14597850061914411</v>
      </c>
      <c r="L67" s="477">
        <f>Wood!J74</f>
        <v>0</v>
      </c>
      <c r="M67" s="478">
        <f>J67*(1-Recovery_OX!E67)*(1-Recovery_OX!F67)</f>
        <v>0</v>
      </c>
      <c r="N67" s="476">
        <f>K67*(1-Recovery_OX!E67)*(1-Recovery_OX!F67)</f>
        <v>0.14597850061914411</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39.542201706295415</v>
      </c>
      <c r="H68" s="473">
        <f>H67+HWP!E68</f>
        <v>32.622316407693724</v>
      </c>
      <c r="I68" s="456"/>
      <c r="J68" s="475">
        <f>Garden!J75</f>
        <v>0</v>
      </c>
      <c r="K68" s="476">
        <f>Paper!J75</f>
        <v>0.13610945181642659</v>
      </c>
      <c r="L68" s="477">
        <f>Wood!J75</f>
        <v>0</v>
      </c>
      <c r="M68" s="478">
        <f>J68*(1-Recovery_OX!E68)*(1-Recovery_OX!F68)</f>
        <v>0</v>
      </c>
      <c r="N68" s="476">
        <f>K68*(1-Recovery_OX!E68)*(1-Recovery_OX!F68)</f>
        <v>0.13610945181642659</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39.542201706295415</v>
      </c>
      <c r="H69" s="473">
        <f>H68+HWP!E69</f>
        <v>32.622316407693724</v>
      </c>
      <c r="I69" s="456"/>
      <c r="J69" s="475">
        <f>Garden!J76</f>
        <v>0</v>
      </c>
      <c r="K69" s="476">
        <f>Paper!J76</f>
        <v>0.12690761170442261</v>
      </c>
      <c r="L69" s="477">
        <f>Wood!J76</f>
        <v>0</v>
      </c>
      <c r="M69" s="478">
        <f>J69*(1-Recovery_OX!E69)*(1-Recovery_OX!F69)</f>
        <v>0</v>
      </c>
      <c r="N69" s="476">
        <f>K69*(1-Recovery_OX!E69)*(1-Recovery_OX!F69)</f>
        <v>0.12690761170442261</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39.542201706295415</v>
      </c>
      <c r="H70" s="473">
        <f>H69+HWP!E70</f>
        <v>32.622316407693724</v>
      </c>
      <c r="I70" s="456"/>
      <c r="J70" s="475">
        <f>Garden!J77</f>
        <v>0</v>
      </c>
      <c r="K70" s="476">
        <f>Paper!J77</f>
        <v>0.11832787285222741</v>
      </c>
      <c r="L70" s="477">
        <f>Wood!J77</f>
        <v>0</v>
      </c>
      <c r="M70" s="478">
        <f>J70*(1-Recovery_OX!E70)*(1-Recovery_OX!F70)</f>
        <v>0</v>
      </c>
      <c r="N70" s="476">
        <f>K70*(1-Recovery_OX!E70)*(1-Recovery_OX!F70)</f>
        <v>0.11832787285222741</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39.542201706295415</v>
      </c>
      <c r="H71" s="473">
        <f>H70+HWP!E71</f>
        <v>32.622316407693724</v>
      </c>
      <c r="I71" s="456"/>
      <c r="J71" s="475">
        <f>Garden!J78</f>
        <v>0</v>
      </c>
      <c r="K71" s="476">
        <f>Paper!J78</f>
        <v>0.11032817737003368</v>
      </c>
      <c r="L71" s="477">
        <f>Wood!J78</f>
        <v>0</v>
      </c>
      <c r="M71" s="478">
        <f>J71*(1-Recovery_OX!E71)*(1-Recovery_OX!F71)</f>
        <v>0</v>
      </c>
      <c r="N71" s="476">
        <f>K71*(1-Recovery_OX!E71)*(1-Recovery_OX!F71)</f>
        <v>0.11032817737003368</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39.542201706295415</v>
      </c>
      <c r="H72" s="473">
        <f>H71+HWP!E72</f>
        <v>32.622316407693724</v>
      </c>
      <c r="I72" s="456"/>
      <c r="J72" s="475">
        <f>Garden!J79</f>
        <v>0</v>
      </c>
      <c r="K72" s="476">
        <f>Paper!J79</f>
        <v>0.10286931074130669</v>
      </c>
      <c r="L72" s="477">
        <f>Wood!J79</f>
        <v>0</v>
      </c>
      <c r="M72" s="478">
        <f>J72*(1-Recovery_OX!E72)*(1-Recovery_OX!F72)</f>
        <v>0</v>
      </c>
      <c r="N72" s="476">
        <f>K72*(1-Recovery_OX!E72)*(1-Recovery_OX!F72)</f>
        <v>0.10286931074130669</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39.542201706295415</v>
      </c>
      <c r="H73" s="473">
        <f>H72+HWP!E73</f>
        <v>32.622316407693724</v>
      </c>
      <c r="I73" s="456"/>
      <c r="J73" s="475">
        <f>Garden!J80</f>
        <v>0</v>
      </c>
      <c r="K73" s="476">
        <f>Paper!J80</f>
        <v>9.5914709593178937E-2</v>
      </c>
      <c r="L73" s="477">
        <f>Wood!J80</f>
        <v>0</v>
      </c>
      <c r="M73" s="478">
        <f>J73*(1-Recovery_OX!E73)*(1-Recovery_OX!F73)</f>
        <v>0</v>
      </c>
      <c r="N73" s="476">
        <f>K73*(1-Recovery_OX!E73)*(1-Recovery_OX!F73)</f>
        <v>9.5914709593178937E-2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39.542201706295415</v>
      </c>
      <c r="H74" s="473">
        <f>H73+HWP!E74</f>
        <v>32.622316407693724</v>
      </c>
      <c r="I74" s="456"/>
      <c r="J74" s="475">
        <f>Garden!J81</f>
        <v>0</v>
      </c>
      <c r="K74" s="476">
        <f>Paper!J81</f>
        <v>8.9430282462753807E-2</v>
      </c>
      <c r="L74" s="477">
        <f>Wood!J81</f>
        <v>0</v>
      </c>
      <c r="M74" s="478">
        <f>J74*(1-Recovery_OX!E74)*(1-Recovery_OX!F74)</f>
        <v>0</v>
      </c>
      <c r="N74" s="476">
        <f>K74*(1-Recovery_OX!E74)*(1-Recovery_OX!F74)</f>
        <v>8.9430282462753807E-2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39.542201706295415</v>
      </c>
      <c r="H75" s="473">
        <f>H74+HWP!E75</f>
        <v>32.622316407693724</v>
      </c>
      <c r="I75" s="456"/>
      <c r="J75" s="475">
        <f>Garden!J82</f>
        <v>0</v>
      </c>
      <c r="K75" s="476">
        <f>Paper!J82</f>
        <v>8.3384242680714968E-2</v>
      </c>
      <c r="L75" s="477">
        <f>Wood!J82</f>
        <v>0</v>
      </c>
      <c r="M75" s="478">
        <f>J75*(1-Recovery_OX!E75)*(1-Recovery_OX!F75)</f>
        <v>0</v>
      </c>
      <c r="N75" s="476">
        <f>K75*(1-Recovery_OX!E75)*(1-Recovery_OX!F75)</f>
        <v>8.3384242680714968E-2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39.542201706295415</v>
      </c>
      <c r="H76" s="473">
        <f>H75+HWP!E76</f>
        <v>32.622316407693724</v>
      </c>
      <c r="I76" s="456"/>
      <c r="J76" s="475">
        <f>Garden!J83</f>
        <v>0</v>
      </c>
      <c r="K76" s="476">
        <f>Paper!J83</f>
        <v>7.774695255303643E-2</v>
      </c>
      <c r="L76" s="477">
        <f>Wood!J83</f>
        <v>0</v>
      </c>
      <c r="M76" s="478">
        <f>J76*(1-Recovery_OX!E76)*(1-Recovery_OX!F76)</f>
        <v>0</v>
      </c>
      <c r="N76" s="476">
        <f>K76*(1-Recovery_OX!E76)*(1-Recovery_OX!F76)</f>
        <v>7.774695255303643E-2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39.542201706295415</v>
      </c>
      <c r="H77" s="473">
        <f>H76+HWP!E77</f>
        <v>32.622316407693724</v>
      </c>
      <c r="I77" s="456"/>
      <c r="J77" s="475">
        <f>Garden!J84</f>
        <v>0</v>
      </c>
      <c r="K77" s="476">
        <f>Paper!J84</f>
        <v>7.2490778076972157E-2</v>
      </c>
      <c r="L77" s="477">
        <f>Wood!J84</f>
        <v>0</v>
      </c>
      <c r="M77" s="478">
        <f>J77*(1-Recovery_OX!E77)*(1-Recovery_OX!F77)</f>
        <v>0</v>
      </c>
      <c r="N77" s="476">
        <f>K77*(1-Recovery_OX!E77)*(1-Recovery_OX!F77)</f>
        <v>7.2490778076972157E-2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39.542201706295415</v>
      </c>
      <c r="H78" s="473">
        <f>H77+HWP!E78</f>
        <v>32.622316407693724</v>
      </c>
      <c r="I78" s="456"/>
      <c r="J78" s="475">
        <f>Garden!J85</f>
        <v>0</v>
      </c>
      <c r="K78" s="476">
        <f>Paper!J85</f>
        <v>6.7589953479142442E-2</v>
      </c>
      <c r="L78" s="477">
        <f>Wood!J85</f>
        <v>0</v>
      </c>
      <c r="M78" s="478">
        <f>J78*(1-Recovery_OX!E78)*(1-Recovery_OX!F78)</f>
        <v>0</v>
      </c>
      <c r="N78" s="476">
        <f>K78*(1-Recovery_OX!E78)*(1-Recovery_OX!F78)</f>
        <v>6.7589953479142442E-2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39.542201706295415</v>
      </c>
      <c r="H79" s="473">
        <f>H78+HWP!E79</f>
        <v>32.622316407693724</v>
      </c>
      <c r="I79" s="456"/>
      <c r="J79" s="475">
        <f>Garden!J86</f>
        <v>0</v>
      </c>
      <c r="K79" s="476">
        <f>Paper!J86</f>
        <v>6.3020454911682955E-2</v>
      </c>
      <c r="L79" s="477">
        <f>Wood!J86</f>
        <v>0</v>
      </c>
      <c r="M79" s="478">
        <f>J79*(1-Recovery_OX!E79)*(1-Recovery_OX!F79)</f>
        <v>0</v>
      </c>
      <c r="N79" s="476">
        <f>K79*(1-Recovery_OX!E79)*(1-Recovery_OX!F79)</f>
        <v>6.3020454911682955E-2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39.542201706295415</v>
      </c>
      <c r="H80" s="473">
        <f>H79+HWP!E80</f>
        <v>32.622316407693724</v>
      </c>
      <c r="I80" s="456"/>
      <c r="J80" s="475">
        <f>Garden!J87</f>
        <v>0</v>
      </c>
      <c r="K80" s="476">
        <f>Paper!J87</f>
        <v>5.8759882687314649E-2</v>
      </c>
      <c r="L80" s="477">
        <f>Wood!J87</f>
        <v>0</v>
      </c>
      <c r="M80" s="478">
        <f>J80*(1-Recovery_OX!E80)*(1-Recovery_OX!F80)</f>
        <v>0</v>
      </c>
      <c r="N80" s="476">
        <f>K80*(1-Recovery_OX!E80)*(1-Recovery_OX!F80)</f>
        <v>5.8759882687314649E-2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39.542201706295415</v>
      </c>
      <c r="H81" s="473">
        <f>H80+HWP!E81</f>
        <v>32.622316407693724</v>
      </c>
      <c r="I81" s="456"/>
      <c r="J81" s="475">
        <f>Garden!J88</f>
        <v>0</v>
      </c>
      <c r="K81" s="476">
        <f>Paper!J88</f>
        <v>5.4787351476050704E-2</v>
      </c>
      <c r="L81" s="477">
        <f>Wood!J88</f>
        <v>0</v>
      </c>
      <c r="M81" s="478">
        <f>J81*(1-Recovery_OX!E81)*(1-Recovery_OX!F81)</f>
        <v>0</v>
      </c>
      <c r="N81" s="476">
        <f>K81*(1-Recovery_OX!E81)*(1-Recovery_OX!F81)</f>
        <v>5.4787351476050704E-2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39.542201706295415</v>
      </c>
      <c r="H82" s="473">
        <f>H81+HWP!E82</f>
        <v>32.622316407693724</v>
      </c>
      <c r="I82" s="456"/>
      <c r="J82" s="475">
        <f>Garden!J89</f>
        <v>0</v>
      </c>
      <c r="K82" s="476">
        <f>Paper!J89</f>
        <v>5.1083387925284704E-2</v>
      </c>
      <c r="L82" s="477">
        <f>Wood!J89</f>
        <v>0</v>
      </c>
      <c r="M82" s="478">
        <f>J82*(1-Recovery_OX!E82)*(1-Recovery_OX!F82)</f>
        <v>0</v>
      </c>
      <c r="N82" s="476">
        <f>K82*(1-Recovery_OX!E82)*(1-Recovery_OX!F82)</f>
        <v>5.1083387925284704E-2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39.542201706295415</v>
      </c>
      <c r="H83" s="473">
        <f>H82+HWP!E83</f>
        <v>32.622316407693724</v>
      </c>
      <c r="I83" s="456"/>
      <c r="J83" s="475">
        <f>Garden!J90</f>
        <v>0</v>
      </c>
      <c r="K83" s="476">
        <f>Paper!J90</f>
        <v>4.7629835201393605E-2</v>
      </c>
      <c r="L83" s="477">
        <f>Wood!J90</f>
        <v>0</v>
      </c>
      <c r="M83" s="478">
        <f>J83*(1-Recovery_OX!E83)*(1-Recovery_OX!F83)</f>
        <v>0</v>
      </c>
      <c r="N83" s="476">
        <f>K83*(1-Recovery_OX!E83)*(1-Recovery_OX!F83)</f>
        <v>4.7629835201393605E-2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39.542201706295415</v>
      </c>
      <c r="H84" s="473">
        <f>H83+HWP!E84</f>
        <v>32.622316407693724</v>
      </c>
      <c r="I84" s="456"/>
      <c r="J84" s="475">
        <f>Garden!J91</f>
        <v>0</v>
      </c>
      <c r="K84" s="476">
        <f>Paper!J91</f>
        <v>4.440976398491818E-2</v>
      </c>
      <c r="L84" s="477">
        <f>Wood!J91</f>
        <v>0</v>
      </c>
      <c r="M84" s="478">
        <f>J84*(1-Recovery_OX!E84)*(1-Recovery_OX!F84)</f>
        <v>0</v>
      </c>
      <c r="N84" s="476">
        <f>K84*(1-Recovery_OX!E84)*(1-Recovery_OX!F84)</f>
        <v>4.440976398491818E-2</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39.542201706295415</v>
      </c>
      <c r="H85" s="473">
        <f>H84+HWP!E85</f>
        <v>32.622316407693724</v>
      </c>
      <c r="I85" s="456"/>
      <c r="J85" s="475">
        <f>Garden!J92</f>
        <v>0</v>
      </c>
      <c r="K85" s="476">
        <f>Paper!J92</f>
        <v>4.1407389483019474E-2</v>
      </c>
      <c r="L85" s="477">
        <f>Wood!J92</f>
        <v>0</v>
      </c>
      <c r="M85" s="478">
        <f>J85*(1-Recovery_OX!E85)*(1-Recovery_OX!F85)</f>
        <v>0</v>
      </c>
      <c r="N85" s="476">
        <f>K85*(1-Recovery_OX!E85)*(1-Recovery_OX!F85)</f>
        <v>4.1407389483019474E-2</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39.542201706295415</v>
      </c>
      <c r="H86" s="473">
        <f>H85+HWP!E86</f>
        <v>32.622316407693724</v>
      </c>
      <c r="I86" s="456"/>
      <c r="J86" s="475">
        <f>Garden!J93</f>
        <v>0</v>
      </c>
      <c r="K86" s="476">
        <f>Paper!J93</f>
        <v>3.8607994052405913E-2</v>
      </c>
      <c r="L86" s="477">
        <f>Wood!J93</f>
        <v>0</v>
      </c>
      <c r="M86" s="478">
        <f>J86*(1-Recovery_OX!E86)*(1-Recovery_OX!F86)</f>
        <v>0</v>
      </c>
      <c r="N86" s="476">
        <f>K86*(1-Recovery_OX!E86)*(1-Recovery_OX!F86)</f>
        <v>3.8607994052405913E-2</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39.542201706295415</v>
      </c>
      <c r="H87" s="473">
        <f>H86+HWP!E87</f>
        <v>32.622316407693724</v>
      </c>
      <c r="I87" s="456"/>
      <c r="J87" s="475">
        <f>Garden!J94</f>
        <v>0</v>
      </c>
      <c r="K87" s="476">
        <f>Paper!J94</f>
        <v>3.5997855053428882E-2</v>
      </c>
      <c r="L87" s="477">
        <f>Wood!J94</f>
        <v>0</v>
      </c>
      <c r="M87" s="478">
        <f>J87*(1-Recovery_OX!E87)*(1-Recovery_OX!F87)</f>
        <v>0</v>
      </c>
      <c r="N87" s="476">
        <f>K87*(1-Recovery_OX!E87)*(1-Recovery_OX!F87)</f>
        <v>3.5997855053428882E-2</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39.542201706295415</v>
      </c>
      <c r="H88" s="473">
        <f>H87+HWP!E88</f>
        <v>32.622316407693724</v>
      </c>
      <c r="I88" s="456"/>
      <c r="J88" s="475">
        <f>Garden!J95</f>
        <v>0</v>
      </c>
      <c r="K88" s="476">
        <f>Paper!J95</f>
        <v>3.3564177581687199E-2</v>
      </c>
      <c r="L88" s="477">
        <f>Wood!J95</f>
        <v>0</v>
      </c>
      <c r="M88" s="478">
        <f>J88*(1-Recovery_OX!E88)*(1-Recovery_OX!F88)</f>
        <v>0</v>
      </c>
      <c r="N88" s="476">
        <f>K88*(1-Recovery_OX!E88)*(1-Recovery_OX!F88)</f>
        <v>3.3564177581687199E-2</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39.542201706295415</v>
      </c>
      <c r="H89" s="473">
        <f>H88+HWP!E89</f>
        <v>32.622316407693724</v>
      </c>
      <c r="I89" s="456"/>
      <c r="J89" s="475">
        <f>Garden!J96</f>
        <v>0</v>
      </c>
      <c r="K89" s="476">
        <f>Paper!J96</f>
        <v>3.1295031747390921E-2</v>
      </c>
      <c r="L89" s="477">
        <f>Wood!J96</f>
        <v>0</v>
      </c>
      <c r="M89" s="478">
        <f>J89*(1-Recovery_OX!E89)*(1-Recovery_OX!F89)</f>
        <v>0</v>
      </c>
      <c r="N89" s="476">
        <f>K89*(1-Recovery_OX!E89)*(1-Recovery_OX!F89)</f>
        <v>3.1295031747390921E-2</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39.542201706295415</v>
      </c>
      <c r="H90" s="473">
        <f>H89+HWP!E90</f>
        <v>32.622316407693724</v>
      </c>
      <c r="I90" s="456"/>
      <c r="J90" s="475">
        <f>Garden!J97</f>
        <v>0</v>
      </c>
      <c r="K90" s="476">
        <f>Paper!J97</f>
        <v>2.9179294195027742E-2</v>
      </c>
      <c r="L90" s="477">
        <f>Wood!J97</f>
        <v>0</v>
      </c>
      <c r="M90" s="478">
        <f>J90*(1-Recovery_OX!E90)*(1-Recovery_OX!F90)</f>
        <v>0</v>
      </c>
      <c r="N90" s="476">
        <f>K90*(1-Recovery_OX!E90)*(1-Recovery_OX!F90)</f>
        <v>2.9179294195027742E-2</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39.542201706295415</v>
      </c>
      <c r="H91" s="473">
        <f>H90+HWP!E91</f>
        <v>32.622316407693724</v>
      </c>
      <c r="I91" s="456"/>
      <c r="J91" s="475">
        <f>Garden!J98</f>
        <v>0</v>
      </c>
      <c r="K91" s="476">
        <f>Paper!J98</f>
        <v>2.720659357666138E-2</v>
      </c>
      <c r="L91" s="477">
        <f>Wood!J98</f>
        <v>0</v>
      </c>
      <c r="M91" s="478">
        <f>J91*(1-Recovery_OX!E91)*(1-Recovery_OX!F91)</f>
        <v>0</v>
      </c>
      <c r="N91" s="476">
        <f>K91*(1-Recovery_OX!E91)*(1-Recovery_OX!F91)</f>
        <v>2.720659357666138E-2</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39.542201706295415</v>
      </c>
      <c r="H92" s="482">
        <f>H91+HWP!E92</f>
        <v>32.622316407693724</v>
      </c>
      <c r="I92" s="456"/>
      <c r="J92" s="484">
        <f>Garden!J99</f>
        <v>0</v>
      </c>
      <c r="K92" s="485">
        <f>Paper!J99</f>
        <v>2.536725971157194E-2</v>
      </c>
      <c r="L92" s="486">
        <f>Wood!J99</f>
        <v>0</v>
      </c>
      <c r="M92" s="487">
        <f>J92*(1-Recovery_OX!E92)*(1-Recovery_OX!F92)</f>
        <v>0</v>
      </c>
      <c r="N92" s="485">
        <f>K92*(1-Recovery_OX!E92)*(1-Recovery_OX!F92)</f>
        <v>2.536725971157194E-2</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2017-09-14T08:52:09Z</dcterms:modified>
</cp:coreProperties>
</file>