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2_Kaltim\"/>
    </mc:Choice>
  </mc:AlternateContent>
  <bookViews>
    <workbookView xWindow="360" yWindow="45" windowWidth="21015" windowHeight="9975" tabRatio="843" activeTab="2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52511"/>
</workbook>
</file>

<file path=xl/calcChain.xml><?xml version="1.0" encoding="utf-8"?>
<calcChain xmlns="http://schemas.openxmlformats.org/spreadsheetml/2006/main">
  <c r="I30" i="1" l="1"/>
  <c r="B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5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5" i="4"/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5" i="4"/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5" i="4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5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5" i="4"/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5" i="4"/>
  <c r="Q6" i="4" l="1"/>
  <c r="R6" i="4" s="1"/>
  <c r="Q21" i="4"/>
  <c r="R21" i="4" s="1"/>
  <c r="Q20" i="4"/>
  <c r="R20" i="4" s="1"/>
  <c r="Q12" i="4"/>
  <c r="R12" i="4" s="1"/>
  <c r="O6" i="4"/>
  <c r="O7" i="4"/>
  <c r="Q7" i="4" s="1"/>
  <c r="R7" i="4" s="1"/>
  <c r="O8" i="4"/>
  <c r="Q8" i="4" s="1"/>
  <c r="R8" i="4" s="1"/>
  <c r="O9" i="4"/>
  <c r="Q9" i="4" s="1"/>
  <c r="R9" i="4" s="1"/>
  <c r="O10" i="4"/>
  <c r="Q10" i="4" s="1"/>
  <c r="R10" i="4" s="1"/>
  <c r="O11" i="4"/>
  <c r="Q11" i="4" s="1"/>
  <c r="R11" i="4" s="1"/>
  <c r="O12" i="4"/>
  <c r="O13" i="4"/>
  <c r="Q13" i="4" s="1"/>
  <c r="R13" i="4" s="1"/>
  <c r="O14" i="4"/>
  <c r="Q14" i="4" s="1"/>
  <c r="R14" i="4" s="1"/>
  <c r="O15" i="4"/>
  <c r="Q15" i="4" s="1"/>
  <c r="R15" i="4" s="1"/>
  <c r="O16" i="4"/>
  <c r="Q16" i="4" s="1"/>
  <c r="R16" i="4" s="1"/>
  <c r="O17" i="4"/>
  <c r="Q17" i="4" s="1"/>
  <c r="R17" i="4" s="1"/>
  <c r="O18" i="4"/>
  <c r="Q18" i="4" s="1"/>
  <c r="R18" i="4" s="1"/>
  <c r="O19" i="4"/>
  <c r="Q19" i="4" s="1"/>
  <c r="R19" i="4" s="1"/>
  <c r="O20" i="4"/>
  <c r="O21" i="4"/>
  <c r="O22" i="4"/>
  <c r="Q22" i="4" s="1"/>
  <c r="R22" i="4" s="1"/>
  <c r="O23" i="4"/>
  <c r="Q23" i="4" s="1"/>
  <c r="R23" i="4" s="1"/>
  <c r="O24" i="4"/>
  <c r="Q24" i="4" s="1"/>
  <c r="R24" i="4" s="1"/>
  <c r="O5" i="4"/>
  <c r="Q5" i="4" l="1"/>
  <c r="R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91" i="3" l="1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90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61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35" i="3"/>
  <c r="F53" i="5" l="1"/>
  <c r="F52" i="5"/>
  <c r="F51" i="5"/>
  <c r="F50" i="5"/>
  <c r="F49" i="5"/>
  <c r="F48" i="5"/>
  <c r="F47" i="5"/>
  <c r="F46" i="5"/>
  <c r="F45" i="5"/>
  <c r="F44" i="5"/>
  <c r="F43" i="5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9" i="3"/>
  <c r="G10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9" i="3"/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9" i="3"/>
  <c r="D5" i="4" l="1"/>
  <c r="E5" i="4" s="1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7" i="1" l="1"/>
  <c r="J44" i="1"/>
  <c r="J48" i="1"/>
  <c r="J45" i="1"/>
  <c r="J40" i="1"/>
  <c r="J43" i="1"/>
  <c r="J41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D7" i="4"/>
  <c r="E7" i="4" s="1"/>
  <c r="I41" i="2" s="1"/>
  <c r="D8" i="4"/>
  <c r="E8" i="4" s="1"/>
  <c r="C32" i="1" s="1"/>
  <c r="D9" i="4"/>
  <c r="E9" i="4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B29" i="1"/>
  <c r="G31" i="4"/>
  <c r="G32" i="4" s="1"/>
  <c r="E31" i="4"/>
  <c r="E32" i="4" s="1"/>
  <c r="I39" i="2" l="1"/>
  <c r="F61" i="3"/>
  <c r="F40" i="3"/>
  <c r="F27" i="5"/>
  <c r="F29" i="5"/>
  <c r="F65" i="5"/>
  <c r="F69" i="5"/>
  <c r="I49" i="2"/>
  <c r="C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40" i="2"/>
  <c r="F32" i="1"/>
  <c r="E32" i="1"/>
  <c r="I42" i="2"/>
  <c r="F30" i="1"/>
  <c r="E30" i="1"/>
  <c r="C37" i="1"/>
  <c r="I47" i="2"/>
  <c r="F33" i="1"/>
  <c r="B33" i="1"/>
  <c r="D33" i="1"/>
  <c r="G33" i="1"/>
  <c r="H33" i="1"/>
  <c r="I43" i="2"/>
  <c r="F31" i="5"/>
  <c r="F33" i="5"/>
  <c r="F63" i="5"/>
  <c r="C38" i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L9" i="3" l="1"/>
  <c r="M9" i="3" s="1"/>
  <c r="N9" i="3" s="1"/>
  <c r="L10" i="3" l="1"/>
  <c r="M10" i="3" s="1"/>
  <c r="N10" i="3" s="1"/>
  <c r="L11" i="3" l="1"/>
  <c r="M11" i="3" s="1"/>
  <c r="N11" i="3" s="1"/>
  <c r="L12" i="3" l="1"/>
  <c r="M12" i="3" s="1"/>
  <c r="N12" i="3" s="1"/>
  <c r="L13" i="3" l="1"/>
  <c r="M13" i="3" s="1"/>
  <c r="N13" i="3" s="1"/>
  <c r="L14" i="3" l="1"/>
  <c r="M14" i="3" s="1"/>
  <c r="N14" i="3" s="1"/>
  <c r="L15" i="3" l="1"/>
  <c r="M15" i="3" s="1"/>
  <c r="N15" i="3" s="1"/>
  <c r="L16" i="3" l="1"/>
  <c r="M16" i="3" s="1"/>
  <c r="N16" i="3" s="1"/>
  <c r="L17" i="3" l="1"/>
  <c r="M17" i="3" s="1"/>
  <c r="N17" i="3" s="1"/>
  <c r="L18" i="3" l="1"/>
  <c r="M18" i="3" s="1"/>
  <c r="N18" i="3" s="1"/>
  <c r="L19" i="3" l="1"/>
  <c r="M19" i="3" s="1"/>
  <c r="N19" i="3" s="1"/>
  <c r="L20" i="3" l="1"/>
  <c r="M20" i="3" s="1"/>
  <c r="N20" i="3" s="1"/>
  <c r="L21" i="3" l="1"/>
  <c r="M21" i="3" s="1"/>
  <c r="N21" i="3" s="1"/>
  <c r="L22" i="3" l="1"/>
  <c r="M22" i="3" s="1"/>
  <c r="N22" i="3" s="1"/>
  <c r="L23" i="3" l="1"/>
  <c r="M23" i="3" s="1"/>
  <c r="N23" i="3" s="1"/>
  <c r="L24" i="3" l="1"/>
  <c r="M24" i="3" s="1"/>
  <c r="N24" i="3" s="1"/>
  <c r="L25" i="3" l="1"/>
  <c r="M25" i="3" s="1"/>
  <c r="N25" i="3" s="1"/>
  <c r="L26" i="3" l="1"/>
  <c r="M26" i="3" s="1"/>
  <c r="N26" i="3" s="1"/>
  <c r="L27" i="3" l="1"/>
  <c r="M27" i="3" s="1"/>
  <c r="N27" i="3" s="1"/>
  <c r="L28" i="3" l="1"/>
  <c r="M28" i="3" s="1"/>
  <c r="N28" i="3" s="1"/>
  <c r="H9" i="3" l="1"/>
  <c r="I9" i="3" s="1"/>
  <c r="I61" i="3" l="1"/>
  <c r="J61" i="3" s="1"/>
  <c r="H10" i="3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<sst xmlns="http://schemas.openxmlformats.org/spreadsheetml/2006/main" count="316" uniqueCount="164">
  <si>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</si>
  <si>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</si>
  <si>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</si>
  <si>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</si>
  <si>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</si>
  <si>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</si>
  <si>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</si>
  <si>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</si>
  <si>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</si>
  <si>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</si>
  <si>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</si>
  <si>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</si>
  <si>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</si>
  <si>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</si>
  <si>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</si>
  <si>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</si>
  <si>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</si>
  <si>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</si>
  <si>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</si>
  <si>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</si>
  <si>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</si>
  <si>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</si>
  <si>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</si>
  <si>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</si>
  <si>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</si>
  <si>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</si>
  <si>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</si>
  <si>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</si>
  <si>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</si>
  <si>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</si>
  <si>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</si>
  <si>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</si>
  <si>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</si>
  <si>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</si>
  <si>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</si>
  <si>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</si>
  <si>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</si>
  <si>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</si>
  <si>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</si>
  <si>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</si>
  <si>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</si>
  <si>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</si>
  <si>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</si>
  <si>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</si>
  <si>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</si>
  <si>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</si>
  <si>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</si>
  <si>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</si>
  <si>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</si>
  <si>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</si>
  <si>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</si>
  <si>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</si>
  <si>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</si>
  <si>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</si>
  <si>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</si>
  <si>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</si>
  <si>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</si>
  <si>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</si>
  <si>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</si>
  <si>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</si>
  <si>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</si>
  <si>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</si>
  <si>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</si>
  <si>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</si>
  <si>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</si>
  <si>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</si>
  <si>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</si>
  <si>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</si>
  <si>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</si>
  <si>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</si>
  <si>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</si>
  <si>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</si>
  <si>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</si>
  <si>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</si>
  <si>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</si>
  <si>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</si>
  <si>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</si>
  <si>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</si>
  <si>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</si>
  <si>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</si>
  <si>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</si>
  <si>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</si>
  <si>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</si>
  <si>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</si>
  <si>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</si>
  <si>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</si>
  <si>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</si>
  <si>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</si>
  <si>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</si>
  <si>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</si>
  <si>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</si>
  <si>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</si>
  <si>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</si>
  <si>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</si>
  <si>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</si>
  <si>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</si>
  <si>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</si>
  <si>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</si>
  <si>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</si>
  <si>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</si>
  <si>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</si>
  <si>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</si>
  <si>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</si>
  <si>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</si>
  <si>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</si>
  <si>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</si>
  <si>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</si>
  <si>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</si>
  <si>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</si>
  <si>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</si>
  <si>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</si>
  <si>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</si>
  <si>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</si>
  <si>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</si>
  <si>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</si>
  <si>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</si>
  <si>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</si>
  <si>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</si>
  <si>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</si>
  <si>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</si>
  <si>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</si>
  <si>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</si>
  <si>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</si>
  <si>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</si>
  <si>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</si>
  <si>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</si>
  <si>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</si>
  <si>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</si>
  <si>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</si>
  <si>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</si>
  <si>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</si>
  <si>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</si>
  <si>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</si>
  <si>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</si>
  <si>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</si>
  <si>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</si>
  <si>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</si>
  <si>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</si>
  <si>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</si>
  <si>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</si>
  <si>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</si>
  <si>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</si>
  <si>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</si>
  <si>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</si>
  <si>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</si>
  <si>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</si>
  <si>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</si>
  <si>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</si>
  <si>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</si>
  <si>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</si>
  <si>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</si>
  <si>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</si>
  <si>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</si>
  <si>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Berau</t>
  </si>
  <si>
    <t>Kutim</t>
  </si>
  <si>
    <t>Kukar</t>
  </si>
  <si>
    <t>Kubar</t>
  </si>
  <si>
    <t>Paser</t>
  </si>
  <si>
    <t>PPU</t>
  </si>
  <si>
    <t>Mahulu</t>
  </si>
  <si>
    <t>SMD</t>
  </si>
  <si>
    <t>BPP</t>
  </si>
  <si>
    <t>Bontang</t>
  </si>
  <si>
    <t>KALTIM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</si>
</sst>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63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8" fontId="0" fillId="0" borderId="0" xfId="1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43" fontId="54" fillId="0" borderId="1" xfId="1" applyNumberFormat="1" applyFont="1" applyFill="1" applyBorder="1" applyAlignment="1">
      <alignment horizontal="center" vertical="center"/>
    </xf>
    <xf numFmtId="43" fontId="54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0.30079140695999995</c:v>
                </c:pt>
                <c:pt idx="1">
                  <c:v>0.30662025767999995</c:v>
                </c:pt>
                <c:pt idx="2">
                  <c:v>0.31242913218000001</c:v>
                </c:pt>
                <c:pt idx="3">
                  <c:v>0.31809291623999991</c:v>
                </c:pt>
                <c:pt idx="4">
                  <c:v>0.32360109605999998</c:v>
                </c:pt>
                <c:pt idx="5">
                  <c:v>0.32906511791999993</c:v>
                </c:pt>
                <c:pt idx="6">
                  <c:v>0.34169271740999996</c:v>
                </c:pt>
                <c:pt idx="7">
                  <c:v>0.34963011072000005</c:v>
                </c:pt>
                <c:pt idx="8">
                  <c:v>0.35756750403000004</c:v>
                </c:pt>
                <c:pt idx="9">
                  <c:v>0.36550489734000008</c:v>
                </c:pt>
                <c:pt idx="10">
                  <c:v>0.37344229065000001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0.98568407812926961</c:v>
                </c:pt>
                <c:pt idx="1">
                  <c:v>1.0274127396033255</c:v>
                </c:pt>
                <c:pt idx="2">
                  <c:v>1.0631637978959241</c:v>
                </c:pt>
                <c:pt idx="3">
                  <c:v>1.0948339651415233</c:v>
                </c:pt>
                <c:pt idx="4">
                  <c:v>1.1235537420508726</c:v>
                </c:pt>
                <c:pt idx="5">
                  <c:v>1.1500728798047395</c:v>
                </c:pt>
                <c:pt idx="6">
                  <c:v>1.1750285756250634</c:v>
                </c:pt>
                <c:pt idx="7">
                  <c:v>1.2073250712320736</c:v>
                </c:pt>
                <c:pt idx="8">
                  <c:v>1.2390570683327033</c:v>
                </c:pt>
                <c:pt idx="9">
                  <c:v>1.2703981902243384</c:v>
                </c:pt>
                <c:pt idx="10">
                  <c:v>1.3014662388464009</c:v>
                </c:pt>
                <c:pt idx="11">
                  <c:v>1.3323414121530877</c:v>
                </c:pt>
                <c:pt idx="12">
                  <c:v>1.3630785421988219</c:v>
                </c:pt>
                <c:pt idx="13">
                  <c:v>1.3937153211911761</c:v>
                </c:pt>
                <c:pt idx="14">
                  <c:v>1.4242778348152116</c:v>
                </c:pt>
                <c:pt idx="15">
                  <c:v>1.4547842877035995</c:v>
                </c:pt>
                <c:pt idx="16">
                  <c:v>1.4852475146396658</c:v>
                </c:pt>
                <c:pt idx="17">
                  <c:v>1.5156766757569906</c:v>
                </c:pt>
                <c:pt idx="18">
                  <c:v>1.5460784030126673</c:v>
                </c:pt>
                <c:pt idx="19">
                  <c:v>1.5764575773600518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0.98938766833158043</c:v>
                </c:pt>
                <c:pt idx="1">
                  <c:v>1.0312731202674286</c:v>
                </c:pt>
                <c:pt idx="2">
                  <c:v>1.0671585088917759</c:v>
                </c:pt>
                <c:pt idx="3">
                  <c:v>1.0989476730083998</c:v>
                </c:pt>
                <c:pt idx="4">
                  <c:v>1.1277753610494536</c:v>
                </c:pt>
                <c:pt idx="5">
                  <c:v>1.1543941412962226</c:v>
                </c:pt>
                <c:pt idx="6">
                  <c:v>1.1794436051631072</c:v>
                </c:pt>
                <c:pt idx="7">
                  <c:v>1.2118614509951573</c:v>
                </c:pt>
                <c:pt idx="8">
                  <c:v>1.2437126772851077</c:v>
                </c:pt>
                <c:pt idx="9">
                  <c:v>1.2751715596991482</c:v>
                </c:pt>
                <c:pt idx="10">
                  <c:v>1.3063563428034193</c:v>
                </c:pt>
                <c:pt idx="11">
                  <c:v>1.3373475258863516</c:v>
                </c:pt>
                <c:pt idx="12">
                  <c:v>1.3682001470272664</c:v>
                </c:pt>
                <c:pt idx="13">
                  <c:v>1.3989520400577025</c:v>
                </c:pt>
                <c:pt idx="14">
                  <c:v>1.4296293886765683</c:v>
                </c:pt>
                <c:pt idx="15">
                  <c:v>1.4602504659182667</c:v>
                </c:pt>
                <c:pt idx="16">
                  <c:v>1.4908281547912909</c:v>
                </c:pt>
                <c:pt idx="17">
                  <c:v>1.5213716498473284</c:v>
                </c:pt>
                <c:pt idx="18">
                  <c:v>1.551887607962259</c:v>
                </c:pt>
                <c:pt idx="19">
                  <c:v>1.5823809284290373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8.3621775925030128</c:v>
                </c:pt>
                <c:pt idx="1">
                  <c:v>8.7161880565918217</c:v>
                </c:pt>
                <c:pt idx="2">
                  <c:v>9.0194867556334319</c:v>
                </c:pt>
                <c:pt idx="3">
                  <c:v>9.2881646908544155</c:v>
                </c:pt>
                <c:pt idx="4">
                  <c:v>9.5318126103671741</c:v>
                </c:pt>
                <c:pt idx="5">
                  <c:v>9.7567911246988217</c:v>
                </c:pt>
                <c:pt idx="6">
                  <c:v>9.9685059783972747</c:v>
                </c:pt>
                <c:pt idx="7">
                  <c:v>10.242497450790617</c:v>
                </c:pt>
                <c:pt idx="8">
                  <c:v>10.511699927535361</c:v>
                </c:pt>
                <c:pt idx="9">
                  <c:v>10.777586364195203</c:v>
                </c:pt>
                <c:pt idx="10">
                  <c:v>11.041156148667399</c:v>
                </c:pt>
                <c:pt idx="11">
                  <c:v>11.303089650606303</c:v>
                </c:pt>
                <c:pt idx="12">
                  <c:v>11.56385204479462</c:v>
                </c:pt>
                <c:pt idx="13">
                  <c:v>11.823763097920848</c:v>
                </c:pt>
                <c:pt idx="14">
                  <c:v>12.083044111247673</c:v>
                </c:pt>
                <c:pt idx="15">
                  <c:v>12.341849526116684</c:v>
                </c:pt>
                <c:pt idx="16">
                  <c:v>12.600288228062217</c:v>
                </c:pt>
                <c:pt idx="17">
                  <c:v>12.858437928255089</c:v>
                </c:pt>
                <c:pt idx="18">
                  <c:v>13.116354889755883</c:v>
                </c:pt>
                <c:pt idx="19">
                  <c:v>13.374080520759859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1.6404372176781594</c:v>
                </c:pt>
                <c:pt idx="1">
                  <c:v>1.67222623636728</c:v>
                </c:pt>
                <c:pt idx="2">
                  <c:v>1.7039063100067802</c:v>
                </c:pt>
                <c:pt idx="3">
                  <c:v>1.7347950985490399</c:v>
                </c:pt>
                <c:pt idx="4">
                  <c:v>1.76483526249426</c:v>
                </c:pt>
                <c:pt idx="5">
                  <c:v>1.7946346005403198</c:v>
                </c:pt>
                <c:pt idx="6">
                  <c:v>1.8635022067751099</c:v>
                </c:pt>
                <c:pt idx="7">
                  <c:v>1.9067906621491204</c:v>
                </c:pt>
                <c:pt idx="8">
                  <c:v>1.9500791175231298</c:v>
                </c:pt>
                <c:pt idx="9">
                  <c:v>1.9933675728971403</c:v>
                </c:pt>
                <c:pt idx="10">
                  <c:v>2.0366560282711497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74080"/>
        <c:axId val="257374472"/>
        <c:axId val="0"/>
      </c:bar3DChart>
      <c:catAx>
        <c:axId val="257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7374472"/>
        <c:crosses val="autoZero"/>
        <c:auto val="1"/>
        <c:lblAlgn val="ctr"/>
        <c:lblOffset val="100"/>
        <c:noMultiLvlLbl val="0"/>
      </c:catAx>
      <c:valAx>
        <c:axId val="2573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737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6.4817117956800017</c:v>
                </c:pt>
                <c:pt idx="1">
                  <c:v>6.6073168814400001</c:v>
                </c:pt>
                <c:pt idx="2">
                  <c:v>6.7324915024400003</c:v>
                </c:pt>
                <c:pt idx="3">
                  <c:v>6.8545395899199999</c:v>
                </c:pt>
                <c:pt idx="4">
                  <c:v>6.9732345834800009</c:v>
                </c:pt>
                <c:pt idx="5">
                  <c:v>7.0909780233599999</c:v>
                </c:pt>
                <c:pt idx="6">
                  <c:v>7.3630883917800007</c:v>
                </c:pt>
                <c:pt idx="7">
                  <c:v>7.5341301657600024</c:v>
                </c:pt>
                <c:pt idx="8">
                  <c:v>7.7051719397400005</c:v>
                </c:pt>
                <c:pt idx="9">
                  <c:v>7.8762137137199995</c:v>
                </c:pt>
                <c:pt idx="10">
                  <c:v>8.0472554876999993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12.5531846000064</c:v>
                </c:pt>
                <c:pt idx="1">
                  <c:v>12.796445003731199</c:v>
                </c:pt>
                <c:pt idx="2">
                  <c:v>13.038871722811201</c:v>
                </c:pt>
                <c:pt idx="3">
                  <c:v>13.2752432586816</c:v>
                </c:pt>
                <c:pt idx="4">
                  <c:v>13.505120829950402</c:v>
                </c:pt>
                <c:pt idx="5">
                  <c:v>13.733155519372795</c:v>
                </c:pt>
                <c:pt idx="6">
                  <c:v>14.260153910234402</c:v>
                </c:pt>
                <c:pt idx="7">
                  <c:v>14.591411922124799</c:v>
                </c:pt>
                <c:pt idx="8">
                  <c:v>14.9226699340152</c:v>
                </c:pt>
                <c:pt idx="9">
                  <c:v>15.253927945905602</c:v>
                </c:pt>
                <c:pt idx="10">
                  <c:v>15.585185957796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76040"/>
        <c:axId val="257376432"/>
        <c:axId val="0"/>
      </c:bar3DChart>
      <c:catAx>
        <c:axId val="2573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6432"/>
        <c:crosses val="autoZero"/>
        <c:auto val="1"/>
        <c:lblAlgn val="ctr"/>
        <c:lblOffset val="100"/>
        <c:noMultiLvlLbl val="0"/>
      </c:catAx>
      <c:valAx>
        <c:axId val="2573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6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19034.896395686403</c:v>
                </c:pt>
                <c:pt idx="1">
                  <c:v>19403.7618851712</c:v>
                </c:pt>
                <c:pt idx="2">
                  <c:v>19771.3632252512</c:v>
                </c:pt>
                <c:pt idx="3">
                  <c:v>20129.782848601601</c:v>
                </c:pt>
                <c:pt idx="4">
                  <c:v>20478.355413430403</c:v>
                </c:pt>
                <c:pt idx="5">
                  <c:v>20824.133542732794</c:v>
                </c:pt>
                <c:pt idx="6">
                  <c:v>21623.242302014405</c:v>
                </c:pt>
                <c:pt idx="7">
                  <c:v>22125.542087884802</c:v>
                </c:pt>
                <c:pt idx="8">
                  <c:v>22627.841873755202</c:v>
                </c:pt>
                <c:pt idx="9">
                  <c:v>23130.141659625602</c:v>
                </c:pt>
                <c:pt idx="10">
                  <c:v>23632.441445495999</c:v>
                </c:pt>
                <c:pt idx="11">
                  <c:v>24134.741231366403</c:v>
                </c:pt>
                <c:pt idx="12">
                  <c:v>24637.041017236799</c:v>
                </c:pt>
                <c:pt idx="13">
                  <c:v>25139.340803107203</c:v>
                </c:pt>
                <c:pt idx="14">
                  <c:v>25641.640588977603</c:v>
                </c:pt>
                <c:pt idx="15">
                  <c:v>26143.940374848007</c:v>
                </c:pt>
                <c:pt idx="16">
                  <c:v>26646.2401607184</c:v>
                </c:pt>
                <c:pt idx="17">
                  <c:v>27148.539946588804</c:v>
                </c:pt>
                <c:pt idx="18">
                  <c:v>27650.839732459197</c:v>
                </c:pt>
                <c:pt idx="19">
                  <c:v>28153.139518329604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34712"/>
        <c:axId val="259535104"/>
      </c:lineChart>
      <c:catAx>
        <c:axId val="2595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04"/>
        <c:crosses val="autoZero"/>
        <c:auto val="1"/>
        <c:lblAlgn val="ctr"/>
        <c:lblOffset val="100"/>
        <c:noMultiLvlLbl val="0"/>
      </c:catAx>
      <c:valAx>
        <c:axId val="259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13125.012866987334</c:v>
                </c:pt>
                <c:pt idx="1">
                  <c:v>13636.093133733326</c:v>
                </c:pt>
                <c:pt idx="2">
                  <c:v>14079.2213036597</c:v>
                </c:pt>
                <c:pt idx="3">
                  <c:v>14475.110427650832</c:v>
                </c:pt>
                <c:pt idx="4">
                  <c:v>14836.519557411668</c:v>
                </c:pt>
                <c:pt idx="5">
                  <c:v>15172.674776599117</c:v>
                </c:pt>
                <c:pt idx="6">
                  <c:v>15537.322692066262</c:v>
                </c:pt>
                <c:pt idx="7">
                  <c:v>15954.991548877477</c:v>
                </c:pt>
                <c:pt idx="8">
                  <c:v>16366.25548382725</c:v>
                </c:pt>
                <c:pt idx="9">
                  <c:v>16773.08446431232</c:v>
                </c:pt>
                <c:pt idx="10">
                  <c:v>17176.815096556802</c:v>
                </c:pt>
                <c:pt idx="11">
                  <c:v>17578.357323854198</c:v>
                </c:pt>
                <c:pt idx="12">
                  <c:v>17978.333282525724</c:v>
                </c:pt>
                <c:pt idx="13">
                  <c:v>18377.170636491741</c:v>
                </c:pt>
                <c:pt idx="14">
                  <c:v>18775.165359563762</c:v>
                </c:pt>
                <c:pt idx="15">
                  <c:v>19172.524005432278</c:v>
                </c:pt>
                <c:pt idx="16">
                  <c:v>19569.39220031842</c:v>
                </c:pt>
                <c:pt idx="17">
                  <c:v>19965.873877074362</c:v>
                </c:pt>
                <c:pt idx="18">
                  <c:v>20362.044283316343</c:v>
                </c:pt>
                <c:pt idx="19">
                  <c:v>20757.958799394353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35888"/>
        <c:axId val="259536280"/>
      </c:lineChart>
      <c:catAx>
        <c:axId val="2595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6280"/>
        <c:crosses val="autoZero"/>
        <c:auto val="1"/>
        <c:lblAlgn val="ctr"/>
        <c:lblOffset val="100"/>
        <c:noMultiLvlLbl val="0"/>
      </c:catAx>
      <c:valAx>
        <c:axId val="2595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ontang/BONTANG_Hitungan%20BaU-skenario-Rekap%20Emisi_2011-20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IPCC%204A-TPA%20-%201_Diangkut%20TP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IPCC%204A-TPA%20-%203_Dibuang%20Sembaranga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IPCC%204A-TPA%20-%202_Open%20Dumpin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IPCC%204A-TPA%20-%204_Buang%20ke%20sung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IPCC%204A-TPA%20-%205_Peng%20biologi%20sampah%20+%20pembakaran%20sampah%20+%20Air%20Limbah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erau/BERAU_Hitungan%20BaU-skenario-Rekap%20Emisi_2011-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tim/KUTIM_Hitungan%20BaU-skenario-Rekap%20Emi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kar/KUKAR_Hitungan%20BaU-skenario-Rekap%20Emi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bar/KUBAR_Hitungan%20BaU-skenario-Rekap%20Emi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Mahulu/MAHULU_Hitungan%20BaU-skenario-Rekap%20Emi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aser/PASER_Hitungan%20BaU-skenario-Rekap%20Emi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PU/PPU_Hitungan%20BaU-skenario-Rekap%20Emi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Samarinda/SMD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M14">
            <v>3131964</v>
          </cell>
        </row>
        <row r="15">
          <cell r="M15">
            <v>3199696</v>
          </cell>
        </row>
        <row r="16">
          <cell r="M16">
            <v>3275844</v>
          </cell>
        </row>
        <row r="17">
          <cell r="M17">
            <v>3351432</v>
          </cell>
        </row>
        <row r="18">
          <cell r="M18">
            <v>3426638</v>
          </cell>
        </row>
        <row r="19">
          <cell r="M19">
            <v>3501232</v>
          </cell>
        </row>
        <row r="20">
          <cell r="M20">
            <v>3598049.29</v>
          </cell>
        </row>
        <row r="21">
          <cell r="M21">
            <v>3689967.8100000005</v>
          </cell>
        </row>
        <row r="22">
          <cell r="M22">
            <v>3781886.33</v>
          </cell>
        </row>
        <row r="23">
          <cell r="M23">
            <v>3873804.85</v>
          </cell>
        </row>
        <row r="24">
          <cell r="M24">
            <v>3965723.3699999996</v>
          </cell>
        </row>
        <row r="25">
          <cell r="M25">
            <v>4057641.89</v>
          </cell>
        </row>
        <row r="26">
          <cell r="M26">
            <v>4149560.41</v>
          </cell>
        </row>
        <row r="27">
          <cell r="M27">
            <v>4241478.9300000006</v>
          </cell>
        </row>
        <row r="28">
          <cell r="M28">
            <v>4333397.45</v>
          </cell>
        </row>
        <row r="29">
          <cell r="M29">
            <v>4425315.97</v>
          </cell>
        </row>
        <row r="30">
          <cell r="M30">
            <v>4517234.49</v>
          </cell>
        </row>
        <row r="31">
          <cell r="M31">
            <v>4609153.01</v>
          </cell>
        </row>
        <row r="32">
          <cell r="M32">
            <v>4701071.53</v>
          </cell>
        </row>
        <row r="33">
          <cell r="M33">
            <v>4792990.0500000007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125880.48</v>
          </cell>
        </row>
        <row r="6">
          <cell r="D6">
            <v>128319.84</v>
          </cell>
        </row>
        <row r="7">
          <cell r="D7">
            <v>130750.84</v>
          </cell>
        </row>
        <row r="8">
          <cell r="D8">
            <v>133121.12</v>
          </cell>
        </row>
        <row r="9">
          <cell r="D9">
            <v>135426.28</v>
          </cell>
        </row>
        <row r="10">
          <cell r="D10">
            <v>137712.95999999999</v>
          </cell>
        </row>
        <row r="11">
          <cell r="D11">
            <v>142997.57999999999</v>
          </cell>
        </row>
        <row r="12">
          <cell r="D12">
            <v>146319.36000000002</v>
          </cell>
        </row>
        <row r="13">
          <cell r="D13">
            <v>149641.14000000001</v>
          </cell>
        </row>
        <row r="14">
          <cell r="D14">
            <v>152962.92000000001</v>
          </cell>
        </row>
        <row r="15">
          <cell r="D15">
            <v>156284.70000000001</v>
          </cell>
        </row>
        <row r="16">
          <cell r="D16">
            <v>159606.48000000001</v>
          </cell>
        </row>
        <row r="17">
          <cell r="D17">
            <v>162928.26</v>
          </cell>
        </row>
        <row r="18">
          <cell r="D18">
            <v>166250.04</v>
          </cell>
        </row>
        <row r="19">
          <cell r="D19">
            <v>169571.82</v>
          </cell>
        </row>
        <row r="20">
          <cell r="D20">
            <v>172893.6</v>
          </cell>
        </row>
        <row r="21">
          <cell r="D21">
            <v>176215.38</v>
          </cell>
        </row>
        <row r="22">
          <cell r="D22">
            <v>179537.16</v>
          </cell>
        </row>
        <row r="23">
          <cell r="D23">
            <v>182858.94</v>
          </cell>
        </row>
        <row r="24">
          <cell r="D24">
            <v>186180.72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29682.2</v>
          </cell>
        </row>
        <row r="6">
          <cell r="D6">
            <v>30417.800000000003</v>
          </cell>
        </row>
        <row r="7">
          <cell r="D7">
            <v>31176</v>
          </cell>
        </row>
        <row r="8">
          <cell r="D8">
            <v>31922.800000000003</v>
          </cell>
        </row>
        <row r="9">
          <cell r="D9">
            <v>32665.200000000001</v>
          </cell>
        </row>
        <row r="10">
          <cell r="D10">
            <v>33373.599999999999</v>
          </cell>
        </row>
        <row r="11">
          <cell r="D11">
            <v>34583.040000000001</v>
          </cell>
        </row>
        <row r="12">
          <cell r="D12">
            <v>35440.019999999997</v>
          </cell>
        </row>
        <row r="13">
          <cell r="D13">
            <v>36297</v>
          </cell>
        </row>
        <row r="14">
          <cell r="D14">
            <v>37153.980000000003</v>
          </cell>
        </row>
        <row r="15">
          <cell r="D15">
            <v>38010.959999999999</v>
          </cell>
        </row>
        <row r="16">
          <cell r="D16">
            <v>38867.94</v>
          </cell>
        </row>
        <row r="17">
          <cell r="D17">
            <v>39724.92</v>
          </cell>
        </row>
        <row r="18">
          <cell r="D18">
            <v>40581.9</v>
          </cell>
        </row>
        <row r="19">
          <cell r="D19">
            <v>41438.880000000005</v>
          </cell>
        </row>
        <row r="20">
          <cell r="D20">
            <v>42295.86</v>
          </cell>
        </row>
        <row r="21">
          <cell r="D21">
            <v>43152.84</v>
          </cell>
        </row>
        <row r="22">
          <cell r="D22">
            <v>44009.82</v>
          </cell>
        </row>
        <row r="23">
          <cell r="D23">
            <v>44866.8</v>
          </cell>
        </row>
        <row r="24">
          <cell r="D24">
            <v>45723.78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0.39819893297633391</v>
          </cell>
        </row>
        <row r="29">
          <cell r="O29">
            <v>0.41505657412342012</v>
          </cell>
        </row>
        <row r="30">
          <cell r="O30">
            <v>0.42949936931587773</v>
          </cell>
        </row>
        <row r="31">
          <cell r="O31">
            <v>0.44229355670735315</v>
          </cell>
        </row>
        <row r="32">
          <cell r="O32">
            <v>0.45389583858891308</v>
          </cell>
        </row>
        <row r="33">
          <cell r="O33">
            <v>0.46460910117613441</v>
          </cell>
        </row>
        <row r="34">
          <cell r="O34">
            <v>0.47469076087606071</v>
          </cell>
        </row>
        <row r="35">
          <cell r="O35">
            <v>0.48773797384717227</v>
          </cell>
        </row>
        <row r="36">
          <cell r="O36">
            <v>0.50055713940644575</v>
          </cell>
        </row>
        <row r="37">
          <cell r="O37">
            <v>0.5132183982950097</v>
          </cell>
        </row>
        <row r="38">
          <cell r="O38">
            <v>0.52576934041273327</v>
          </cell>
        </row>
        <row r="39">
          <cell r="O39">
            <v>0.53824236431458583</v>
          </cell>
        </row>
        <row r="40">
          <cell r="O40">
            <v>0.55065962118069622</v>
          </cell>
        </row>
        <row r="41">
          <cell r="O41">
            <v>0.56303633799623087</v>
          </cell>
        </row>
        <row r="42">
          <cell r="O42">
            <v>0.57538305291655589</v>
          </cell>
        </row>
        <row r="43">
          <cell r="O43">
            <v>0.5877071202912707</v>
          </cell>
        </row>
        <row r="44">
          <cell r="O44">
            <v>0.60001372514581985</v>
          </cell>
        </row>
        <row r="45">
          <cell r="O45">
            <v>0.61230656801214711</v>
          </cell>
        </row>
        <row r="46">
          <cell r="O46">
            <v>0.62458832808361342</v>
          </cell>
        </row>
        <row r="47">
          <cell r="O47">
            <v>0.63686097717904089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4.7113698491980022E-2</v>
          </cell>
        </row>
        <row r="29">
          <cell r="O29">
            <v>4.9108243822258507E-2</v>
          </cell>
        </row>
        <row r="30">
          <cell r="O30">
            <v>5.0817071851989325E-2</v>
          </cell>
        </row>
        <row r="31">
          <cell r="O31">
            <v>5.233084157182856E-2</v>
          </cell>
        </row>
        <row r="32">
          <cell r="O32">
            <v>5.3703588621402558E-2</v>
          </cell>
        </row>
        <row r="33">
          <cell r="O33">
            <v>5.4971149585534416E-2</v>
          </cell>
        </row>
        <row r="34">
          <cell r="O34">
            <v>5.6163981198243201E-2</v>
          </cell>
        </row>
        <row r="35">
          <cell r="O35">
            <v>5.7707688142626536E-2</v>
          </cell>
        </row>
        <row r="36">
          <cell r="O36">
            <v>5.9224413204052744E-2</v>
          </cell>
        </row>
        <row r="37">
          <cell r="O37">
            <v>6.0722455223768956E-2</v>
          </cell>
        </row>
        <row r="38">
          <cell r="O38">
            <v>6.2207444895400914E-2</v>
          </cell>
        </row>
        <row r="39">
          <cell r="O39">
            <v>6.3683215518397701E-2</v>
          </cell>
        </row>
        <row r="40">
          <cell r="O40">
            <v>6.515238795367935E-2</v>
          </cell>
        </row>
        <row r="41">
          <cell r="O41">
            <v>6.6616763812271551E-2</v>
          </cell>
        </row>
        <row r="42">
          <cell r="O42">
            <v>6.8077589936979446E-2</v>
          </cell>
        </row>
        <row r="43">
          <cell r="O43">
            <v>6.9535736472298409E-2</v>
          </cell>
        </row>
        <row r="44">
          <cell r="O44">
            <v>7.0991816894823381E-2</v>
          </cell>
        </row>
        <row r="45">
          <cell r="O45">
            <v>7.2446269040348968E-2</v>
          </cell>
        </row>
        <row r="46">
          <cell r="O46">
            <v>7.3899409902964716E-2</v>
          </cell>
        </row>
        <row r="47">
          <cell r="O47">
            <v>7.5351472782335116E-2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4.0311185875490922E-2</v>
          </cell>
        </row>
        <row r="29">
          <cell r="O29">
            <v>4.201774872492707E-2</v>
          </cell>
        </row>
        <row r="30">
          <cell r="O30">
            <v>4.3479847573894614E-2</v>
          </cell>
        </row>
        <row r="31">
          <cell r="O31">
            <v>4.4775051612259739E-2</v>
          </cell>
        </row>
        <row r="32">
          <cell r="O32">
            <v>4.5949594542376522E-2</v>
          </cell>
        </row>
        <row r="33">
          <cell r="O33">
            <v>4.7034138682810193E-2</v>
          </cell>
        </row>
        <row r="34">
          <cell r="O34">
            <v>4.8054743271224123E-2</v>
          </cell>
        </row>
        <row r="35">
          <cell r="O35">
            <v>4.9375562047167088E-2</v>
          </cell>
        </row>
        <row r="36">
          <cell r="O36">
            <v>5.0673294720045121E-2</v>
          </cell>
        </row>
        <row r="37">
          <cell r="O37">
            <v>5.1955041902690013E-2</v>
          </cell>
        </row>
        <row r="38">
          <cell r="O38">
            <v>5.3225621300877775E-2</v>
          </cell>
        </row>
        <row r="39">
          <cell r="O39">
            <v>5.4488312743014085E-2</v>
          </cell>
        </row>
        <row r="40">
          <cell r="O40">
            <v>5.5745358676944891E-2</v>
          </cell>
        </row>
        <row r="41">
          <cell r="O41">
            <v>5.6998300588039834E-2</v>
          </cell>
        </row>
        <row r="42">
          <cell r="O42">
            <v>5.8248205293672237E-2</v>
          </cell>
        </row>
        <row r="43">
          <cell r="O43">
            <v>5.9495817302501322E-2</v>
          </cell>
        </row>
        <row r="44">
          <cell r="O44">
            <v>6.0741661514287365E-2</v>
          </cell>
        </row>
        <row r="45">
          <cell r="O45">
            <v>6.1986112547892151E-2</v>
          </cell>
        </row>
        <row r="46">
          <cell r="O46">
            <v>6.3229441628205096E-2</v>
          </cell>
        </row>
        <row r="47">
          <cell r="O47">
            <v>6.4471848369912405E-2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4.6937337053774744E-2</v>
          </cell>
        </row>
        <row r="29">
          <cell r="O29">
            <v>4.8924416171586931E-2</v>
          </cell>
        </row>
        <row r="30">
          <cell r="O30">
            <v>5.0626847518853532E-2</v>
          </cell>
        </row>
        <row r="31">
          <cell r="O31">
            <v>5.213495072102492E-2</v>
          </cell>
        </row>
        <row r="32">
          <cell r="O32">
            <v>5.3502559145279648E-2</v>
          </cell>
        </row>
        <row r="33">
          <cell r="O33">
            <v>5.4765375228797118E-2</v>
          </cell>
        </row>
        <row r="34">
          <cell r="O34">
            <v>5.5953741696431587E-2</v>
          </cell>
        </row>
        <row r="35">
          <cell r="O35">
            <v>5.7491670058670168E-2</v>
          </cell>
        </row>
        <row r="36">
          <cell r="O36">
            <v>5.9002717539652541E-2</v>
          </cell>
        </row>
        <row r="37">
          <cell r="O37">
            <v>6.0495151915444682E-2</v>
          </cell>
        </row>
        <row r="38">
          <cell r="O38">
            <v>6.197458280220957E-2</v>
          </cell>
        </row>
        <row r="39">
          <cell r="O39">
            <v>6.3444829150147028E-2</v>
          </cell>
        </row>
        <row r="40">
          <cell r="O40">
            <v>6.4908502009467711E-2</v>
          </cell>
        </row>
        <row r="41">
          <cell r="O41">
            <v>6.6367396247198868E-2</v>
          </cell>
        </row>
        <row r="42">
          <cell r="O42">
            <v>6.7822754038819599E-2</v>
          </cell>
        </row>
        <row r="43">
          <cell r="O43">
            <v>6.9275442271599971E-2</v>
          </cell>
        </row>
        <row r="44">
          <cell r="O44">
            <v>7.0726072125698369E-2</v>
          </cell>
        </row>
        <row r="45">
          <cell r="O45">
            <v>7.217507979795193E-2</v>
          </cell>
        </row>
        <row r="46">
          <cell r="O46">
            <v>7.3622781095841305E-2</v>
          </cell>
        </row>
        <row r="47">
          <cell r="O47">
            <v>7.5069408445716745E-2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REKAPITULASI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>
        <row r="6">
          <cell r="B6">
            <v>6.7975459199999992E-3</v>
          </cell>
          <cell r="D6">
            <v>5.0981594399999997E-4</v>
          </cell>
        </row>
        <row r="7">
          <cell r="B7">
            <v>6.9292713599999993E-3</v>
          </cell>
          <cell r="D7">
            <v>5.1969535199999993E-4</v>
          </cell>
        </row>
        <row r="8">
          <cell r="B8">
            <v>7.0605453599999991E-3</v>
          </cell>
          <cell r="D8">
            <v>5.2954090199999998E-4</v>
          </cell>
        </row>
        <row r="9">
          <cell r="B9">
            <v>7.1885404799999992E-3</v>
          </cell>
          <cell r="D9">
            <v>5.3914053599999994E-4</v>
          </cell>
        </row>
        <row r="10">
          <cell r="B10">
            <v>7.31301912E-3</v>
          </cell>
          <cell r="D10">
            <v>5.48476434E-4</v>
          </cell>
        </row>
        <row r="11">
          <cell r="B11">
            <v>7.4364998399999984E-3</v>
          </cell>
          <cell r="D11">
            <v>5.5773748799999988E-4</v>
          </cell>
        </row>
        <row r="12">
          <cell r="B12">
            <v>7.7218693199999997E-3</v>
          </cell>
          <cell r="D12">
            <v>5.7914019899999987E-4</v>
          </cell>
        </row>
        <row r="13">
          <cell r="B13">
            <v>7.9012454400000012E-3</v>
          </cell>
          <cell r="D13">
            <v>5.9259340800000009E-4</v>
          </cell>
        </row>
        <row r="14">
          <cell r="B14">
            <v>8.0806215600000009E-3</v>
          </cell>
          <cell r="D14">
            <v>6.0604661700000009E-4</v>
          </cell>
        </row>
        <row r="15">
          <cell r="B15">
            <v>8.2599976800000023E-3</v>
          </cell>
          <cell r="D15">
            <v>6.1949982600000009E-4</v>
          </cell>
        </row>
        <row r="16">
          <cell r="B16">
            <v>8.4393738000000003E-3</v>
          </cell>
          <cell r="D16">
            <v>6.3295303499999998E-4</v>
          </cell>
        </row>
        <row r="17">
          <cell r="B17">
            <v>8.61874992E-3</v>
          </cell>
          <cell r="D17">
            <v>6.4640624399999998E-4</v>
          </cell>
        </row>
        <row r="18">
          <cell r="B18">
            <v>8.7981260400000014E-3</v>
          </cell>
          <cell r="D18">
            <v>6.5985945300000009E-4</v>
          </cell>
        </row>
        <row r="19">
          <cell r="B19">
            <v>8.9775021599999994E-3</v>
          </cell>
          <cell r="D19">
            <v>6.7331266199999998E-4</v>
          </cell>
        </row>
        <row r="20">
          <cell r="B20">
            <v>9.1568782800000009E-3</v>
          </cell>
          <cell r="D20">
            <v>6.8676587100000009E-4</v>
          </cell>
        </row>
        <row r="21">
          <cell r="B21">
            <v>9.3362543999999988E-3</v>
          </cell>
          <cell r="D21">
            <v>7.0021907999999998E-4</v>
          </cell>
        </row>
        <row r="22">
          <cell r="B22">
            <v>9.5156305200000003E-3</v>
          </cell>
          <cell r="D22">
            <v>7.1367228899999998E-4</v>
          </cell>
        </row>
        <row r="23">
          <cell r="B23">
            <v>9.6950066399999982E-3</v>
          </cell>
          <cell r="D23">
            <v>7.2712549799999998E-4</v>
          </cell>
        </row>
        <row r="24">
          <cell r="B24">
            <v>9.8743827599999997E-3</v>
          </cell>
          <cell r="D24">
            <v>7.4057870699999998E-4</v>
          </cell>
        </row>
        <row r="25">
          <cell r="B25">
            <v>1.0053758879999999E-2</v>
          </cell>
          <cell r="D25">
            <v>7.5403191599999998E-4</v>
          </cell>
        </row>
        <row r="32">
          <cell r="B32">
            <v>5.8266895709879987E-2</v>
          </cell>
          <cell r="D32">
            <v>1.3446206702279995E-3</v>
          </cell>
        </row>
        <row r="33">
          <cell r="B33">
            <v>5.9396013860040002E-2</v>
          </cell>
          <cell r="D33">
            <v>1.370677242924E-3</v>
          </cell>
        </row>
        <row r="34">
          <cell r="B34">
            <v>6.0521262377290004E-2</v>
          </cell>
          <cell r="D34">
            <v>1.396644516399E-3</v>
          </cell>
        </row>
        <row r="35">
          <cell r="B35">
            <v>6.1618405139719994E-2</v>
          </cell>
          <cell r="D35">
            <v>1.4219631955319999E-3</v>
          </cell>
        </row>
        <row r="36">
          <cell r="B36">
            <v>6.2685405498430005E-2</v>
          </cell>
          <cell r="D36">
            <v>1.4465862807329999E-3</v>
          </cell>
        </row>
        <row r="37">
          <cell r="B37">
            <v>6.3743851931759993E-2</v>
          </cell>
          <cell r="D37">
            <v>1.4710119676559997E-3</v>
          </cell>
        </row>
        <row r="38">
          <cell r="B38">
            <v>6.6189969093104997E-2</v>
          </cell>
          <cell r="D38">
            <v>1.5274608252254999E-3</v>
          </cell>
        </row>
        <row r="39">
          <cell r="B39">
            <v>6.7727537180160016E-2</v>
          </cell>
          <cell r="D39">
            <v>1.5629431656960001E-3</v>
          </cell>
        </row>
        <row r="40">
          <cell r="B40">
            <v>6.9265105267214994E-2</v>
          </cell>
          <cell r="D40">
            <v>1.5984255061664999E-3</v>
          </cell>
        </row>
        <row r="41">
          <cell r="B41">
            <v>7.0802673354270013E-2</v>
          </cell>
          <cell r="D41">
            <v>1.6339078466370001E-3</v>
          </cell>
        </row>
        <row r="42">
          <cell r="B42">
            <v>7.234024144132499E-2</v>
          </cell>
          <cell r="D42">
            <v>1.6693901871074998E-3</v>
          </cell>
        </row>
        <row r="43">
          <cell r="B43">
            <v>7.3877809528380009E-2</v>
          </cell>
          <cell r="D43">
            <v>1.7048725275780002E-3</v>
          </cell>
        </row>
        <row r="44">
          <cell r="B44">
            <v>7.5415377615434986E-2</v>
          </cell>
          <cell r="D44">
            <v>1.7403548680484998E-3</v>
          </cell>
        </row>
        <row r="45">
          <cell r="B45">
            <v>7.6952945702489992E-2</v>
          </cell>
          <cell r="D45">
            <v>1.775837208519E-3</v>
          </cell>
        </row>
        <row r="46">
          <cell r="B46">
            <v>7.8490513789544997E-2</v>
          </cell>
          <cell r="D46">
            <v>1.8113195489894999E-3</v>
          </cell>
        </row>
        <row r="47">
          <cell r="B47">
            <v>8.0028081876599988E-2</v>
          </cell>
          <cell r="D47">
            <v>1.8468018894599995E-3</v>
          </cell>
        </row>
        <row r="48">
          <cell r="B48">
            <v>8.1565649963654993E-2</v>
          </cell>
          <cell r="D48">
            <v>1.8822842299305001E-3</v>
          </cell>
        </row>
        <row r="49">
          <cell r="B49">
            <v>8.3103218050709984E-2</v>
          </cell>
          <cell r="D49">
            <v>1.9177665704009997E-3</v>
          </cell>
        </row>
        <row r="50">
          <cell r="B50">
            <v>8.4640786137764976E-2</v>
          </cell>
          <cell r="D50">
            <v>1.9532489108714996E-3</v>
          </cell>
        </row>
        <row r="51">
          <cell r="B51">
            <v>8.6178354224820009E-2</v>
          </cell>
          <cell r="D51">
            <v>1.9887312513420003E-3</v>
          </cell>
        </row>
        <row r="59">
          <cell r="B59">
            <v>0.59777069523839998</v>
          </cell>
          <cell r="D59">
            <v>2.0908747728000006E-2</v>
          </cell>
        </row>
        <row r="60">
          <cell r="B60">
            <v>0.60935452398719991</v>
          </cell>
          <cell r="D60">
            <v>2.1313925423999999E-2</v>
          </cell>
        </row>
        <row r="61">
          <cell r="B61">
            <v>0.62089865346720008</v>
          </cell>
          <cell r="D61">
            <v>2.1717714524000002E-2</v>
          </cell>
        </row>
        <row r="62">
          <cell r="B62">
            <v>0.63215444088960004</v>
          </cell>
          <cell r="D62">
            <v>2.2111418032000001E-2</v>
          </cell>
        </row>
        <row r="63">
          <cell r="B63">
            <v>0.64310099190240011</v>
          </cell>
          <cell r="D63">
            <v>2.2494305108000004E-2</v>
          </cell>
        </row>
        <row r="64">
          <cell r="B64">
            <v>0.65395978663679977</v>
          </cell>
          <cell r="D64">
            <v>2.2874122656000001E-2</v>
          </cell>
        </row>
        <row r="65">
          <cell r="B65">
            <v>0.6790549481064001</v>
          </cell>
          <cell r="D65">
            <v>2.3751898038000003E-2</v>
          </cell>
        </row>
        <row r="66">
          <cell r="B66">
            <v>0.69482913914879996</v>
          </cell>
          <cell r="D66">
            <v>2.4303645696000006E-2</v>
          </cell>
        </row>
        <row r="67">
          <cell r="B67">
            <v>0.71060333019120003</v>
          </cell>
          <cell r="D67">
            <v>2.4855393354000003E-2</v>
          </cell>
        </row>
        <row r="68">
          <cell r="B68">
            <v>0.72637752123360011</v>
          </cell>
          <cell r="D68">
            <v>2.5407141011999999E-2</v>
          </cell>
        </row>
        <row r="69">
          <cell r="B69">
            <v>0.74215171227599996</v>
          </cell>
          <cell r="D69">
            <v>2.5958888669999999E-2</v>
          </cell>
        </row>
        <row r="70">
          <cell r="B70">
            <v>0.75792590331840004</v>
          </cell>
          <cell r="D70">
            <v>2.6510636328000003E-2</v>
          </cell>
        </row>
        <row r="71">
          <cell r="B71">
            <v>0.77370009436080001</v>
          </cell>
          <cell r="D71">
            <v>2.7062383986000003E-2</v>
          </cell>
        </row>
        <row r="72">
          <cell r="B72">
            <v>0.78947428540319997</v>
          </cell>
          <cell r="D72">
            <v>2.7614131643999999E-2</v>
          </cell>
        </row>
        <row r="73">
          <cell r="B73">
            <v>0.80524847644560005</v>
          </cell>
          <cell r="D73">
            <v>2.8165879302000003E-2</v>
          </cell>
        </row>
        <row r="74">
          <cell r="B74">
            <v>0.82102266748800012</v>
          </cell>
          <cell r="D74">
            <v>2.8717626960000003E-2</v>
          </cell>
        </row>
        <row r="75">
          <cell r="B75">
            <v>0.83679685853039998</v>
          </cell>
          <cell r="D75">
            <v>2.9269374617999999E-2</v>
          </cell>
        </row>
        <row r="76">
          <cell r="B76">
            <v>0.85257104957279994</v>
          </cell>
          <cell r="D76">
            <v>2.982112227600001E-2</v>
          </cell>
        </row>
        <row r="77">
          <cell r="B77">
            <v>0.86834524061519991</v>
          </cell>
          <cell r="D77">
            <v>3.0372869934000003E-2</v>
          </cell>
        </row>
        <row r="78">
          <cell r="B78">
            <v>0.8841194316576001</v>
          </cell>
          <cell r="D78">
            <v>3.0924617592000003E-2</v>
          </cell>
        </row>
      </sheetData>
      <sheetData sheetId="2"/>
      <sheetData sheetId="3"/>
      <sheetData sheetId="4"/>
      <sheetData sheetId="5">
        <row r="14">
          <cell r="M14">
            <v>1.5838992959067411</v>
          </cell>
        </row>
        <row r="15">
          <cell r="M15">
            <v>1.6139060289914244</v>
          </cell>
        </row>
        <row r="16">
          <cell r="M16">
            <v>1.6431632726343544</v>
          </cell>
        </row>
        <row r="17">
          <cell r="M17">
            <v>1.6716167160064193</v>
          </cell>
        </row>
        <row r="18">
          <cell r="M18">
            <v>1.6998420538962109</v>
          </cell>
        </row>
        <row r="19">
          <cell r="M19">
            <v>1.7650720752018383</v>
          </cell>
        </row>
        <row r="20">
          <cell r="M20">
            <v>1.8060740356403577</v>
          </cell>
        </row>
        <row r="21">
          <cell r="M21">
            <v>1.8470759960788758</v>
          </cell>
        </row>
        <row r="22">
          <cell r="M22">
            <v>1.888077956517396</v>
          </cell>
        </row>
        <row r="23">
          <cell r="M23">
            <v>1.9290799169559145</v>
          </cell>
        </row>
        <row r="24">
          <cell r="M24">
            <v>1.9700818773944342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37197.200000000004</v>
          </cell>
        </row>
        <row r="6">
          <cell r="D6">
            <v>38315.200000000004</v>
          </cell>
        </row>
        <row r="7">
          <cell r="D7">
            <v>39477.600000000006</v>
          </cell>
        </row>
        <row r="8">
          <cell r="D8">
            <v>40644.600000000006</v>
          </cell>
        </row>
        <row r="9">
          <cell r="D9">
            <v>41778.600000000006</v>
          </cell>
        </row>
        <row r="10">
          <cell r="D10">
            <v>42965.600000000006</v>
          </cell>
        </row>
        <row r="11">
          <cell r="D11">
            <v>44459.840000000004</v>
          </cell>
        </row>
        <row r="12">
          <cell r="D12">
            <v>45680.619999999995</v>
          </cell>
        </row>
        <row r="13">
          <cell r="D13">
            <v>46901.4</v>
          </cell>
        </row>
        <row r="14">
          <cell r="D14">
            <v>48122.18</v>
          </cell>
        </row>
        <row r="15">
          <cell r="D15">
            <v>49342.96</v>
          </cell>
        </row>
        <row r="16">
          <cell r="D16">
            <v>50563.74</v>
          </cell>
        </row>
        <row r="17">
          <cell r="D17">
            <v>51784.52</v>
          </cell>
        </row>
        <row r="18">
          <cell r="D18">
            <v>53005.3</v>
          </cell>
        </row>
        <row r="19">
          <cell r="D19">
            <v>54226.080000000009</v>
          </cell>
        </row>
        <row r="20">
          <cell r="D20">
            <v>55446.86</v>
          </cell>
        </row>
        <row r="21">
          <cell r="D21">
            <v>56667.639999999992</v>
          </cell>
        </row>
        <row r="22">
          <cell r="D22">
            <v>57888.42</v>
          </cell>
        </row>
        <row r="23">
          <cell r="D23">
            <v>59109.200000000004</v>
          </cell>
        </row>
        <row r="24">
          <cell r="D24">
            <v>60329.98000000001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53875</v>
          </cell>
        </row>
        <row r="6">
          <cell r="D6">
            <v>56318.8</v>
          </cell>
        </row>
        <row r="7">
          <cell r="D7">
            <v>58843.200000000004</v>
          </cell>
        </row>
        <row r="8">
          <cell r="D8">
            <v>61394.8</v>
          </cell>
        </row>
        <row r="9">
          <cell r="D9">
            <v>64023</v>
          </cell>
        </row>
        <row r="10">
          <cell r="D10">
            <v>66718.2</v>
          </cell>
        </row>
        <row r="11">
          <cell r="D11">
            <v>67025.2</v>
          </cell>
        </row>
        <row r="12">
          <cell r="D12">
            <v>69524.600000000006</v>
          </cell>
        </row>
        <row r="13">
          <cell r="D13">
            <v>72024</v>
          </cell>
        </row>
        <row r="14">
          <cell r="D14">
            <v>74523.400000000009</v>
          </cell>
        </row>
        <row r="15">
          <cell r="D15">
            <v>77022.8</v>
          </cell>
        </row>
        <row r="16">
          <cell r="D16">
            <v>79522.200000000012</v>
          </cell>
        </row>
        <row r="17">
          <cell r="D17">
            <v>82021.600000000006</v>
          </cell>
        </row>
        <row r="18">
          <cell r="D18">
            <v>84521</v>
          </cell>
        </row>
        <row r="19">
          <cell r="D19">
            <v>87020.400000000009</v>
          </cell>
        </row>
        <row r="20">
          <cell r="D20">
            <v>89519.8</v>
          </cell>
        </row>
        <row r="21">
          <cell r="D21">
            <v>92019.200000000012</v>
          </cell>
        </row>
        <row r="22">
          <cell r="D22">
            <v>94518.6</v>
          </cell>
        </row>
        <row r="23">
          <cell r="D23">
            <v>97018</v>
          </cell>
        </row>
        <row r="24">
          <cell r="D24">
            <v>99517.400000000009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142607.29999999999</v>
          </cell>
        </row>
        <row r="6">
          <cell r="D6">
            <v>146407.57999999999</v>
          </cell>
        </row>
        <row r="7">
          <cell r="D7">
            <v>150288.82</v>
          </cell>
        </row>
        <row r="8">
          <cell r="D8">
            <v>154096.57999999999</v>
          </cell>
        </row>
        <row r="9">
          <cell r="D9">
            <v>157913.57999999999</v>
          </cell>
        </row>
        <row r="10">
          <cell r="D10">
            <v>161703.51999999999</v>
          </cell>
        </row>
        <row r="11">
          <cell r="D11">
            <v>165740.29999999999</v>
          </cell>
        </row>
        <row r="12">
          <cell r="D12">
            <v>170297.38</v>
          </cell>
        </row>
        <row r="13">
          <cell r="D13">
            <v>174854.46</v>
          </cell>
        </row>
        <row r="14">
          <cell r="D14">
            <v>179411.54</v>
          </cell>
        </row>
        <row r="15">
          <cell r="D15">
            <v>183968.62</v>
          </cell>
        </row>
        <row r="16">
          <cell r="D16">
            <v>188525.7</v>
          </cell>
        </row>
        <row r="17">
          <cell r="D17">
            <v>193082.78</v>
          </cell>
        </row>
        <row r="18">
          <cell r="D18">
            <v>197639.86000000002</v>
          </cell>
        </row>
        <row r="19">
          <cell r="D19">
            <v>202196.94</v>
          </cell>
        </row>
        <row r="20">
          <cell r="D20">
            <v>206754.02</v>
          </cell>
        </row>
        <row r="21">
          <cell r="D21">
            <v>211311.1</v>
          </cell>
        </row>
        <row r="22">
          <cell r="D22">
            <v>215868.18</v>
          </cell>
        </row>
        <row r="23">
          <cell r="D23">
            <v>220425.26</v>
          </cell>
        </row>
        <row r="24">
          <cell r="D24">
            <v>224982.34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28403.200000000001</v>
          </cell>
        </row>
        <row r="6">
          <cell r="D6">
            <v>28620.2</v>
          </cell>
        </row>
        <row r="7">
          <cell r="D7">
            <v>28803.600000000002</v>
          </cell>
        </row>
        <row r="8">
          <cell r="D8">
            <v>28978.400000000001</v>
          </cell>
        </row>
        <row r="9">
          <cell r="D9">
            <v>29167.600000000002</v>
          </cell>
        </row>
        <row r="10">
          <cell r="D10">
            <v>29261.4</v>
          </cell>
        </row>
        <row r="11">
          <cell r="D11">
            <v>30258.9</v>
          </cell>
        </row>
        <row r="12">
          <cell r="D12">
            <v>30315.050000000003</v>
          </cell>
        </row>
        <row r="13">
          <cell r="D13">
            <v>30371.200000000001</v>
          </cell>
        </row>
        <row r="14">
          <cell r="D14">
            <v>30427.350000000002</v>
          </cell>
        </row>
        <row r="15">
          <cell r="D15">
            <v>30483.5</v>
          </cell>
        </row>
        <row r="16">
          <cell r="D16">
            <v>30539.65</v>
          </cell>
        </row>
        <row r="17">
          <cell r="D17">
            <v>30595.800000000003</v>
          </cell>
        </row>
        <row r="18">
          <cell r="D18">
            <v>30651.95</v>
          </cell>
        </row>
        <row r="19">
          <cell r="D19">
            <v>30708.100000000002</v>
          </cell>
        </row>
        <row r="20">
          <cell r="D20">
            <v>30764.25</v>
          </cell>
        </row>
        <row r="21">
          <cell r="D21">
            <v>30820.400000000001</v>
          </cell>
        </row>
        <row r="22">
          <cell r="D22">
            <v>30876.550000000003</v>
          </cell>
        </row>
        <row r="23">
          <cell r="D23">
            <v>30932.7</v>
          </cell>
        </row>
        <row r="24">
          <cell r="D24">
            <v>30988.850000000002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>
        <row r="5">
          <cell r="D5">
            <v>4810.6099999999997</v>
          </cell>
        </row>
        <row r="6">
          <cell r="D6">
            <v>4849.18</v>
          </cell>
        </row>
        <row r="7">
          <cell r="D7">
            <v>4878.82</v>
          </cell>
        </row>
        <row r="8">
          <cell r="D8">
            <v>4919.8599999999997</v>
          </cell>
        </row>
        <row r="9">
          <cell r="D9">
            <v>4934.3</v>
          </cell>
        </row>
        <row r="10">
          <cell r="D10">
            <v>4956.91</v>
          </cell>
        </row>
        <row r="11">
          <cell r="D11">
            <v>4994.3380999999999</v>
          </cell>
        </row>
        <row r="12">
          <cell r="D12">
            <v>5023.7064</v>
          </cell>
        </row>
        <row r="13">
          <cell r="D13">
            <v>5053.0747000000001</v>
          </cell>
        </row>
        <row r="14">
          <cell r="D14">
            <v>5082.4430000000002</v>
          </cell>
        </row>
        <row r="15">
          <cell r="D15">
            <v>5111.8113000000003</v>
          </cell>
        </row>
        <row r="16">
          <cell r="D16">
            <v>5141.1796000000004</v>
          </cell>
        </row>
        <row r="17">
          <cell r="D17">
            <v>5170.5479000000005</v>
          </cell>
        </row>
        <row r="18">
          <cell r="D18">
            <v>5199.9161999999997</v>
          </cell>
        </row>
        <row r="19">
          <cell r="D19">
            <v>5229.2844999999998</v>
          </cell>
        </row>
        <row r="20">
          <cell r="D20">
            <v>5258.6527999999998</v>
          </cell>
        </row>
        <row r="21">
          <cell r="D21">
            <v>5288.0210999999999</v>
          </cell>
        </row>
        <row r="22">
          <cell r="D22">
            <v>5317.3894</v>
          </cell>
        </row>
        <row r="23">
          <cell r="D23">
            <v>5346.7577000000001</v>
          </cell>
        </row>
        <row r="24">
          <cell r="D24">
            <v>5376.1260000000002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47556.600000000006</v>
          </cell>
        </row>
        <row r="6">
          <cell r="D6">
            <v>48822.200000000004</v>
          </cell>
        </row>
        <row r="7">
          <cell r="D7">
            <v>49998.200000000004</v>
          </cell>
        </row>
        <row r="8">
          <cell r="D8">
            <v>51235</v>
          </cell>
        </row>
        <row r="9">
          <cell r="D9">
            <v>52460.200000000004</v>
          </cell>
        </row>
        <row r="10">
          <cell r="D10">
            <v>53652.200000000004</v>
          </cell>
        </row>
        <row r="11">
          <cell r="D11">
            <v>55349.200000000004</v>
          </cell>
        </row>
        <row r="12">
          <cell r="D12">
            <v>56987.8</v>
          </cell>
        </row>
        <row r="13">
          <cell r="D13">
            <v>58626.400000000001</v>
          </cell>
        </row>
        <row r="14">
          <cell r="D14">
            <v>60265</v>
          </cell>
        </row>
        <row r="15">
          <cell r="D15">
            <v>61903.600000000006</v>
          </cell>
        </row>
        <row r="16">
          <cell r="D16">
            <v>63542.200000000004</v>
          </cell>
        </row>
        <row r="17">
          <cell r="D17">
            <v>65180.800000000003</v>
          </cell>
        </row>
        <row r="18">
          <cell r="D18">
            <v>66819.400000000009</v>
          </cell>
        </row>
        <row r="19">
          <cell r="D19">
            <v>68458</v>
          </cell>
        </row>
        <row r="20">
          <cell r="D20">
            <v>70096.600000000006</v>
          </cell>
        </row>
        <row r="21">
          <cell r="D21">
            <v>71735.199999999997</v>
          </cell>
        </row>
        <row r="22">
          <cell r="D22">
            <v>73373.8</v>
          </cell>
        </row>
        <row r="23">
          <cell r="D23">
            <v>75012.400000000009</v>
          </cell>
        </row>
        <row r="24">
          <cell r="D24">
            <v>76651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29195.600000000002</v>
          </cell>
        </row>
        <row r="6">
          <cell r="D6">
            <v>29606.800000000003</v>
          </cell>
        </row>
        <row r="7">
          <cell r="D7">
            <v>30041</v>
          </cell>
        </row>
        <row r="8">
          <cell r="D8">
            <v>30423.800000000003</v>
          </cell>
        </row>
        <row r="9">
          <cell r="D9">
            <v>30847</v>
          </cell>
        </row>
        <row r="10">
          <cell r="D10">
            <v>31200.2</v>
          </cell>
        </row>
        <row r="11">
          <cell r="D11">
            <v>32424.48</v>
          </cell>
        </row>
        <row r="12">
          <cell r="D12">
            <v>33113.56</v>
          </cell>
        </row>
        <row r="13">
          <cell r="D13">
            <v>33802.640000000007</v>
          </cell>
        </row>
        <row r="14">
          <cell r="D14">
            <v>34491.72</v>
          </cell>
        </row>
        <row r="15">
          <cell r="D15">
            <v>35180.800000000003</v>
          </cell>
        </row>
        <row r="16">
          <cell r="D16">
            <v>35869.880000000005</v>
          </cell>
        </row>
        <row r="17">
          <cell r="D17">
            <v>36558.959999999999</v>
          </cell>
        </row>
        <row r="18">
          <cell r="D18">
            <v>37248.04</v>
          </cell>
        </row>
        <row r="19">
          <cell r="D19">
            <v>37937.120000000003</v>
          </cell>
        </row>
        <row r="20">
          <cell r="D20">
            <v>38626.200000000004</v>
          </cell>
        </row>
        <row r="21">
          <cell r="D21">
            <v>39315.280000000006</v>
          </cell>
        </row>
        <row r="22">
          <cell r="D22">
            <v>40004.36</v>
          </cell>
        </row>
        <row r="23">
          <cell r="D23">
            <v>40693.440000000002</v>
          </cell>
        </row>
        <row r="24">
          <cell r="D24">
            <v>41382.520000000004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D5">
            <v>166473.34</v>
          </cell>
        </row>
        <row r="6">
          <cell r="D6">
            <v>168279.76</v>
          </cell>
        </row>
        <row r="7">
          <cell r="D7">
            <v>171823.3</v>
          </cell>
        </row>
        <row r="8">
          <cell r="D8">
            <v>175341.32</v>
          </cell>
        </row>
        <row r="9">
          <cell r="D9">
            <v>178771.34</v>
          </cell>
        </row>
        <row r="10">
          <cell r="D10">
            <v>182226.66</v>
          </cell>
        </row>
        <row r="11">
          <cell r="D11">
            <v>186539.32</v>
          </cell>
        </row>
        <row r="12">
          <cell r="D12">
            <v>191191.44</v>
          </cell>
        </row>
        <row r="13">
          <cell r="D13">
            <v>195843.56</v>
          </cell>
        </row>
        <row r="14">
          <cell r="D14">
            <v>200495.68</v>
          </cell>
        </row>
        <row r="15">
          <cell r="D15">
            <v>205147.8</v>
          </cell>
        </row>
        <row r="16">
          <cell r="D16">
            <v>209799.92</v>
          </cell>
        </row>
        <row r="17">
          <cell r="D17">
            <v>214452.04</v>
          </cell>
        </row>
        <row r="18">
          <cell r="D18">
            <v>219104.16</v>
          </cell>
        </row>
        <row r="19">
          <cell r="D19">
            <v>223756.28</v>
          </cell>
        </row>
        <row r="20">
          <cell r="D20">
            <v>228408.4</v>
          </cell>
        </row>
        <row r="21">
          <cell r="D21">
            <v>233060.52</v>
          </cell>
        </row>
        <row r="22">
          <cell r="D22">
            <v>237712.64000000001</v>
          </cell>
        </row>
        <row r="23">
          <cell r="D23">
            <v>242364.76</v>
          </cell>
        </row>
        <row r="24">
          <cell r="D24">
            <v>247016.88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85" zoomScaleNormal="8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Q3" sqref="Q3:R3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6" width="9.140625" style="79"/>
    <col min="7" max="16" width="10" style="79" customWidth="1"/>
    <col min="17" max="17" width="13.28515625" style="79" customWidth="1"/>
    <col min="18" max="18" width="18.7109375" style="79" customWidth="1"/>
    <col min="19" max="16384" width="9.140625" style="79"/>
  </cols>
  <sheetData>
    <row r="1" spans="1:18" x14ac:dyDescent="0.25">
      <c r="A1" s="79" t="s">
        <v>124</v>
      </c>
    </row>
    <row r="3" spans="1:18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165" t="s">
        <v>153</v>
      </c>
      <c r="H3" s="165" t="s">
        <v>154</v>
      </c>
      <c r="I3" s="165" t="s">
        <v>155</v>
      </c>
      <c r="J3" s="165" t="s">
        <v>156</v>
      </c>
      <c r="K3" s="165" t="s">
        <v>159</v>
      </c>
      <c r="L3" s="165" t="s">
        <v>157</v>
      </c>
      <c r="M3" s="165" t="s">
        <v>158</v>
      </c>
      <c r="N3" s="165" t="s">
        <v>160</v>
      </c>
      <c r="O3" s="165" t="s">
        <v>161</v>
      </c>
      <c r="P3" s="165" t="s">
        <v>162</v>
      </c>
      <c r="Q3" s="175" t="s">
        <v>163</v>
      </c>
      <c r="R3" s="175"/>
    </row>
    <row r="4" spans="1:18" x14ac:dyDescent="0.25">
      <c r="A4" s="171"/>
      <c r="B4" s="171"/>
      <c r="C4" s="78" t="s">
        <v>119</v>
      </c>
      <c r="D4" s="78" t="s">
        <v>14</v>
      </c>
      <c r="E4" s="78" t="s">
        <v>15</v>
      </c>
      <c r="G4" s="172" t="s">
        <v>14</v>
      </c>
      <c r="H4" s="173"/>
      <c r="I4" s="173"/>
      <c r="J4" s="173"/>
      <c r="K4" s="173"/>
      <c r="L4" s="173"/>
      <c r="M4" s="173"/>
      <c r="N4" s="173"/>
      <c r="O4" s="173"/>
      <c r="P4" s="174"/>
      <c r="Q4" s="164" t="s">
        <v>14</v>
      </c>
      <c r="R4" s="164" t="s">
        <v>15</v>
      </c>
    </row>
    <row r="5" spans="1:18" x14ac:dyDescent="0.25">
      <c r="A5" s="89">
        <v>2011</v>
      </c>
      <c r="B5" s="90">
        <f>[1]Sheet3!M14</f>
        <v>3131964</v>
      </c>
      <c r="C5" s="82">
        <v>0.22</v>
      </c>
      <c r="D5" s="152">
        <f>C5*B5</f>
        <v>689032.08</v>
      </c>
      <c r="E5" s="152">
        <f>D5/1000</f>
        <v>689.03207999999995</v>
      </c>
      <c r="G5" s="167">
        <f>'[2]timbulan sampah'!D5</f>
        <v>37197.200000000004</v>
      </c>
      <c r="H5" s="168">
        <f>'[3]timbulan sampah'!D5</f>
        <v>53875</v>
      </c>
      <c r="I5" s="167">
        <f>'[4]timbulan sampah'!D5</f>
        <v>142607.29999999999</v>
      </c>
      <c r="J5" s="167">
        <f>'[5]timbulan sampah'!D5</f>
        <v>28403.200000000001</v>
      </c>
      <c r="K5" s="168">
        <f>'[6]timbulan sampah'!D5</f>
        <v>4810.6099999999997</v>
      </c>
      <c r="L5" s="167">
        <f>'[7]timbulan sampah'!D5</f>
        <v>47556.600000000006</v>
      </c>
      <c r="M5" s="167">
        <f>'[8]timbulan sampah'!D5</f>
        <v>29195.600000000002</v>
      </c>
      <c r="N5" s="167">
        <f>'[9]timbulan sampah'!D5</f>
        <v>166473.34</v>
      </c>
      <c r="O5" s="167">
        <f>'[10]timbulan sampah'!D5</f>
        <v>125880.48</v>
      </c>
      <c r="P5" s="167">
        <f>'[11]timbulan sampah'!D5</f>
        <v>29682.2</v>
      </c>
      <c r="Q5" s="167">
        <f>SUM(G5:P5)</f>
        <v>665681.52999999991</v>
      </c>
      <c r="R5" s="166">
        <f>Q5/1000</f>
        <v>665.68152999999995</v>
      </c>
    </row>
    <row r="6" spans="1:18" x14ac:dyDescent="0.25">
      <c r="A6" s="89">
        <v>2012</v>
      </c>
      <c r="B6" s="90">
        <f>[1]Sheet3!M15</f>
        <v>3199696</v>
      </c>
      <c r="C6" s="82">
        <v>0.22</v>
      </c>
      <c r="D6" s="152">
        <f t="shared" ref="D6:D24" si="0">C6*B6</f>
        <v>703933.12</v>
      </c>
      <c r="E6" s="152">
        <f t="shared" ref="E6:E24" si="1">D6/1000</f>
        <v>703.93312000000003</v>
      </c>
      <c r="G6" s="167">
        <f>'[2]timbulan sampah'!D6</f>
        <v>38315.200000000004</v>
      </c>
      <c r="H6" s="168">
        <f>'[3]timbulan sampah'!D6</f>
        <v>56318.8</v>
      </c>
      <c r="I6" s="167">
        <f>'[4]timbulan sampah'!D6</f>
        <v>146407.57999999999</v>
      </c>
      <c r="J6" s="167">
        <f>'[5]timbulan sampah'!D6</f>
        <v>28620.2</v>
      </c>
      <c r="K6" s="168">
        <f>'[6]timbulan sampah'!D6</f>
        <v>4849.18</v>
      </c>
      <c r="L6" s="167">
        <f>'[7]timbulan sampah'!D6</f>
        <v>48822.200000000004</v>
      </c>
      <c r="M6" s="167">
        <f>'[8]timbulan sampah'!D6</f>
        <v>29606.800000000003</v>
      </c>
      <c r="N6" s="167">
        <f>'[9]timbulan sampah'!D6</f>
        <v>168279.76</v>
      </c>
      <c r="O6" s="167">
        <f>'[10]timbulan sampah'!D6</f>
        <v>128319.84</v>
      </c>
      <c r="P6" s="167">
        <f>'[11]timbulan sampah'!D6</f>
        <v>30417.800000000003</v>
      </c>
      <c r="Q6" s="167">
        <f t="shared" ref="Q6:Q24" si="2">SUM(G6:P6)</f>
        <v>679957.36</v>
      </c>
      <c r="R6" s="166">
        <f t="shared" ref="R6:R24" si="3">Q6/1000</f>
        <v>679.95735999999999</v>
      </c>
    </row>
    <row r="7" spans="1:18" x14ac:dyDescent="0.25">
      <c r="A7" s="89">
        <v>2013</v>
      </c>
      <c r="B7" s="90">
        <f>[1]Sheet3!M16</f>
        <v>3275844</v>
      </c>
      <c r="C7" s="82">
        <v>0.22</v>
      </c>
      <c r="D7" s="152">
        <f t="shared" si="0"/>
        <v>720685.68</v>
      </c>
      <c r="E7" s="152">
        <f t="shared" si="1"/>
        <v>720.68568000000005</v>
      </c>
      <c r="G7" s="167">
        <f>'[2]timbulan sampah'!D7</f>
        <v>39477.600000000006</v>
      </c>
      <c r="H7" s="168">
        <f>'[3]timbulan sampah'!D7</f>
        <v>58843.200000000004</v>
      </c>
      <c r="I7" s="167">
        <f>'[4]timbulan sampah'!D7</f>
        <v>150288.82</v>
      </c>
      <c r="J7" s="167">
        <f>'[5]timbulan sampah'!D7</f>
        <v>28803.600000000002</v>
      </c>
      <c r="K7" s="168">
        <f>'[6]timbulan sampah'!D7</f>
        <v>4878.82</v>
      </c>
      <c r="L7" s="167">
        <f>'[7]timbulan sampah'!D7</f>
        <v>49998.200000000004</v>
      </c>
      <c r="M7" s="167">
        <f>'[8]timbulan sampah'!D7</f>
        <v>30041</v>
      </c>
      <c r="N7" s="167">
        <f>'[9]timbulan sampah'!D7</f>
        <v>171823.3</v>
      </c>
      <c r="O7" s="167">
        <f>'[10]timbulan sampah'!D7</f>
        <v>130750.84</v>
      </c>
      <c r="P7" s="167">
        <f>'[11]timbulan sampah'!D7</f>
        <v>31176</v>
      </c>
      <c r="Q7" s="167">
        <f t="shared" si="2"/>
        <v>696081.38</v>
      </c>
      <c r="R7" s="166">
        <f t="shared" si="3"/>
        <v>696.08137999999997</v>
      </c>
    </row>
    <row r="8" spans="1:18" x14ac:dyDescent="0.25">
      <c r="A8" s="89">
        <v>2014</v>
      </c>
      <c r="B8" s="90">
        <f>[1]Sheet3!M17</f>
        <v>3351432</v>
      </c>
      <c r="C8" s="82">
        <v>0.22</v>
      </c>
      <c r="D8" s="152">
        <f t="shared" si="0"/>
        <v>737315.04</v>
      </c>
      <c r="E8" s="152">
        <f t="shared" si="1"/>
        <v>737.31504000000007</v>
      </c>
      <c r="G8" s="167">
        <f>'[2]timbulan sampah'!D8</f>
        <v>40644.600000000006</v>
      </c>
      <c r="H8" s="168">
        <f>'[3]timbulan sampah'!D8</f>
        <v>61394.8</v>
      </c>
      <c r="I8" s="167">
        <f>'[4]timbulan sampah'!D8</f>
        <v>154096.57999999999</v>
      </c>
      <c r="J8" s="167">
        <f>'[5]timbulan sampah'!D8</f>
        <v>28978.400000000001</v>
      </c>
      <c r="K8" s="168">
        <f>'[6]timbulan sampah'!D8</f>
        <v>4919.8599999999997</v>
      </c>
      <c r="L8" s="167">
        <f>'[7]timbulan sampah'!D8</f>
        <v>51235</v>
      </c>
      <c r="M8" s="167">
        <f>'[8]timbulan sampah'!D8</f>
        <v>30423.800000000003</v>
      </c>
      <c r="N8" s="167">
        <f>'[9]timbulan sampah'!D8</f>
        <v>175341.32</v>
      </c>
      <c r="O8" s="167">
        <f>'[10]timbulan sampah'!D8</f>
        <v>133121.12</v>
      </c>
      <c r="P8" s="167">
        <f>'[11]timbulan sampah'!D8</f>
        <v>31922.800000000003</v>
      </c>
      <c r="Q8" s="167">
        <f t="shared" si="2"/>
        <v>712078.28</v>
      </c>
      <c r="R8" s="166">
        <f t="shared" si="3"/>
        <v>712.07828000000006</v>
      </c>
    </row>
    <row r="9" spans="1:18" x14ac:dyDescent="0.25">
      <c r="A9" s="89">
        <v>2015</v>
      </c>
      <c r="B9" s="90">
        <f>[1]Sheet3!M18</f>
        <v>3426638</v>
      </c>
      <c r="C9" s="82">
        <v>0.22</v>
      </c>
      <c r="D9" s="152">
        <f t="shared" si="0"/>
        <v>753860.36</v>
      </c>
      <c r="E9" s="152">
        <f t="shared" si="1"/>
        <v>753.86036000000001</v>
      </c>
      <c r="G9" s="167">
        <f>'[2]timbulan sampah'!D9</f>
        <v>41778.600000000006</v>
      </c>
      <c r="H9" s="168">
        <f>'[3]timbulan sampah'!D9</f>
        <v>64023</v>
      </c>
      <c r="I9" s="167">
        <f>'[4]timbulan sampah'!D9</f>
        <v>157913.57999999999</v>
      </c>
      <c r="J9" s="167">
        <f>'[5]timbulan sampah'!D9</f>
        <v>29167.600000000002</v>
      </c>
      <c r="K9" s="168">
        <f>'[6]timbulan sampah'!D9</f>
        <v>4934.3</v>
      </c>
      <c r="L9" s="167">
        <f>'[7]timbulan sampah'!D9</f>
        <v>52460.200000000004</v>
      </c>
      <c r="M9" s="167">
        <f>'[8]timbulan sampah'!D9</f>
        <v>30847</v>
      </c>
      <c r="N9" s="167">
        <f>'[9]timbulan sampah'!D9</f>
        <v>178771.34</v>
      </c>
      <c r="O9" s="167">
        <f>'[10]timbulan sampah'!D9</f>
        <v>135426.28</v>
      </c>
      <c r="P9" s="167">
        <f>'[11]timbulan sampah'!D9</f>
        <v>32665.200000000001</v>
      </c>
      <c r="Q9" s="167">
        <f t="shared" si="2"/>
        <v>727987.1</v>
      </c>
      <c r="R9" s="166">
        <f t="shared" si="3"/>
        <v>727.98709999999994</v>
      </c>
    </row>
    <row r="10" spans="1:18" x14ac:dyDescent="0.25">
      <c r="A10" s="89">
        <v>2016</v>
      </c>
      <c r="B10" s="90">
        <f>[1]Sheet3!M19</f>
        <v>3501232</v>
      </c>
      <c r="C10" s="82">
        <v>0.22</v>
      </c>
      <c r="D10" s="152">
        <f t="shared" si="0"/>
        <v>770271.04</v>
      </c>
      <c r="E10" s="152">
        <f t="shared" si="1"/>
        <v>770.27104000000008</v>
      </c>
      <c r="G10" s="167">
        <f>'[2]timbulan sampah'!D10</f>
        <v>42965.600000000006</v>
      </c>
      <c r="H10" s="168">
        <f>'[3]timbulan sampah'!D10</f>
        <v>66718.2</v>
      </c>
      <c r="I10" s="167">
        <f>'[4]timbulan sampah'!D10</f>
        <v>161703.51999999999</v>
      </c>
      <c r="J10" s="167">
        <f>'[5]timbulan sampah'!D10</f>
        <v>29261.4</v>
      </c>
      <c r="K10" s="168">
        <f>'[6]timbulan sampah'!D10</f>
        <v>4956.91</v>
      </c>
      <c r="L10" s="167">
        <f>'[7]timbulan sampah'!D10</f>
        <v>53652.200000000004</v>
      </c>
      <c r="M10" s="167">
        <f>'[8]timbulan sampah'!D10</f>
        <v>31200.2</v>
      </c>
      <c r="N10" s="167">
        <f>'[9]timbulan sampah'!D10</f>
        <v>182226.66</v>
      </c>
      <c r="O10" s="167">
        <f>'[10]timbulan sampah'!D10</f>
        <v>137712.95999999999</v>
      </c>
      <c r="P10" s="167">
        <f>'[11]timbulan sampah'!D10</f>
        <v>33373.599999999999</v>
      </c>
      <c r="Q10" s="167">
        <f t="shared" si="2"/>
        <v>743771.25</v>
      </c>
      <c r="R10" s="166">
        <f t="shared" si="3"/>
        <v>743.77125000000001</v>
      </c>
    </row>
    <row r="11" spans="1:18" x14ac:dyDescent="0.25">
      <c r="A11" s="89">
        <v>2017</v>
      </c>
      <c r="B11" s="90">
        <f>[1]Sheet3!M20</f>
        <v>3598049.29</v>
      </c>
      <c r="C11" s="82">
        <v>0.22</v>
      </c>
      <c r="D11" s="152">
        <f t="shared" si="0"/>
        <v>791570.84380000003</v>
      </c>
      <c r="E11" s="152">
        <f t="shared" si="1"/>
        <v>791.57084380000003</v>
      </c>
      <c r="G11" s="167">
        <f>'[2]timbulan sampah'!D11</f>
        <v>44459.840000000004</v>
      </c>
      <c r="H11" s="168">
        <f>'[3]timbulan sampah'!D11</f>
        <v>67025.2</v>
      </c>
      <c r="I11" s="167">
        <f>'[4]timbulan sampah'!D11</f>
        <v>165740.29999999999</v>
      </c>
      <c r="J11" s="167">
        <f>'[5]timbulan sampah'!D11</f>
        <v>30258.9</v>
      </c>
      <c r="K11" s="168">
        <f>'[6]timbulan sampah'!D11</f>
        <v>4994.3380999999999</v>
      </c>
      <c r="L11" s="167">
        <f>'[7]timbulan sampah'!D11</f>
        <v>55349.200000000004</v>
      </c>
      <c r="M11" s="167">
        <f>'[8]timbulan sampah'!D11</f>
        <v>32424.48</v>
      </c>
      <c r="N11" s="167">
        <f>'[9]timbulan sampah'!D11</f>
        <v>186539.32</v>
      </c>
      <c r="O11" s="167">
        <f>'[10]timbulan sampah'!D11</f>
        <v>142997.57999999999</v>
      </c>
      <c r="P11" s="167">
        <f>'[11]timbulan sampah'!D11</f>
        <v>34583.040000000001</v>
      </c>
      <c r="Q11" s="167">
        <f t="shared" si="2"/>
        <v>764372.19810000004</v>
      </c>
      <c r="R11" s="166">
        <f t="shared" si="3"/>
        <v>764.37219809999999</v>
      </c>
    </row>
    <row r="12" spans="1:18" x14ac:dyDescent="0.25">
      <c r="A12" s="89">
        <v>2018</v>
      </c>
      <c r="B12" s="90">
        <f>[1]Sheet3!M21</f>
        <v>3689967.8100000005</v>
      </c>
      <c r="C12" s="82">
        <v>0.22</v>
      </c>
      <c r="D12" s="152">
        <f t="shared" si="0"/>
        <v>811792.91820000007</v>
      </c>
      <c r="E12" s="152">
        <f t="shared" si="1"/>
        <v>811.79291820000003</v>
      </c>
      <c r="G12" s="167">
        <f>'[2]timbulan sampah'!D12</f>
        <v>45680.619999999995</v>
      </c>
      <c r="H12" s="168">
        <f>'[3]timbulan sampah'!D12</f>
        <v>69524.600000000006</v>
      </c>
      <c r="I12" s="167">
        <f>'[4]timbulan sampah'!D12</f>
        <v>170297.38</v>
      </c>
      <c r="J12" s="167">
        <f>'[5]timbulan sampah'!D12</f>
        <v>30315.050000000003</v>
      </c>
      <c r="K12" s="168">
        <f>'[6]timbulan sampah'!D12</f>
        <v>5023.7064</v>
      </c>
      <c r="L12" s="167">
        <f>'[7]timbulan sampah'!D12</f>
        <v>56987.8</v>
      </c>
      <c r="M12" s="167">
        <f>'[8]timbulan sampah'!D12</f>
        <v>33113.56</v>
      </c>
      <c r="N12" s="167">
        <f>'[9]timbulan sampah'!D12</f>
        <v>191191.44</v>
      </c>
      <c r="O12" s="167">
        <f>'[10]timbulan sampah'!D12</f>
        <v>146319.36000000002</v>
      </c>
      <c r="P12" s="167">
        <f>'[11]timbulan sampah'!D12</f>
        <v>35440.019999999997</v>
      </c>
      <c r="Q12" s="167">
        <f t="shared" si="2"/>
        <v>783893.53639999998</v>
      </c>
      <c r="R12" s="166">
        <f t="shared" si="3"/>
        <v>783.89353640000002</v>
      </c>
    </row>
    <row r="13" spans="1:18" x14ac:dyDescent="0.25">
      <c r="A13" s="89">
        <v>2019</v>
      </c>
      <c r="B13" s="90">
        <f>[1]Sheet3!M22</f>
        <v>3781886.33</v>
      </c>
      <c r="C13" s="82">
        <v>0.22</v>
      </c>
      <c r="D13" s="152">
        <f t="shared" si="0"/>
        <v>832014.9926</v>
      </c>
      <c r="E13" s="152">
        <f t="shared" si="1"/>
        <v>832.01499260000003</v>
      </c>
      <c r="G13" s="167">
        <f>'[2]timbulan sampah'!D13</f>
        <v>46901.4</v>
      </c>
      <c r="H13" s="168">
        <f>'[3]timbulan sampah'!D13</f>
        <v>72024</v>
      </c>
      <c r="I13" s="167">
        <f>'[4]timbulan sampah'!D13</f>
        <v>174854.46</v>
      </c>
      <c r="J13" s="167">
        <f>'[5]timbulan sampah'!D13</f>
        <v>30371.200000000001</v>
      </c>
      <c r="K13" s="168">
        <f>'[6]timbulan sampah'!D13</f>
        <v>5053.0747000000001</v>
      </c>
      <c r="L13" s="167">
        <f>'[7]timbulan sampah'!D13</f>
        <v>58626.400000000001</v>
      </c>
      <c r="M13" s="167">
        <f>'[8]timbulan sampah'!D13</f>
        <v>33802.640000000007</v>
      </c>
      <c r="N13" s="167">
        <f>'[9]timbulan sampah'!D13</f>
        <v>195843.56</v>
      </c>
      <c r="O13" s="167">
        <f>'[10]timbulan sampah'!D13</f>
        <v>149641.14000000001</v>
      </c>
      <c r="P13" s="167">
        <f>'[11]timbulan sampah'!D13</f>
        <v>36297</v>
      </c>
      <c r="Q13" s="167">
        <f t="shared" si="2"/>
        <v>803414.87470000004</v>
      </c>
      <c r="R13" s="166">
        <f t="shared" si="3"/>
        <v>803.41487470000004</v>
      </c>
    </row>
    <row r="14" spans="1:18" x14ac:dyDescent="0.25">
      <c r="A14" s="89">
        <v>2020</v>
      </c>
      <c r="B14" s="90">
        <f>[1]Sheet3!M23</f>
        <v>3873804.85</v>
      </c>
      <c r="C14" s="82">
        <v>0.22</v>
      </c>
      <c r="D14" s="152">
        <f t="shared" si="0"/>
        <v>852237.06700000004</v>
      </c>
      <c r="E14" s="152">
        <f t="shared" si="1"/>
        <v>852.23706700000002</v>
      </c>
      <c r="G14" s="167">
        <f>'[2]timbulan sampah'!D14</f>
        <v>48122.18</v>
      </c>
      <c r="H14" s="168">
        <f>'[3]timbulan sampah'!D14</f>
        <v>74523.400000000009</v>
      </c>
      <c r="I14" s="167">
        <f>'[4]timbulan sampah'!D14</f>
        <v>179411.54</v>
      </c>
      <c r="J14" s="167">
        <f>'[5]timbulan sampah'!D14</f>
        <v>30427.350000000002</v>
      </c>
      <c r="K14" s="168">
        <f>'[6]timbulan sampah'!D14</f>
        <v>5082.4430000000002</v>
      </c>
      <c r="L14" s="167">
        <f>'[7]timbulan sampah'!D14</f>
        <v>60265</v>
      </c>
      <c r="M14" s="167">
        <f>'[8]timbulan sampah'!D14</f>
        <v>34491.72</v>
      </c>
      <c r="N14" s="167">
        <f>'[9]timbulan sampah'!D14</f>
        <v>200495.68</v>
      </c>
      <c r="O14" s="167">
        <f>'[10]timbulan sampah'!D14</f>
        <v>152962.92000000001</v>
      </c>
      <c r="P14" s="167">
        <f>'[11]timbulan sampah'!D14</f>
        <v>37153.980000000003</v>
      </c>
      <c r="Q14" s="167">
        <f t="shared" si="2"/>
        <v>822936.21300000011</v>
      </c>
      <c r="R14" s="166">
        <f t="shared" si="3"/>
        <v>822.93621300000007</v>
      </c>
    </row>
    <row r="15" spans="1:18" x14ac:dyDescent="0.25">
      <c r="A15" s="89">
        <v>2021</v>
      </c>
      <c r="B15" s="90">
        <f>[1]Sheet3!M24</f>
        <v>3965723.3699999996</v>
      </c>
      <c r="C15" s="82">
        <v>0.22</v>
      </c>
      <c r="D15" s="152">
        <f t="shared" si="0"/>
        <v>872459.14139999996</v>
      </c>
      <c r="E15" s="152">
        <f t="shared" si="1"/>
        <v>872.45914139999991</v>
      </c>
      <c r="G15" s="167">
        <f>'[2]timbulan sampah'!D15</f>
        <v>49342.96</v>
      </c>
      <c r="H15" s="168">
        <f>'[3]timbulan sampah'!D15</f>
        <v>77022.8</v>
      </c>
      <c r="I15" s="167">
        <f>'[4]timbulan sampah'!D15</f>
        <v>183968.62</v>
      </c>
      <c r="J15" s="167">
        <f>'[5]timbulan sampah'!D15</f>
        <v>30483.5</v>
      </c>
      <c r="K15" s="168">
        <f>'[6]timbulan sampah'!D15</f>
        <v>5111.8113000000003</v>
      </c>
      <c r="L15" s="167">
        <f>'[7]timbulan sampah'!D15</f>
        <v>61903.600000000006</v>
      </c>
      <c r="M15" s="167">
        <f>'[8]timbulan sampah'!D15</f>
        <v>35180.800000000003</v>
      </c>
      <c r="N15" s="167">
        <f>'[9]timbulan sampah'!D15</f>
        <v>205147.8</v>
      </c>
      <c r="O15" s="167">
        <f>'[10]timbulan sampah'!D15</f>
        <v>156284.70000000001</v>
      </c>
      <c r="P15" s="167">
        <f>'[11]timbulan sampah'!D15</f>
        <v>38010.959999999999</v>
      </c>
      <c r="Q15" s="167">
        <f t="shared" si="2"/>
        <v>842457.55129999993</v>
      </c>
      <c r="R15" s="166">
        <f t="shared" si="3"/>
        <v>842.45755129999998</v>
      </c>
    </row>
    <row r="16" spans="1:18" x14ac:dyDescent="0.25">
      <c r="A16" s="89">
        <v>2022</v>
      </c>
      <c r="B16" s="90">
        <f>[1]Sheet3!M25</f>
        <v>4057641.89</v>
      </c>
      <c r="C16" s="82">
        <v>0.22</v>
      </c>
      <c r="D16" s="152">
        <f t="shared" si="0"/>
        <v>892681.21580000001</v>
      </c>
      <c r="E16" s="152">
        <f t="shared" si="1"/>
        <v>892.68121580000002</v>
      </c>
      <c r="G16" s="167">
        <f>'[2]timbulan sampah'!D16</f>
        <v>50563.74</v>
      </c>
      <c r="H16" s="168">
        <f>'[3]timbulan sampah'!D16</f>
        <v>79522.200000000012</v>
      </c>
      <c r="I16" s="167">
        <f>'[4]timbulan sampah'!D16</f>
        <v>188525.7</v>
      </c>
      <c r="J16" s="167">
        <f>'[5]timbulan sampah'!D16</f>
        <v>30539.65</v>
      </c>
      <c r="K16" s="168">
        <f>'[6]timbulan sampah'!D16</f>
        <v>5141.1796000000004</v>
      </c>
      <c r="L16" s="167">
        <f>'[7]timbulan sampah'!D16</f>
        <v>63542.200000000004</v>
      </c>
      <c r="M16" s="167">
        <f>'[8]timbulan sampah'!D16</f>
        <v>35869.880000000005</v>
      </c>
      <c r="N16" s="167">
        <f>'[9]timbulan sampah'!D16</f>
        <v>209799.92</v>
      </c>
      <c r="O16" s="167">
        <f>'[10]timbulan sampah'!D16</f>
        <v>159606.48000000001</v>
      </c>
      <c r="P16" s="167">
        <f>'[11]timbulan sampah'!D16</f>
        <v>38867.94</v>
      </c>
      <c r="Q16" s="167">
        <f t="shared" si="2"/>
        <v>861978.88960000011</v>
      </c>
      <c r="R16" s="166">
        <f t="shared" si="3"/>
        <v>861.97888960000012</v>
      </c>
    </row>
    <row r="17" spans="1:18" x14ac:dyDescent="0.25">
      <c r="A17" s="89">
        <v>2023</v>
      </c>
      <c r="B17" s="90">
        <f>[1]Sheet3!M26</f>
        <v>4149560.41</v>
      </c>
      <c r="C17" s="82">
        <v>0.22</v>
      </c>
      <c r="D17" s="152">
        <f t="shared" si="0"/>
        <v>912903.29020000005</v>
      </c>
      <c r="E17" s="152">
        <f t="shared" si="1"/>
        <v>912.90329020000001</v>
      </c>
      <c r="G17" s="167">
        <f>'[2]timbulan sampah'!D17</f>
        <v>51784.52</v>
      </c>
      <c r="H17" s="168">
        <f>'[3]timbulan sampah'!D17</f>
        <v>82021.600000000006</v>
      </c>
      <c r="I17" s="167">
        <f>'[4]timbulan sampah'!D17</f>
        <v>193082.78</v>
      </c>
      <c r="J17" s="167">
        <f>'[5]timbulan sampah'!D17</f>
        <v>30595.800000000003</v>
      </c>
      <c r="K17" s="168">
        <f>'[6]timbulan sampah'!D17</f>
        <v>5170.5479000000005</v>
      </c>
      <c r="L17" s="167">
        <f>'[7]timbulan sampah'!D17</f>
        <v>65180.800000000003</v>
      </c>
      <c r="M17" s="167">
        <f>'[8]timbulan sampah'!D17</f>
        <v>36558.959999999999</v>
      </c>
      <c r="N17" s="167">
        <f>'[9]timbulan sampah'!D17</f>
        <v>214452.04</v>
      </c>
      <c r="O17" s="167">
        <f>'[10]timbulan sampah'!D17</f>
        <v>162928.26</v>
      </c>
      <c r="P17" s="167">
        <f>'[11]timbulan sampah'!D17</f>
        <v>39724.92</v>
      </c>
      <c r="Q17" s="167">
        <f t="shared" si="2"/>
        <v>881500.22790000006</v>
      </c>
      <c r="R17" s="166">
        <f t="shared" si="3"/>
        <v>881.50022790000003</v>
      </c>
    </row>
    <row r="18" spans="1:18" x14ac:dyDescent="0.25">
      <c r="A18" s="89">
        <v>2024</v>
      </c>
      <c r="B18" s="90">
        <f>[1]Sheet3!M27</f>
        <v>4241478.9300000006</v>
      </c>
      <c r="C18" s="82">
        <v>0.22</v>
      </c>
      <c r="D18" s="152">
        <f t="shared" si="0"/>
        <v>933125.36460000009</v>
      </c>
      <c r="E18" s="152">
        <f t="shared" si="1"/>
        <v>933.12536460000013</v>
      </c>
      <c r="G18" s="167">
        <f>'[2]timbulan sampah'!D18</f>
        <v>53005.3</v>
      </c>
      <c r="H18" s="168">
        <f>'[3]timbulan sampah'!D18</f>
        <v>84521</v>
      </c>
      <c r="I18" s="167">
        <f>'[4]timbulan sampah'!D18</f>
        <v>197639.86000000002</v>
      </c>
      <c r="J18" s="167">
        <f>'[5]timbulan sampah'!D18</f>
        <v>30651.95</v>
      </c>
      <c r="K18" s="168">
        <f>'[6]timbulan sampah'!D18</f>
        <v>5199.9161999999997</v>
      </c>
      <c r="L18" s="167">
        <f>'[7]timbulan sampah'!D18</f>
        <v>66819.400000000009</v>
      </c>
      <c r="M18" s="167">
        <f>'[8]timbulan sampah'!D18</f>
        <v>37248.04</v>
      </c>
      <c r="N18" s="167">
        <f>'[9]timbulan sampah'!D18</f>
        <v>219104.16</v>
      </c>
      <c r="O18" s="167">
        <f>'[10]timbulan sampah'!D18</f>
        <v>166250.04</v>
      </c>
      <c r="P18" s="167">
        <f>'[11]timbulan sampah'!D18</f>
        <v>40581.9</v>
      </c>
      <c r="Q18" s="167">
        <f t="shared" si="2"/>
        <v>901021.56620000012</v>
      </c>
      <c r="R18" s="166">
        <f t="shared" si="3"/>
        <v>901.02156620000017</v>
      </c>
    </row>
    <row r="19" spans="1:18" x14ac:dyDescent="0.25">
      <c r="A19" s="89">
        <v>2025</v>
      </c>
      <c r="B19" s="90">
        <f>[1]Sheet3!M28</f>
        <v>4333397.45</v>
      </c>
      <c r="C19" s="82">
        <v>0.22</v>
      </c>
      <c r="D19" s="152">
        <f t="shared" si="0"/>
        <v>953347.43900000001</v>
      </c>
      <c r="E19" s="152">
        <f t="shared" si="1"/>
        <v>953.34743900000001</v>
      </c>
      <c r="G19" s="167">
        <f>'[2]timbulan sampah'!D19</f>
        <v>54226.080000000009</v>
      </c>
      <c r="H19" s="168">
        <f>'[3]timbulan sampah'!D19</f>
        <v>87020.400000000009</v>
      </c>
      <c r="I19" s="167">
        <f>'[4]timbulan sampah'!D19</f>
        <v>202196.94</v>
      </c>
      <c r="J19" s="167">
        <f>'[5]timbulan sampah'!D19</f>
        <v>30708.100000000002</v>
      </c>
      <c r="K19" s="168">
        <f>'[6]timbulan sampah'!D19</f>
        <v>5229.2844999999998</v>
      </c>
      <c r="L19" s="167">
        <f>'[7]timbulan sampah'!D19</f>
        <v>68458</v>
      </c>
      <c r="M19" s="167">
        <f>'[8]timbulan sampah'!D19</f>
        <v>37937.120000000003</v>
      </c>
      <c r="N19" s="167">
        <f>'[9]timbulan sampah'!D19</f>
        <v>223756.28</v>
      </c>
      <c r="O19" s="167">
        <f>'[10]timbulan sampah'!D19</f>
        <v>169571.82</v>
      </c>
      <c r="P19" s="167">
        <f>'[11]timbulan sampah'!D19</f>
        <v>41438.880000000005</v>
      </c>
      <c r="Q19" s="167">
        <f t="shared" si="2"/>
        <v>920542.90450000006</v>
      </c>
      <c r="R19" s="166">
        <f t="shared" si="3"/>
        <v>920.54290450000008</v>
      </c>
    </row>
    <row r="20" spans="1:18" x14ac:dyDescent="0.25">
      <c r="A20" s="89">
        <v>2026</v>
      </c>
      <c r="B20" s="90">
        <f>[1]Sheet3!M29</f>
        <v>4425315.97</v>
      </c>
      <c r="C20" s="82">
        <v>0.22</v>
      </c>
      <c r="D20" s="152">
        <f t="shared" si="0"/>
        <v>973569.51339999994</v>
      </c>
      <c r="E20" s="152">
        <f t="shared" si="1"/>
        <v>973.56951339999989</v>
      </c>
      <c r="G20" s="167">
        <f>'[2]timbulan sampah'!D20</f>
        <v>55446.86</v>
      </c>
      <c r="H20" s="168">
        <f>'[3]timbulan sampah'!D20</f>
        <v>89519.8</v>
      </c>
      <c r="I20" s="167">
        <f>'[4]timbulan sampah'!D20</f>
        <v>206754.02</v>
      </c>
      <c r="J20" s="167">
        <f>'[5]timbulan sampah'!D20</f>
        <v>30764.25</v>
      </c>
      <c r="K20" s="168">
        <f>'[6]timbulan sampah'!D20</f>
        <v>5258.6527999999998</v>
      </c>
      <c r="L20" s="167">
        <f>'[7]timbulan sampah'!D20</f>
        <v>70096.600000000006</v>
      </c>
      <c r="M20" s="167">
        <f>'[8]timbulan sampah'!D20</f>
        <v>38626.200000000004</v>
      </c>
      <c r="N20" s="167">
        <f>'[9]timbulan sampah'!D20</f>
        <v>228408.4</v>
      </c>
      <c r="O20" s="167">
        <f>'[10]timbulan sampah'!D20</f>
        <v>172893.6</v>
      </c>
      <c r="P20" s="167">
        <f>'[11]timbulan sampah'!D20</f>
        <v>42295.86</v>
      </c>
      <c r="Q20" s="167">
        <f t="shared" si="2"/>
        <v>940064.24279999989</v>
      </c>
      <c r="R20" s="166">
        <f t="shared" si="3"/>
        <v>940.06424279999987</v>
      </c>
    </row>
    <row r="21" spans="1:18" x14ac:dyDescent="0.25">
      <c r="A21" s="89">
        <v>2027</v>
      </c>
      <c r="B21" s="90">
        <f>[1]Sheet3!M30</f>
        <v>4517234.49</v>
      </c>
      <c r="C21" s="82">
        <v>0.22</v>
      </c>
      <c r="D21" s="152">
        <f t="shared" si="0"/>
        <v>993791.5878000001</v>
      </c>
      <c r="E21" s="152">
        <f t="shared" si="1"/>
        <v>993.79158780000012</v>
      </c>
      <c r="G21" s="167">
        <f>'[2]timbulan sampah'!D21</f>
        <v>56667.639999999992</v>
      </c>
      <c r="H21" s="168">
        <f>'[3]timbulan sampah'!D21</f>
        <v>92019.200000000012</v>
      </c>
      <c r="I21" s="167">
        <f>'[4]timbulan sampah'!D21</f>
        <v>211311.1</v>
      </c>
      <c r="J21" s="167">
        <f>'[5]timbulan sampah'!D21</f>
        <v>30820.400000000001</v>
      </c>
      <c r="K21" s="168">
        <f>'[6]timbulan sampah'!D21</f>
        <v>5288.0210999999999</v>
      </c>
      <c r="L21" s="167">
        <f>'[7]timbulan sampah'!D21</f>
        <v>71735.199999999997</v>
      </c>
      <c r="M21" s="167">
        <f>'[8]timbulan sampah'!D21</f>
        <v>39315.280000000006</v>
      </c>
      <c r="N21" s="167">
        <f>'[9]timbulan sampah'!D21</f>
        <v>233060.52</v>
      </c>
      <c r="O21" s="167">
        <f>'[10]timbulan sampah'!D21</f>
        <v>176215.38</v>
      </c>
      <c r="P21" s="167">
        <f>'[11]timbulan sampah'!D21</f>
        <v>43152.84</v>
      </c>
      <c r="Q21" s="167">
        <f t="shared" si="2"/>
        <v>959585.58110000007</v>
      </c>
      <c r="R21" s="166">
        <f t="shared" si="3"/>
        <v>959.58558110000001</v>
      </c>
    </row>
    <row r="22" spans="1:18" x14ac:dyDescent="0.25">
      <c r="A22" s="89">
        <v>2028</v>
      </c>
      <c r="B22" s="90">
        <f>[1]Sheet3!M31</f>
        <v>4609153.01</v>
      </c>
      <c r="C22" s="82">
        <v>0.22</v>
      </c>
      <c r="D22" s="152">
        <f t="shared" si="0"/>
        <v>1014013.6621999999</v>
      </c>
      <c r="E22" s="152">
        <f t="shared" si="1"/>
        <v>1014.0136621999999</v>
      </c>
      <c r="G22" s="167">
        <f>'[2]timbulan sampah'!D22</f>
        <v>57888.42</v>
      </c>
      <c r="H22" s="168">
        <f>'[3]timbulan sampah'!D22</f>
        <v>94518.6</v>
      </c>
      <c r="I22" s="167">
        <f>'[4]timbulan sampah'!D22</f>
        <v>215868.18</v>
      </c>
      <c r="J22" s="167">
        <f>'[5]timbulan sampah'!D22</f>
        <v>30876.550000000003</v>
      </c>
      <c r="K22" s="168">
        <f>'[6]timbulan sampah'!D22</f>
        <v>5317.3894</v>
      </c>
      <c r="L22" s="167">
        <f>'[7]timbulan sampah'!D22</f>
        <v>73373.8</v>
      </c>
      <c r="M22" s="167">
        <f>'[8]timbulan sampah'!D22</f>
        <v>40004.36</v>
      </c>
      <c r="N22" s="167">
        <f>'[9]timbulan sampah'!D22</f>
        <v>237712.64000000001</v>
      </c>
      <c r="O22" s="167">
        <f>'[10]timbulan sampah'!D22</f>
        <v>179537.16</v>
      </c>
      <c r="P22" s="167">
        <f>'[11]timbulan sampah'!D22</f>
        <v>44009.82</v>
      </c>
      <c r="Q22" s="167">
        <f t="shared" si="2"/>
        <v>979106.91940000001</v>
      </c>
      <c r="R22" s="166">
        <f t="shared" si="3"/>
        <v>979.10691940000004</v>
      </c>
    </row>
    <row r="23" spans="1:18" x14ac:dyDescent="0.25">
      <c r="A23" s="89">
        <v>2029</v>
      </c>
      <c r="B23" s="90">
        <f>[1]Sheet3!M32</f>
        <v>4701071.53</v>
      </c>
      <c r="C23" s="82">
        <v>0.22</v>
      </c>
      <c r="D23" s="152">
        <f t="shared" si="0"/>
        <v>1034235.7366000001</v>
      </c>
      <c r="E23" s="152">
        <f t="shared" si="1"/>
        <v>1034.2357366000001</v>
      </c>
      <c r="G23" s="167">
        <f>'[2]timbulan sampah'!D23</f>
        <v>59109.200000000004</v>
      </c>
      <c r="H23" s="168">
        <f>'[3]timbulan sampah'!D23</f>
        <v>97018</v>
      </c>
      <c r="I23" s="167">
        <f>'[4]timbulan sampah'!D23</f>
        <v>220425.26</v>
      </c>
      <c r="J23" s="167">
        <f>'[5]timbulan sampah'!D23</f>
        <v>30932.7</v>
      </c>
      <c r="K23" s="168">
        <f>'[6]timbulan sampah'!D23</f>
        <v>5346.7577000000001</v>
      </c>
      <c r="L23" s="167">
        <f>'[7]timbulan sampah'!D23</f>
        <v>75012.400000000009</v>
      </c>
      <c r="M23" s="167">
        <f>'[8]timbulan sampah'!D23</f>
        <v>40693.440000000002</v>
      </c>
      <c r="N23" s="167">
        <f>'[9]timbulan sampah'!D23</f>
        <v>242364.76</v>
      </c>
      <c r="O23" s="167">
        <f>'[10]timbulan sampah'!D23</f>
        <v>182858.94</v>
      </c>
      <c r="P23" s="167">
        <f>'[11]timbulan sampah'!D23</f>
        <v>44866.8</v>
      </c>
      <c r="Q23" s="167">
        <f t="shared" si="2"/>
        <v>998628.25770000019</v>
      </c>
      <c r="R23" s="166">
        <f t="shared" si="3"/>
        <v>998.62825770000018</v>
      </c>
    </row>
    <row r="24" spans="1:18" x14ac:dyDescent="0.25">
      <c r="A24" s="89">
        <v>2030</v>
      </c>
      <c r="B24" s="90">
        <f>[1]Sheet3!M33</f>
        <v>4792990.0500000007</v>
      </c>
      <c r="C24" s="82">
        <v>0.22</v>
      </c>
      <c r="D24" s="152">
        <f t="shared" si="0"/>
        <v>1054457.8110000002</v>
      </c>
      <c r="E24" s="152">
        <f t="shared" si="1"/>
        <v>1054.4578110000002</v>
      </c>
      <c r="G24" s="167">
        <f>'[2]timbulan sampah'!D24</f>
        <v>60329.98000000001</v>
      </c>
      <c r="H24" s="168">
        <f>'[3]timbulan sampah'!D24</f>
        <v>99517.400000000009</v>
      </c>
      <c r="I24" s="167">
        <f>'[4]timbulan sampah'!D24</f>
        <v>224982.34</v>
      </c>
      <c r="J24" s="167">
        <f>'[5]timbulan sampah'!D24</f>
        <v>30988.850000000002</v>
      </c>
      <c r="K24" s="168">
        <f>'[6]timbulan sampah'!D24</f>
        <v>5376.1260000000002</v>
      </c>
      <c r="L24" s="167">
        <f>'[7]timbulan sampah'!D24</f>
        <v>76651</v>
      </c>
      <c r="M24" s="167">
        <f>'[8]timbulan sampah'!D24</f>
        <v>41382.520000000004</v>
      </c>
      <c r="N24" s="167">
        <f>'[9]timbulan sampah'!D24</f>
        <v>247016.88</v>
      </c>
      <c r="O24" s="167">
        <f>'[10]timbulan sampah'!D24</f>
        <v>186180.72</v>
      </c>
      <c r="P24" s="167">
        <f>'[11]timbulan sampah'!D24</f>
        <v>45723.78</v>
      </c>
      <c r="Q24" s="167">
        <f t="shared" si="2"/>
        <v>1018149.5959999999</v>
      </c>
      <c r="R24" s="166">
        <f t="shared" si="3"/>
        <v>1018.1495959999999</v>
      </c>
    </row>
    <row r="25" spans="1:18" x14ac:dyDescent="0.25">
      <c r="O25" s="167"/>
    </row>
    <row r="26" spans="1:18" ht="21" x14ac:dyDescent="0.25">
      <c r="B26" s="80" t="s">
        <v>18</v>
      </c>
    </row>
    <row r="27" spans="1:18" x14ac:dyDescent="0.25">
      <c r="B27" s="81" t="s">
        <v>16</v>
      </c>
      <c r="C27" s="81"/>
      <c r="D27" s="81"/>
    </row>
    <row r="28" spans="1:18" x14ac:dyDescent="0.25">
      <c r="B28" s="81" t="s">
        <v>17</v>
      </c>
      <c r="C28" s="81"/>
      <c r="D28" s="81"/>
    </row>
    <row r="30" spans="1:18" x14ac:dyDescent="0.25">
      <c r="B30" s="83" t="s">
        <v>37</v>
      </c>
      <c r="C30" s="83"/>
      <c r="D30" s="83"/>
      <c r="E30" s="84">
        <v>2</v>
      </c>
      <c r="F30" s="85" t="s">
        <v>33</v>
      </c>
      <c r="G30" s="84">
        <v>3</v>
      </c>
      <c r="H30" s="83" t="s">
        <v>38</v>
      </c>
      <c r="I30" s="83"/>
    </row>
    <row r="31" spans="1:18" x14ac:dyDescent="0.25">
      <c r="B31" s="83"/>
      <c r="C31" s="83"/>
      <c r="D31" s="83"/>
      <c r="E31" s="84">
        <f>(2*250)/1000</f>
        <v>0.5</v>
      </c>
      <c r="F31" s="85" t="s">
        <v>33</v>
      </c>
      <c r="G31" s="84">
        <f>(3*250)/1000</f>
        <v>0.75</v>
      </c>
      <c r="H31" s="83" t="s">
        <v>13</v>
      </c>
      <c r="I31" s="83"/>
    </row>
    <row r="32" spans="1:18" x14ac:dyDescent="0.25">
      <c r="B32" s="83"/>
      <c r="C32" s="83"/>
      <c r="D32" s="83"/>
      <c r="E32" s="86">
        <f>E31*(365/1000)</f>
        <v>0.1825</v>
      </c>
      <c r="F32" s="87" t="s">
        <v>33</v>
      </c>
      <c r="G32" s="86">
        <f>G31*(365/1000)</f>
        <v>0.27374999999999999</v>
      </c>
      <c r="H32" s="83" t="s">
        <v>39</v>
      </c>
      <c r="I32" s="83"/>
    </row>
    <row r="34" spans="2:6" x14ac:dyDescent="0.25">
      <c r="B34" s="88" t="s">
        <v>34</v>
      </c>
      <c r="C34" s="88"/>
      <c r="D34" s="88" t="s">
        <v>35</v>
      </c>
      <c r="E34" s="88"/>
      <c r="F34" s="88"/>
    </row>
    <row r="35" spans="2:6" x14ac:dyDescent="0.25">
      <c r="B35" s="88"/>
      <c r="C35" s="88"/>
      <c r="D35" s="88" t="s">
        <v>36</v>
      </c>
      <c r="E35" s="88"/>
      <c r="F35" s="88"/>
    </row>
  </sheetData>
  <mergeCells count="5">
    <mergeCell ref="D3:E3"/>
    <mergeCell ref="B3:B4"/>
    <mergeCell ref="A3:A4"/>
    <mergeCell ref="G4:P4"/>
    <mergeCell ref="Q3:R3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22" zoomScaleNormal="100" workbookViewId="0">
      <selection activeCell="K44" sqref="K44"/>
    </sheetView>
  </sheetViews>
  <sheetFormatPr defaultRowHeight="12.75" x14ac:dyDescent="0.25"/>
  <cols>
    <col min="1" max="1" width="9.140625" style="146"/>
    <col min="2" max="2" width="11.140625" style="146" customWidth="1"/>
    <col min="3" max="3" width="11" style="146" customWidth="1"/>
    <col min="4" max="6" width="9.140625" style="146"/>
    <col min="7" max="7" width="12.28515625" style="146" customWidth="1"/>
    <col min="8" max="8" width="9.140625" style="146"/>
    <col min="9" max="9" width="16.85546875" style="146" customWidth="1"/>
    <col min="10" max="11" width="9.140625" style="146"/>
    <col min="12" max="12" width="9" style="153" bestFit="1" customWidth="1"/>
    <col min="13" max="13" width="12" style="153" bestFit="1" customWidth="1"/>
    <col min="14" max="14" width="2.42578125" style="153" customWidth="1"/>
    <col min="15" max="15" width="7.140625" style="153" customWidth="1"/>
    <col min="16" max="19" width="9.140625" style="153"/>
    <col min="20" max="20" width="1.42578125" style="153" customWidth="1"/>
    <col min="21" max="21" width="7.140625" style="153" customWidth="1"/>
    <col min="22" max="22" width="50.28515625" style="153" customWidth="1"/>
    <col min="23" max="25" width="9.140625" style="153"/>
    <col min="26" max="16384" width="9.140625" style="146"/>
  </cols>
  <sheetData>
    <row r="2" spans="1:21" x14ac:dyDescent="0.25">
      <c r="A2" s="176" t="s">
        <v>9</v>
      </c>
      <c r="B2" s="176"/>
      <c r="C2" s="176"/>
      <c r="D2" s="176"/>
      <c r="E2" s="176"/>
      <c r="F2" s="176"/>
      <c r="G2" s="176"/>
      <c r="H2" s="176"/>
      <c r="I2" s="176"/>
    </row>
    <row r="3" spans="1:21" x14ac:dyDescent="0.25">
      <c r="A3" s="154" t="s">
        <v>124</v>
      </c>
    </row>
    <row r="4" spans="1:21" x14ac:dyDescent="0.25">
      <c r="A4" s="177" t="s">
        <v>8</v>
      </c>
      <c r="B4" s="177" t="s">
        <v>0</v>
      </c>
      <c r="C4" s="177"/>
      <c r="D4" s="177"/>
      <c r="E4" s="177"/>
      <c r="F4" s="177"/>
      <c r="G4" s="177"/>
      <c r="H4" s="177"/>
      <c r="I4" s="181" t="s">
        <v>10</v>
      </c>
    </row>
    <row r="5" spans="1:21" ht="25.5" x14ac:dyDescent="0.25">
      <c r="A5" s="177"/>
      <c r="B5" s="151" t="s">
        <v>1</v>
      </c>
      <c r="C5" s="151" t="s">
        <v>2</v>
      </c>
      <c r="D5" s="151" t="s">
        <v>149</v>
      </c>
      <c r="E5" s="151" t="s">
        <v>4</v>
      </c>
      <c r="F5" s="151" t="s">
        <v>5</v>
      </c>
      <c r="G5" s="151" t="s">
        <v>128</v>
      </c>
      <c r="H5" s="151" t="s">
        <v>7</v>
      </c>
      <c r="I5" s="182"/>
      <c r="P5" s="155"/>
    </row>
    <row r="6" spans="1:21" ht="17.25" customHeight="1" x14ac:dyDescent="0.25">
      <c r="A6" s="156">
        <v>2011</v>
      </c>
      <c r="B6" s="91">
        <v>0.31609999999999999</v>
      </c>
      <c r="C6" s="91">
        <v>0.04</v>
      </c>
      <c r="D6" s="91">
        <v>1.35E-2</v>
      </c>
      <c r="E6" s="91">
        <v>0.39019999999999999</v>
      </c>
      <c r="F6" s="91">
        <v>6.2100000000000002E-2</v>
      </c>
      <c r="G6" s="91">
        <v>9.35E-2</v>
      </c>
      <c r="H6" s="91">
        <v>8.4599999999999995E-2</v>
      </c>
      <c r="I6" s="157">
        <f>SUM(B6:H6)</f>
        <v>1</v>
      </c>
      <c r="L6" s="92"/>
    </row>
    <row r="7" spans="1:21" x14ac:dyDescent="0.25">
      <c r="A7" s="156">
        <v>2012</v>
      </c>
      <c r="B7" s="91">
        <v>0.31609999999999999</v>
      </c>
      <c r="C7" s="91">
        <v>0.04</v>
      </c>
      <c r="D7" s="91">
        <v>1.35E-2</v>
      </c>
      <c r="E7" s="91">
        <v>0.39019999999999999</v>
      </c>
      <c r="F7" s="91">
        <v>6.2100000000000002E-2</v>
      </c>
      <c r="G7" s="91">
        <v>9.35E-2</v>
      </c>
      <c r="H7" s="91">
        <v>8.4599999999999995E-2</v>
      </c>
      <c r="I7" s="157">
        <f t="shared" ref="I7:I25" si="0">SUM(B7:H7)</f>
        <v>1</v>
      </c>
      <c r="L7" s="153">
        <v>2000</v>
      </c>
      <c r="M7" s="153">
        <f>M8-(M8*0.024)</f>
        <v>0</v>
      </c>
      <c r="N7" s="93"/>
      <c r="O7" s="94"/>
      <c r="P7" s="155"/>
      <c r="S7" s="158"/>
      <c r="T7" s="159"/>
      <c r="U7" s="158"/>
    </row>
    <row r="8" spans="1:21" x14ac:dyDescent="0.25">
      <c r="A8" s="156">
        <v>2013</v>
      </c>
      <c r="B8" s="91">
        <v>0.31609999999999999</v>
      </c>
      <c r="C8" s="91">
        <v>0.04</v>
      </c>
      <c r="D8" s="91">
        <v>1.35E-2</v>
      </c>
      <c r="E8" s="91">
        <v>0.39019999999999999</v>
      </c>
      <c r="F8" s="91">
        <v>6.2100000000000002E-2</v>
      </c>
      <c r="G8" s="91">
        <v>9.35E-2</v>
      </c>
      <c r="H8" s="91">
        <v>8.4599999999999995E-2</v>
      </c>
      <c r="I8" s="157">
        <f t="shared" si="0"/>
        <v>1</v>
      </c>
      <c r="L8" s="153">
        <v>2001</v>
      </c>
      <c r="M8" s="153">
        <f t="shared" ref="M8:M10" si="1">M9-(M9*0.024)</f>
        <v>0</v>
      </c>
      <c r="N8" s="94"/>
      <c r="O8" s="94"/>
      <c r="P8" s="155"/>
      <c r="S8" s="160"/>
      <c r="T8" s="160"/>
      <c r="U8" s="160"/>
    </row>
    <row r="9" spans="1:21" x14ac:dyDescent="0.25">
      <c r="A9" s="156">
        <v>2014</v>
      </c>
      <c r="B9" s="91">
        <v>0.31609999999999999</v>
      </c>
      <c r="C9" s="91">
        <v>0.04</v>
      </c>
      <c r="D9" s="91">
        <v>1.35E-2</v>
      </c>
      <c r="E9" s="91">
        <v>0.39019999999999999</v>
      </c>
      <c r="F9" s="91">
        <v>6.2100000000000002E-2</v>
      </c>
      <c r="G9" s="91">
        <v>9.35E-2</v>
      </c>
      <c r="H9" s="91">
        <v>8.4599999999999995E-2</v>
      </c>
      <c r="I9" s="157">
        <f t="shared" si="0"/>
        <v>1</v>
      </c>
      <c r="L9" s="153">
        <v>2002</v>
      </c>
      <c r="M9" s="153">
        <f t="shared" si="1"/>
        <v>0</v>
      </c>
      <c r="N9" s="94"/>
      <c r="O9" s="94"/>
      <c r="P9" s="155"/>
    </row>
    <row r="10" spans="1:21" x14ac:dyDescent="0.25">
      <c r="A10" s="156">
        <v>2015</v>
      </c>
      <c r="B10" s="91">
        <v>0.31609999999999999</v>
      </c>
      <c r="C10" s="91">
        <v>0.04</v>
      </c>
      <c r="D10" s="91">
        <v>1.35E-2</v>
      </c>
      <c r="E10" s="91">
        <v>0.39019999999999999</v>
      </c>
      <c r="F10" s="91">
        <v>6.2100000000000002E-2</v>
      </c>
      <c r="G10" s="91">
        <v>9.35E-2</v>
      </c>
      <c r="H10" s="91">
        <v>8.4599999999999995E-2</v>
      </c>
      <c r="I10" s="157">
        <f t="shared" si="0"/>
        <v>1</v>
      </c>
      <c r="L10" s="153">
        <v>2003</v>
      </c>
      <c r="M10" s="153">
        <f t="shared" si="1"/>
        <v>0</v>
      </c>
      <c r="N10" s="93"/>
      <c r="O10" s="94"/>
      <c r="P10" s="155"/>
    </row>
    <row r="11" spans="1:21" x14ac:dyDescent="0.25">
      <c r="A11" s="156">
        <v>2016</v>
      </c>
      <c r="B11" s="91">
        <v>0.31609999999999999</v>
      </c>
      <c r="C11" s="91">
        <v>0.04</v>
      </c>
      <c r="D11" s="91">
        <v>1.35E-2</v>
      </c>
      <c r="E11" s="91">
        <v>0.39019999999999999</v>
      </c>
      <c r="F11" s="91">
        <v>6.2100000000000002E-2</v>
      </c>
      <c r="G11" s="91">
        <v>9.35E-2</v>
      </c>
      <c r="H11" s="91">
        <v>8.4599999999999995E-2</v>
      </c>
      <c r="I11" s="157">
        <f t="shared" si="0"/>
        <v>1</v>
      </c>
      <c r="L11" s="153">
        <v>2004</v>
      </c>
      <c r="M11" s="153">
        <f>M12-(M12*0.024)</f>
        <v>0</v>
      </c>
    </row>
    <row r="12" spans="1:21" x14ac:dyDescent="0.25">
      <c r="A12" s="156">
        <v>2017</v>
      </c>
      <c r="B12" s="91">
        <v>0.31609999999999999</v>
      </c>
      <c r="C12" s="91">
        <v>0.04</v>
      </c>
      <c r="D12" s="91">
        <v>1.35E-2</v>
      </c>
      <c r="E12" s="91">
        <v>0.39019999999999999</v>
      </c>
      <c r="F12" s="91">
        <v>6.2100000000000002E-2</v>
      </c>
      <c r="G12" s="91">
        <v>9.35E-2</v>
      </c>
      <c r="H12" s="91">
        <v>8.4599999999999995E-2</v>
      </c>
      <c r="I12" s="157">
        <f t="shared" si="0"/>
        <v>1</v>
      </c>
      <c r="L12" s="153">
        <v>2005</v>
      </c>
      <c r="M12" s="153">
        <f>M13-(M13*O29)</f>
        <v>0</v>
      </c>
    </row>
    <row r="13" spans="1:21" x14ac:dyDescent="0.25">
      <c r="A13" s="156">
        <v>2018</v>
      </c>
      <c r="B13" s="91">
        <v>0.31609999999999999</v>
      </c>
      <c r="C13" s="91">
        <v>0.04</v>
      </c>
      <c r="D13" s="91">
        <v>1.35E-2</v>
      </c>
      <c r="E13" s="91">
        <v>0.39019999999999999</v>
      </c>
      <c r="F13" s="91">
        <v>6.2100000000000002E-2</v>
      </c>
      <c r="G13" s="91">
        <v>9.35E-2</v>
      </c>
      <c r="H13" s="91">
        <v>8.4599999999999995E-2</v>
      </c>
      <c r="I13" s="157">
        <f t="shared" si="0"/>
        <v>1</v>
      </c>
      <c r="L13" s="153">
        <v>2006</v>
      </c>
      <c r="M13" s="153">
        <f>M14-(M14*O29)</f>
        <v>0</v>
      </c>
    </row>
    <row r="14" spans="1:21" x14ac:dyDescent="0.25">
      <c r="A14" s="156">
        <v>2019</v>
      </c>
      <c r="B14" s="91">
        <v>0.31609999999999999</v>
      </c>
      <c r="C14" s="91">
        <v>0.04</v>
      </c>
      <c r="D14" s="91">
        <v>1.35E-2</v>
      </c>
      <c r="E14" s="91">
        <v>0.39019999999999999</v>
      </c>
      <c r="F14" s="91">
        <v>6.2100000000000002E-2</v>
      </c>
      <c r="G14" s="91">
        <v>9.35E-2</v>
      </c>
      <c r="H14" s="91">
        <v>8.4599999999999995E-2</v>
      </c>
      <c r="I14" s="157">
        <f t="shared" si="0"/>
        <v>1</v>
      </c>
      <c r="L14" s="153">
        <v>2007</v>
      </c>
      <c r="M14" s="153">
        <f>M15-(M15*O29)</f>
        <v>0</v>
      </c>
      <c r="P14" s="155"/>
    </row>
    <row r="15" spans="1:21" x14ac:dyDescent="0.25">
      <c r="A15" s="156">
        <v>2020</v>
      </c>
      <c r="B15" s="91">
        <v>0.31609999999999999</v>
      </c>
      <c r="C15" s="91">
        <v>0.04</v>
      </c>
      <c r="D15" s="91">
        <v>1.35E-2</v>
      </c>
      <c r="E15" s="91">
        <v>0.39019999999999999</v>
      </c>
      <c r="F15" s="91">
        <v>6.2100000000000002E-2</v>
      </c>
      <c r="G15" s="91">
        <v>9.35E-2</v>
      </c>
      <c r="H15" s="91">
        <v>8.4599999999999995E-2</v>
      </c>
      <c r="I15" s="157">
        <f t="shared" si="0"/>
        <v>1</v>
      </c>
      <c r="L15" s="153">
        <v>2008</v>
      </c>
      <c r="M15" s="153">
        <f>M27-(M27*O29)</f>
        <v>0</v>
      </c>
      <c r="S15" s="158"/>
    </row>
    <row r="16" spans="1:21" x14ac:dyDescent="0.25">
      <c r="A16" s="156">
        <v>2021</v>
      </c>
      <c r="B16" s="91">
        <v>0.31609999999999999</v>
      </c>
      <c r="C16" s="91">
        <v>0.04</v>
      </c>
      <c r="D16" s="91">
        <v>1.35E-2</v>
      </c>
      <c r="E16" s="91">
        <v>0.39019999999999999</v>
      </c>
      <c r="F16" s="91">
        <v>6.2100000000000002E-2</v>
      </c>
      <c r="G16" s="91">
        <v>9.35E-2</v>
      </c>
      <c r="H16" s="91">
        <v>8.4599999999999995E-2</v>
      </c>
      <c r="I16" s="157">
        <f t="shared" si="0"/>
        <v>1</v>
      </c>
      <c r="S16" s="158"/>
    </row>
    <row r="17" spans="1:19" x14ac:dyDescent="0.25">
      <c r="A17" s="156">
        <v>2022</v>
      </c>
      <c r="B17" s="91">
        <v>0.31609999999999999</v>
      </c>
      <c r="C17" s="91">
        <v>0.04</v>
      </c>
      <c r="D17" s="91">
        <v>1.35E-2</v>
      </c>
      <c r="E17" s="91">
        <v>0.39019999999999999</v>
      </c>
      <c r="F17" s="91">
        <v>6.2100000000000002E-2</v>
      </c>
      <c r="G17" s="91">
        <v>9.35E-2</v>
      </c>
      <c r="H17" s="91">
        <v>8.4599999999999995E-2</v>
      </c>
      <c r="I17" s="157">
        <f t="shared" si="0"/>
        <v>1</v>
      </c>
      <c r="S17" s="158"/>
    </row>
    <row r="18" spans="1:19" x14ac:dyDescent="0.25">
      <c r="A18" s="156">
        <v>2023</v>
      </c>
      <c r="B18" s="91">
        <v>0.31609999999999999</v>
      </c>
      <c r="C18" s="91">
        <v>0.04</v>
      </c>
      <c r="D18" s="91">
        <v>1.35E-2</v>
      </c>
      <c r="E18" s="91">
        <v>0.39019999999999999</v>
      </c>
      <c r="F18" s="91">
        <v>6.2100000000000002E-2</v>
      </c>
      <c r="G18" s="91">
        <v>9.35E-2</v>
      </c>
      <c r="H18" s="91">
        <v>8.4599999999999995E-2</v>
      </c>
      <c r="I18" s="157">
        <f t="shared" si="0"/>
        <v>1</v>
      </c>
      <c r="S18" s="158"/>
    </row>
    <row r="19" spans="1:19" x14ac:dyDescent="0.25">
      <c r="A19" s="156">
        <v>2024</v>
      </c>
      <c r="B19" s="91">
        <v>0.31609999999999999</v>
      </c>
      <c r="C19" s="91">
        <v>0.04</v>
      </c>
      <c r="D19" s="91">
        <v>1.35E-2</v>
      </c>
      <c r="E19" s="91">
        <v>0.39019999999999999</v>
      </c>
      <c r="F19" s="91">
        <v>6.2100000000000002E-2</v>
      </c>
      <c r="G19" s="91">
        <v>9.35E-2</v>
      </c>
      <c r="H19" s="91">
        <v>8.4599999999999995E-2</v>
      </c>
      <c r="I19" s="157">
        <f t="shared" si="0"/>
        <v>1</v>
      </c>
      <c r="S19" s="158"/>
    </row>
    <row r="20" spans="1:19" x14ac:dyDescent="0.25">
      <c r="A20" s="156">
        <v>2025</v>
      </c>
      <c r="B20" s="91">
        <v>0.31609999999999999</v>
      </c>
      <c r="C20" s="91">
        <v>0.04</v>
      </c>
      <c r="D20" s="91">
        <v>1.35E-2</v>
      </c>
      <c r="E20" s="91">
        <v>0.39019999999999999</v>
      </c>
      <c r="F20" s="91">
        <v>6.2100000000000002E-2</v>
      </c>
      <c r="G20" s="91">
        <v>9.35E-2</v>
      </c>
      <c r="H20" s="91">
        <v>8.4599999999999995E-2</v>
      </c>
      <c r="I20" s="157">
        <f t="shared" si="0"/>
        <v>1</v>
      </c>
      <c r="S20" s="158"/>
    </row>
    <row r="21" spans="1:19" x14ac:dyDescent="0.25">
      <c r="A21" s="156">
        <v>2026</v>
      </c>
      <c r="B21" s="91">
        <v>0.31609999999999999</v>
      </c>
      <c r="C21" s="91">
        <v>0.04</v>
      </c>
      <c r="D21" s="91">
        <v>1.35E-2</v>
      </c>
      <c r="E21" s="91">
        <v>0.39019999999999999</v>
      </c>
      <c r="F21" s="91">
        <v>6.2100000000000002E-2</v>
      </c>
      <c r="G21" s="91">
        <v>9.35E-2</v>
      </c>
      <c r="H21" s="91">
        <v>8.4599999999999995E-2</v>
      </c>
      <c r="I21" s="157">
        <f t="shared" si="0"/>
        <v>1</v>
      </c>
      <c r="S21" s="158"/>
    </row>
    <row r="22" spans="1:19" x14ac:dyDescent="0.25">
      <c r="A22" s="156">
        <v>2027</v>
      </c>
      <c r="B22" s="91">
        <v>0.31609999999999999</v>
      </c>
      <c r="C22" s="91">
        <v>0.04</v>
      </c>
      <c r="D22" s="91">
        <v>1.35E-2</v>
      </c>
      <c r="E22" s="91">
        <v>0.39019999999999999</v>
      </c>
      <c r="F22" s="91">
        <v>6.2100000000000002E-2</v>
      </c>
      <c r="G22" s="91">
        <v>9.35E-2</v>
      </c>
      <c r="H22" s="91">
        <v>8.4599999999999995E-2</v>
      </c>
      <c r="I22" s="157">
        <f t="shared" si="0"/>
        <v>1</v>
      </c>
      <c r="S22" s="158"/>
    </row>
    <row r="23" spans="1:19" x14ac:dyDescent="0.25">
      <c r="A23" s="156">
        <v>2028</v>
      </c>
      <c r="B23" s="91">
        <v>0.31609999999999999</v>
      </c>
      <c r="C23" s="91">
        <v>0.04</v>
      </c>
      <c r="D23" s="91">
        <v>1.35E-2</v>
      </c>
      <c r="E23" s="91">
        <v>0.39019999999999999</v>
      </c>
      <c r="F23" s="91">
        <v>6.2100000000000002E-2</v>
      </c>
      <c r="G23" s="91">
        <v>9.35E-2</v>
      </c>
      <c r="H23" s="91">
        <v>8.4599999999999995E-2</v>
      </c>
      <c r="I23" s="157">
        <f t="shared" si="0"/>
        <v>1</v>
      </c>
      <c r="S23" s="158"/>
    </row>
    <row r="24" spans="1:19" x14ac:dyDescent="0.25">
      <c r="A24" s="156">
        <v>2029</v>
      </c>
      <c r="B24" s="91">
        <v>0.31609999999999999</v>
      </c>
      <c r="C24" s="91">
        <v>0.04</v>
      </c>
      <c r="D24" s="91">
        <v>1.35E-2</v>
      </c>
      <c r="E24" s="91">
        <v>0.39019999999999999</v>
      </c>
      <c r="F24" s="91">
        <v>6.2100000000000002E-2</v>
      </c>
      <c r="G24" s="91">
        <v>9.35E-2</v>
      </c>
      <c r="H24" s="91">
        <v>8.4599999999999995E-2</v>
      </c>
      <c r="I24" s="157">
        <f t="shared" si="0"/>
        <v>1</v>
      </c>
      <c r="S24" s="158"/>
    </row>
    <row r="25" spans="1:19" x14ac:dyDescent="0.25">
      <c r="A25" s="156">
        <v>2030</v>
      </c>
      <c r="B25" s="91">
        <v>0.31609999999999999</v>
      </c>
      <c r="C25" s="91">
        <v>0.04</v>
      </c>
      <c r="D25" s="91">
        <v>1.35E-2</v>
      </c>
      <c r="E25" s="91">
        <v>0.39019999999999999</v>
      </c>
      <c r="F25" s="91">
        <v>6.2100000000000002E-2</v>
      </c>
      <c r="G25" s="91">
        <v>9.35E-2</v>
      </c>
      <c r="H25" s="91">
        <v>8.4599999999999995E-2</v>
      </c>
      <c r="I25" s="157">
        <f t="shared" si="0"/>
        <v>1</v>
      </c>
      <c r="S25" s="158"/>
    </row>
    <row r="26" spans="1:19" ht="14.25" customHeight="1" x14ac:dyDescent="0.25"/>
    <row r="27" spans="1:19" x14ac:dyDescent="0.25">
      <c r="A27" s="177" t="s">
        <v>11</v>
      </c>
      <c r="B27" s="178" t="s">
        <v>150</v>
      </c>
      <c r="C27" s="179"/>
      <c r="D27" s="179"/>
      <c r="E27" s="179"/>
      <c r="F27" s="179"/>
      <c r="G27" s="179"/>
      <c r="H27" s="180"/>
      <c r="I27" s="181" t="s">
        <v>40</v>
      </c>
    </row>
    <row r="28" spans="1:19" ht="25.5" x14ac:dyDescent="0.25">
      <c r="A28" s="177"/>
      <c r="B28" s="151" t="s">
        <v>1</v>
      </c>
      <c r="C28" s="151" t="s">
        <v>2</v>
      </c>
      <c r="D28" s="151" t="s">
        <v>149</v>
      </c>
      <c r="E28" s="145" t="s">
        <v>4</v>
      </c>
      <c r="F28" s="151" t="s">
        <v>5</v>
      </c>
      <c r="G28" s="151" t="s">
        <v>128</v>
      </c>
      <c r="H28" s="145" t="s">
        <v>7</v>
      </c>
      <c r="I28" s="182"/>
    </row>
    <row r="29" spans="1:19" x14ac:dyDescent="0.25">
      <c r="A29" s="156">
        <v>2011</v>
      </c>
      <c r="B29" s="161">
        <f t="shared" ref="B29:H29" si="2">$I$29*B6</f>
        <v>210.42193163299999</v>
      </c>
      <c r="C29" s="161">
        <f t="shared" si="2"/>
        <v>26.6272612</v>
      </c>
      <c r="D29" s="161">
        <f t="shared" si="2"/>
        <v>8.9867006549999999</v>
      </c>
      <c r="E29" s="162">
        <f t="shared" si="2"/>
        <v>259.74893300599996</v>
      </c>
      <c r="F29" s="161">
        <f t="shared" si="2"/>
        <v>41.338823012999995</v>
      </c>
      <c r="G29" s="161">
        <f t="shared" si="2"/>
        <v>62.241223054999992</v>
      </c>
      <c r="H29" s="163">
        <f t="shared" si="2"/>
        <v>56.316657437999993</v>
      </c>
      <c r="I29" s="261">
        <f>'timbulan sampah'!R5</f>
        <v>665.68152999999995</v>
      </c>
      <c r="J29" s="262">
        <f>SUM(B29:H29)</f>
        <v>665.68152999999995</v>
      </c>
    </row>
    <row r="30" spans="1:19" x14ac:dyDescent="0.25">
      <c r="A30" s="156">
        <v>2012</v>
      </c>
      <c r="B30" s="161">
        <f>$I$30*B7</f>
        <v>214.934521496</v>
      </c>
      <c r="C30" s="161">
        <f t="shared" ref="B30:H30" si="3">$I$30*C7</f>
        <v>27.198294400000002</v>
      </c>
      <c r="D30" s="161">
        <f t="shared" si="3"/>
        <v>9.1794243600000005</v>
      </c>
      <c r="E30" s="162">
        <f t="shared" si="3"/>
        <v>265.319361872</v>
      </c>
      <c r="F30" s="161">
        <f t="shared" si="3"/>
        <v>42.225352055999998</v>
      </c>
      <c r="G30" s="161">
        <f t="shared" si="3"/>
        <v>63.576013160000002</v>
      </c>
      <c r="H30" s="163">
        <f t="shared" si="3"/>
        <v>57.524392655999996</v>
      </c>
      <c r="I30" s="261">
        <f>'timbulan sampah'!R6</f>
        <v>679.95735999999999</v>
      </c>
      <c r="J30" s="262">
        <f t="shared" ref="J30:J48" si="4">SUM(B30:H30)</f>
        <v>679.95736000000011</v>
      </c>
    </row>
    <row r="31" spans="1:19" x14ac:dyDescent="0.25">
      <c r="A31" s="156">
        <v>2013</v>
      </c>
      <c r="B31" s="161">
        <f t="shared" ref="B31:H31" si="5">$I$31*B8</f>
        <v>220.03132421799998</v>
      </c>
      <c r="C31" s="161">
        <f t="shared" si="5"/>
        <v>27.843255199999998</v>
      </c>
      <c r="D31" s="161">
        <f t="shared" si="5"/>
        <v>9.3970986299999986</v>
      </c>
      <c r="E31" s="162">
        <f t="shared" si="5"/>
        <v>271.61095447599996</v>
      </c>
      <c r="F31" s="161">
        <f t="shared" si="5"/>
        <v>43.226653698</v>
      </c>
      <c r="G31" s="161">
        <f t="shared" si="5"/>
        <v>65.083609029999991</v>
      </c>
      <c r="H31" s="163">
        <f t="shared" si="5"/>
        <v>58.888484747999996</v>
      </c>
      <c r="I31" s="261">
        <f>'timbulan sampah'!R7</f>
        <v>696.08137999999997</v>
      </c>
      <c r="J31" s="262">
        <f t="shared" si="4"/>
        <v>696.08137999999997</v>
      </c>
    </row>
    <row r="32" spans="1:19" x14ac:dyDescent="0.25">
      <c r="A32" s="156">
        <v>2014</v>
      </c>
      <c r="B32" s="161">
        <f t="shared" ref="B32:H32" si="6">$I$32*B9</f>
        <v>225.087944308</v>
      </c>
      <c r="C32" s="161">
        <f t="shared" si="6"/>
        <v>28.483131200000003</v>
      </c>
      <c r="D32" s="161">
        <f t="shared" si="6"/>
        <v>9.6130567800000009</v>
      </c>
      <c r="E32" s="162">
        <f t="shared" si="6"/>
        <v>277.85294485600002</v>
      </c>
      <c r="F32" s="161">
        <f t="shared" si="6"/>
        <v>44.220061188000003</v>
      </c>
      <c r="G32" s="161">
        <f t="shared" si="6"/>
        <v>66.579319179999999</v>
      </c>
      <c r="H32" s="163">
        <f t="shared" si="6"/>
        <v>60.241822488000004</v>
      </c>
      <c r="I32" s="261">
        <f>'timbulan sampah'!R8</f>
        <v>712.07828000000006</v>
      </c>
      <c r="J32" s="262">
        <f t="shared" si="4"/>
        <v>712.07828000000006</v>
      </c>
      <c r="P32" s="155"/>
    </row>
    <row r="33" spans="1:16" x14ac:dyDescent="0.25">
      <c r="A33" s="156">
        <v>2015</v>
      </c>
      <c r="B33" s="161">
        <f t="shared" ref="B33:H33" si="7">$I$33*B10</f>
        <v>230.11672230999997</v>
      </c>
      <c r="C33" s="161">
        <f t="shared" si="7"/>
        <v>29.119484</v>
      </c>
      <c r="D33" s="161">
        <f t="shared" si="7"/>
        <v>9.82782585</v>
      </c>
      <c r="E33" s="162">
        <f t="shared" si="7"/>
        <v>284.06056641999999</v>
      </c>
      <c r="F33" s="161">
        <f t="shared" si="7"/>
        <v>45.207998910000001</v>
      </c>
      <c r="G33" s="161">
        <f t="shared" si="7"/>
        <v>68.066793849999996</v>
      </c>
      <c r="H33" s="163">
        <f t="shared" si="7"/>
        <v>61.58770865999999</v>
      </c>
      <c r="I33" s="261">
        <f>'timbulan sampah'!R9</f>
        <v>727.98709999999994</v>
      </c>
      <c r="J33" s="262">
        <f t="shared" si="4"/>
        <v>727.98709999999983</v>
      </c>
      <c r="P33" s="155"/>
    </row>
    <row r="34" spans="1:16" x14ac:dyDescent="0.25">
      <c r="A34" s="156">
        <v>2016</v>
      </c>
      <c r="B34" s="161">
        <f t="shared" ref="B34:H34" si="8">$I$34*B11</f>
        <v>235.106092125</v>
      </c>
      <c r="C34" s="161">
        <f t="shared" si="8"/>
        <v>29.75085</v>
      </c>
      <c r="D34" s="161">
        <f t="shared" si="8"/>
        <v>10.040911875000001</v>
      </c>
      <c r="E34" s="162">
        <f t="shared" si="8"/>
        <v>290.21954175000002</v>
      </c>
      <c r="F34" s="161">
        <f t="shared" si="8"/>
        <v>46.188194625000001</v>
      </c>
      <c r="G34" s="161">
        <f t="shared" si="8"/>
        <v>69.542611875000006</v>
      </c>
      <c r="H34" s="163">
        <f t="shared" si="8"/>
        <v>62.923047749999995</v>
      </c>
      <c r="I34" s="261">
        <f>'timbulan sampah'!R10</f>
        <v>743.77125000000001</v>
      </c>
      <c r="J34" s="262">
        <f t="shared" si="4"/>
        <v>743.77125000000012</v>
      </c>
    </row>
    <row r="35" spans="1:16" x14ac:dyDescent="0.25">
      <c r="A35" s="156">
        <v>2017</v>
      </c>
      <c r="B35" s="161">
        <f t="shared" ref="B35:H35" si="9">$I$35*B12</f>
        <v>241.61805181941</v>
      </c>
      <c r="C35" s="161">
        <f t="shared" si="9"/>
        <v>30.574887923999999</v>
      </c>
      <c r="D35" s="161">
        <f t="shared" si="9"/>
        <v>10.31902467435</v>
      </c>
      <c r="E35" s="162">
        <f t="shared" si="9"/>
        <v>298.25803169862002</v>
      </c>
      <c r="F35" s="161">
        <f t="shared" si="9"/>
        <v>47.46751350201</v>
      </c>
      <c r="G35" s="161">
        <f t="shared" si="9"/>
        <v>71.468800522349994</v>
      </c>
      <c r="H35" s="163">
        <f t="shared" si="9"/>
        <v>64.66588795925999</v>
      </c>
      <c r="I35" s="261">
        <f>'timbulan sampah'!R11</f>
        <v>764.37219809999999</v>
      </c>
      <c r="J35" s="262">
        <f t="shared" si="4"/>
        <v>764.37219809999999</v>
      </c>
    </row>
    <row r="36" spans="1:16" x14ac:dyDescent="0.25">
      <c r="A36" s="156">
        <v>2018</v>
      </c>
      <c r="B36" s="161">
        <f t="shared" ref="B36:H36" si="10">$I$36*B13</f>
        <v>247.78874685604001</v>
      </c>
      <c r="C36" s="161">
        <f t="shared" si="10"/>
        <v>31.355741456000001</v>
      </c>
      <c r="D36" s="161">
        <f t="shared" si="10"/>
        <v>10.5825627414</v>
      </c>
      <c r="E36" s="162">
        <f t="shared" si="10"/>
        <v>305.87525790327999</v>
      </c>
      <c r="F36" s="161">
        <f t="shared" si="10"/>
        <v>48.679788610440006</v>
      </c>
      <c r="G36" s="161">
        <f t="shared" si="10"/>
        <v>73.294045653400005</v>
      </c>
      <c r="H36" s="163">
        <f t="shared" si="10"/>
        <v>66.317393179440003</v>
      </c>
      <c r="I36" s="261">
        <f>'timbulan sampah'!R12</f>
        <v>783.89353640000002</v>
      </c>
      <c r="J36" s="262">
        <f t="shared" si="4"/>
        <v>783.89353640000002</v>
      </c>
    </row>
    <row r="37" spans="1:16" x14ac:dyDescent="0.25">
      <c r="A37" s="156">
        <v>2019</v>
      </c>
      <c r="B37" s="161">
        <f t="shared" ref="B37:H37" si="11">$I$37*B14</f>
        <v>253.95944189267001</v>
      </c>
      <c r="C37" s="161">
        <f t="shared" si="11"/>
        <v>32.136594987999999</v>
      </c>
      <c r="D37" s="161">
        <f t="shared" si="11"/>
        <v>10.84610080845</v>
      </c>
      <c r="E37" s="162">
        <f t="shared" si="11"/>
        <v>313.49248410794002</v>
      </c>
      <c r="F37" s="161">
        <f t="shared" si="11"/>
        <v>49.892063718870006</v>
      </c>
      <c r="G37" s="161">
        <f t="shared" si="11"/>
        <v>75.119290784450001</v>
      </c>
      <c r="H37" s="163">
        <f t="shared" si="11"/>
        <v>67.968898399620002</v>
      </c>
      <c r="I37" s="261">
        <f>'timbulan sampah'!R13</f>
        <v>803.41487470000004</v>
      </c>
      <c r="J37" s="262">
        <f t="shared" si="4"/>
        <v>803.41487469999993</v>
      </c>
    </row>
    <row r="38" spans="1:16" x14ac:dyDescent="0.25">
      <c r="A38" s="156">
        <v>2020</v>
      </c>
      <c r="B38" s="161">
        <f t="shared" ref="B38:H38" si="12">$I$38*B15</f>
        <v>260.13013692930002</v>
      </c>
      <c r="C38" s="161">
        <f t="shared" si="12"/>
        <v>32.917448520000001</v>
      </c>
      <c r="D38" s="161">
        <f t="shared" si="12"/>
        <v>11.1096388755</v>
      </c>
      <c r="E38" s="162">
        <f t="shared" si="12"/>
        <v>321.10971031260004</v>
      </c>
      <c r="F38" s="161">
        <f t="shared" si="12"/>
        <v>51.104338827300005</v>
      </c>
      <c r="G38" s="161">
        <f t="shared" si="12"/>
        <v>76.944535915500012</v>
      </c>
      <c r="H38" s="163">
        <f t="shared" si="12"/>
        <v>69.620403619800001</v>
      </c>
      <c r="I38" s="261">
        <f>'timbulan sampah'!R14</f>
        <v>822.93621300000007</v>
      </c>
      <c r="J38" s="262">
        <f t="shared" si="4"/>
        <v>822.93621300000007</v>
      </c>
    </row>
    <row r="39" spans="1:16" x14ac:dyDescent="0.25">
      <c r="A39" s="156">
        <v>2021</v>
      </c>
      <c r="B39" s="161">
        <f t="shared" ref="B39:H39" si="13">$I$39*B16</f>
        <v>266.30083196593</v>
      </c>
      <c r="C39" s="161">
        <f t="shared" si="13"/>
        <v>33.698302052000003</v>
      </c>
      <c r="D39" s="161">
        <f t="shared" si="13"/>
        <v>11.37317694255</v>
      </c>
      <c r="E39" s="162">
        <f t="shared" si="13"/>
        <v>328.72693651725996</v>
      </c>
      <c r="F39" s="161">
        <f t="shared" si="13"/>
        <v>52.316613935730004</v>
      </c>
      <c r="G39" s="161">
        <f t="shared" si="13"/>
        <v>78.769781046549994</v>
      </c>
      <c r="H39" s="163">
        <f t="shared" si="13"/>
        <v>71.27190883998</v>
      </c>
      <c r="I39" s="261">
        <f>'timbulan sampah'!R15</f>
        <v>842.45755129999998</v>
      </c>
      <c r="J39" s="262">
        <f t="shared" si="4"/>
        <v>842.45755129999986</v>
      </c>
    </row>
    <row r="40" spans="1:16" x14ac:dyDescent="0.25">
      <c r="A40" s="156">
        <v>2022</v>
      </c>
      <c r="B40" s="161">
        <f t="shared" ref="B40:H40" si="14">$I$40*B17</f>
        <v>272.47152700256004</v>
      </c>
      <c r="C40" s="161">
        <f t="shared" si="14"/>
        <v>34.479155584000004</v>
      </c>
      <c r="D40" s="161">
        <f t="shared" si="14"/>
        <v>11.636715009600001</v>
      </c>
      <c r="E40" s="162">
        <f t="shared" si="14"/>
        <v>336.34416272192004</v>
      </c>
      <c r="F40" s="161">
        <f t="shared" si="14"/>
        <v>53.52888904416001</v>
      </c>
      <c r="G40" s="161">
        <f t="shared" si="14"/>
        <v>80.595026177600005</v>
      </c>
      <c r="H40" s="163">
        <f t="shared" si="14"/>
        <v>72.923414060159999</v>
      </c>
      <c r="I40" s="261">
        <f>'timbulan sampah'!R16</f>
        <v>861.97888960000012</v>
      </c>
      <c r="J40" s="262">
        <f t="shared" si="4"/>
        <v>861.9788896</v>
      </c>
    </row>
    <row r="41" spans="1:16" x14ac:dyDescent="0.25">
      <c r="A41" s="156">
        <v>2023</v>
      </c>
      <c r="B41" s="161">
        <f t="shared" ref="B41:H41" si="15">$I$41*B18</f>
        <v>278.64222203919002</v>
      </c>
      <c r="C41" s="161">
        <f t="shared" si="15"/>
        <v>35.260009115999999</v>
      </c>
      <c r="D41" s="161">
        <f t="shared" si="15"/>
        <v>11.900253076649999</v>
      </c>
      <c r="E41" s="162">
        <f t="shared" si="15"/>
        <v>343.96138892658001</v>
      </c>
      <c r="F41" s="161">
        <f t="shared" si="15"/>
        <v>54.741164152590002</v>
      </c>
      <c r="G41" s="161">
        <f t="shared" si="15"/>
        <v>82.420271308650001</v>
      </c>
      <c r="H41" s="163">
        <f t="shared" si="15"/>
        <v>74.574919280339998</v>
      </c>
      <c r="I41" s="261">
        <f>'timbulan sampah'!R17</f>
        <v>881.50022790000003</v>
      </c>
      <c r="J41" s="262">
        <f t="shared" si="4"/>
        <v>881.50022790000003</v>
      </c>
    </row>
    <row r="42" spans="1:16" x14ac:dyDescent="0.25">
      <c r="A42" s="156">
        <v>2024</v>
      </c>
      <c r="B42" s="161">
        <f t="shared" ref="B42:H42" si="16">$I$42*B19</f>
        <v>284.81291707582005</v>
      </c>
      <c r="C42" s="161">
        <f t="shared" si="16"/>
        <v>36.040862648000008</v>
      </c>
      <c r="D42" s="161">
        <f t="shared" si="16"/>
        <v>12.163791143700003</v>
      </c>
      <c r="E42" s="162">
        <f t="shared" si="16"/>
        <v>351.57861513124004</v>
      </c>
      <c r="F42" s="161">
        <f t="shared" si="16"/>
        <v>55.953439261020016</v>
      </c>
      <c r="G42" s="161">
        <f t="shared" si="16"/>
        <v>84.245516439700012</v>
      </c>
      <c r="H42" s="163">
        <f t="shared" si="16"/>
        <v>76.226424500520011</v>
      </c>
      <c r="I42" s="261">
        <f>'timbulan sampah'!R18</f>
        <v>901.02156620000017</v>
      </c>
      <c r="J42" s="262">
        <f t="shared" si="4"/>
        <v>901.02156620000017</v>
      </c>
    </row>
    <row r="43" spans="1:16" x14ac:dyDescent="0.25">
      <c r="A43" s="156">
        <v>2025</v>
      </c>
      <c r="B43" s="161">
        <f t="shared" ref="B43:H43" si="17">$I$43*B20</f>
        <v>290.98361211245003</v>
      </c>
      <c r="C43" s="161">
        <f t="shared" si="17"/>
        <v>36.821716180000003</v>
      </c>
      <c r="D43" s="161">
        <f t="shared" si="17"/>
        <v>12.427329210750001</v>
      </c>
      <c r="E43" s="162">
        <f t="shared" si="17"/>
        <v>359.19584133590001</v>
      </c>
      <c r="F43" s="161">
        <f t="shared" si="17"/>
        <v>57.165714369450008</v>
      </c>
      <c r="G43" s="161">
        <f t="shared" si="17"/>
        <v>86.070761570750008</v>
      </c>
      <c r="H43" s="163">
        <f t="shared" si="17"/>
        <v>77.877929720699996</v>
      </c>
      <c r="I43" s="261">
        <f>'timbulan sampah'!R19</f>
        <v>920.54290450000008</v>
      </c>
      <c r="J43" s="262">
        <f t="shared" si="4"/>
        <v>920.54290450000008</v>
      </c>
    </row>
    <row r="44" spans="1:16" x14ac:dyDescent="0.25">
      <c r="A44" s="156">
        <v>2026</v>
      </c>
      <c r="B44" s="161">
        <f t="shared" ref="B44:H44" si="18">$I$44*B21</f>
        <v>297.15430714907995</v>
      </c>
      <c r="C44" s="161">
        <f t="shared" si="18"/>
        <v>37.602569711999998</v>
      </c>
      <c r="D44" s="161">
        <f t="shared" si="18"/>
        <v>12.690867277799999</v>
      </c>
      <c r="E44" s="162">
        <f t="shared" si="18"/>
        <v>366.81306754055993</v>
      </c>
      <c r="F44" s="161">
        <f t="shared" si="18"/>
        <v>58.377989477879993</v>
      </c>
      <c r="G44" s="161">
        <f t="shared" si="18"/>
        <v>87.89600670179999</v>
      </c>
      <c r="H44" s="163">
        <f t="shared" si="18"/>
        <v>79.52943494087998</v>
      </c>
      <c r="I44" s="261">
        <f>'timbulan sampah'!R20</f>
        <v>940.06424279999987</v>
      </c>
      <c r="J44" s="262">
        <f t="shared" si="4"/>
        <v>940.06424279999987</v>
      </c>
    </row>
    <row r="45" spans="1:16" x14ac:dyDescent="0.25">
      <c r="A45" s="156">
        <v>2027</v>
      </c>
      <c r="B45" s="161">
        <f t="shared" ref="B45:H45" si="19">$I$45*B22</f>
        <v>303.32500218570999</v>
      </c>
      <c r="C45" s="161">
        <f t="shared" si="19"/>
        <v>38.383423243999999</v>
      </c>
      <c r="D45" s="161">
        <f t="shared" si="19"/>
        <v>12.954405344850001</v>
      </c>
      <c r="E45" s="162">
        <f t="shared" si="19"/>
        <v>374.43029374522001</v>
      </c>
      <c r="F45" s="161">
        <f t="shared" si="19"/>
        <v>59.590264586310006</v>
      </c>
      <c r="G45" s="161">
        <f t="shared" si="19"/>
        <v>89.721251832850001</v>
      </c>
      <c r="H45" s="163">
        <f t="shared" si="19"/>
        <v>81.180940161059993</v>
      </c>
      <c r="I45" s="261">
        <f>'timbulan sampah'!R21</f>
        <v>959.58558110000001</v>
      </c>
      <c r="J45" s="262">
        <f t="shared" si="4"/>
        <v>959.58558110000013</v>
      </c>
    </row>
    <row r="46" spans="1:16" x14ac:dyDescent="0.25">
      <c r="A46" s="156">
        <v>2028</v>
      </c>
      <c r="B46" s="161">
        <f t="shared" ref="B46:H46" si="20">$I$46*B23</f>
        <v>309.49569722234003</v>
      </c>
      <c r="C46" s="161">
        <f t="shared" si="20"/>
        <v>39.164276776000001</v>
      </c>
      <c r="D46" s="161">
        <f t="shared" si="20"/>
        <v>13.2179434119</v>
      </c>
      <c r="E46" s="162">
        <f t="shared" si="20"/>
        <v>382.04751994987998</v>
      </c>
      <c r="F46" s="161">
        <f t="shared" si="20"/>
        <v>60.802539694740005</v>
      </c>
      <c r="G46" s="161">
        <f t="shared" si="20"/>
        <v>91.546496963899997</v>
      </c>
      <c r="H46" s="162">
        <f t="shared" si="20"/>
        <v>82.832445381239992</v>
      </c>
      <c r="I46" s="261">
        <f>'timbulan sampah'!R22</f>
        <v>979.10691940000004</v>
      </c>
      <c r="J46" s="262">
        <f t="shared" si="4"/>
        <v>979.10691940000004</v>
      </c>
    </row>
    <row r="47" spans="1:16" x14ac:dyDescent="0.25">
      <c r="A47" s="156">
        <v>2029</v>
      </c>
      <c r="B47" s="161">
        <f t="shared" ref="B47:H47" si="21">$I$47*B24</f>
        <v>315.66639225897006</v>
      </c>
      <c r="C47" s="161">
        <f t="shared" si="21"/>
        <v>39.94513030800001</v>
      </c>
      <c r="D47" s="161">
        <f t="shared" si="21"/>
        <v>13.481481478950002</v>
      </c>
      <c r="E47" s="162">
        <f t="shared" si="21"/>
        <v>389.66474615454007</v>
      </c>
      <c r="F47" s="161">
        <f t="shared" si="21"/>
        <v>62.014814803170012</v>
      </c>
      <c r="G47" s="161">
        <f t="shared" si="21"/>
        <v>93.371742094950022</v>
      </c>
      <c r="H47" s="162">
        <f t="shared" si="21"/>
        <v>84.483950601420005</v>
      </c>
      <c r="I47" s="261">
        <f>'timbulan sampah'!R23</f>
        <v>998.62825770000018</v>
      </c>
      <c r="J47" s="262">
        <f>SUM(B47:H47)</f>
        <v>998.62825770000018</v>
      </c>
    </row>
    <row r="48" spans="1:16" x14ac:dyDescent="0.25">
      <c r="A48" s="156">
        <v>2030</v>
      </c>
      <c r="B48" s="161">
        <f t="shared" ref="B48:H48" si="22">$I$48*B25</f>
        <v>321.83708729559993</v>
      </c>
      <c r="C48" s="161">
        <f t="shared" si="22"/>
        <v>40.725983839999998</v>
      </c>
      <c r="D48" s="161">
        <f t="shared" si="22"/>
        <v>13.745019545999998</v>
      </c>
      <c r="E48" s="162">
        <f t="shared" si="22"/>
        <v>397.28197235919993</v>
      </c>
      <c r="F48" s="161">
        <f t="shared" si="22"/>
        <v>63.227089911599997</v>
      </c>
      <c r="G48" s="161">
        <f t="shared" si="22"/>
        <v>95.19698722599999</v>
      </c>
      <c r="H48" s="162">
        <f t="shared" si="22"/>
        <v>86.135455821599976</v>
      </c>
      <c r="I48" s="261">
        <f>'timbulan sampah'!R24</f>
        <v>1018.1495959999999</v>
      </c>
      <c r="J48" s="262">
        <f t="shared" si="4"/>
        <v>1018.1495959999999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5.25" customHeight="1" x14ac:dyDescent="0.25">
      <c r="A6" s="194" t="s">
        <v>11</v>
      </c>
      <c r="B6" s="200" t="s">
        <v>118</v>
      </c>
      <c r="C6" s="200"/>
      <c r="D6" s="200"/>
      <c r="E6" s="106" t="s">
        <v>114</v>
      </c>
      <c r="F6" s="194" t="s">
        <v>11</v>
      </c>
      <c r="G6" s="200" t="s">
        <v>111</v>
      </c>
      <c r="H6" s="200"/>
      <c r="I6" s="200"/>
      <c r="J6" s="96" t="s">
        <v>115</v>
      </c>
      <c r="K6" s="194" t="s">
        <v>11</v>
      </c>
      <c r="L6" s="200" t="s">
        <v>112</v>
      </c>
      <c r="M6" s="200"/>
      <c r="N6" s="200"/>
      <c r="O6" s="96" t="s">
        <v>115</v>
      </c>
      <c r="P6" s="194" t="s">
        <v>11</v>
      </c>
      <c r="Q6" s="200" t="s">
        <v>113</v>
      </c>
      <c r="R6" s="200"/>
      <c r="S6" s="200"/>
      <c r="X6" s="97"/>
    </row>
    <row r="7" spans="1:24" ht="18" x14ac:dyDescent="0.25">
      <c r="A7" s="194"/>
      <c r="B7" s="194" t="s">
        <v>129</v>
      </c>
      <c r="C7" s="194"/>
      <c r="D7" s="200" t="s">
        <v>130</v>
      </c>
      <c r="E7" s="107"/>
      <c r="F7" s="194"/>
      <c r="G7" s="194" t="s">
        <v>129</v>
      </c>
      <c r="H7" s="194"/>
      <c r="I7" s="200" t="s">
        <v>130</v>
      </c>
      <c r="K7" s="194"/>
      <c r="L7" s="194" t="s">
        <v>129</v>
      </c>
      <c r="M7" s="194"/>
      <c r="N7" s="200" t="s">
        <v>130</v>
      </c>
      <c r="P7" s="194"/>
      <c r="Q7" s="194" t="s">
        <v>129</v>
      </c>
      <c r="R7" s="194"/>
      <c r="S7" s="200" t="s">
        <v>130</v>
      </c>
      <c r="X7" s="97"/>
    </row>
    <row r="8" spans="1:24" ht="18" x14ac:dyDescent="0.25">
      <c r="A8" s="194"/>
      <c r="B8" s="108" t="s">
        <v>131</v>
      </c>
      <c r="C8" s="108" t="s">
        <v>132</v>
      </c>
      <c r="D8" s="200"/>
      <c r="E8" s="109"/>
      <c r="F8" s="194"/>
      <c r="G8" s="108" t="s">
        <v>131</v>
      </c>
      <c r="H8" s="108" t="s">
        <v>132</v>
      </c>
      <c r="I8" s="200"/>
      <c r="K8" s="194"/>
      <c r="L8" s="108" t="s">
        <v>131</v>
      </c>
      <c r="M8" s="108" t="s">
        <v>132</v>
      </c>
      <c r="N8" s="200"/>
      <c r="P8" s="194"/>
      <c r="Q8" s="108" t="s">
        <v>131</v>
      </c>
      <c r="R8" s="108" t="s">
        <v>132</v>
      </c>
      <c r="S8" s="200"/>
    </row>
    <row r="9" spans="1:24" x14ac:dyDescent="0.25">
      <c r="A9" s="89">
        <v>2011</v>
      </c>
      <c r="B9" s="150">
        <f>[12]Results!O28</f>
        <v>0.39819893297633391</v>
      </c>
      <c r="C9" s="110">
        <f>B9*21</f>
        <v>8.3621775925030128</v>
      </c>
      <c r="D9" s="111">
        <f t="shared" ref="D9:D14" si="0">E9+C9</f>
        <v>8.3621775925030128</v>
      </c>
      <c r="E9" s="112"/>
      <c r="F9" s="89">
        <v>2011</v>
      </c>
      <c r="G9" s="150">
        <f>[13]Results!O28</f>
        <v>4.7113698491980022E-2</v>
      </c>
      <c r="H9" s="110">
        <f>G9*21</f>
        <v>0.98938766833158043</v>
      </c>
      <c r="I9" s="111">
        <f t="shared" ref="I9:I14" si="1">J9+H9</f>
        <v>0.98938766833158043</v>
      </c>
      <c r="K9" s="89">
        <v>2011</v>
      </c>
      <c r="L9" s="149">
        <f>[14]Results!O28</f>
        <v>4.0311185875490922E-2</v>
      </c>
      <c r="M9" s="110">
        <f>L9*21</f>
        <v>0.84653490338530935</v>
      </c>
      <c r="N9" s="111">
        <f>O9+M9</f>
        <v>0.84653490338530935</v>
      </c>
      <c r="P9" s="89">
        <v>2011</v>
      </c>
      <c r="Q9" s="149">
        <f>[15]Results!O28</f>
        <v>4.6937337053774744E-2</v>
      </c>
      <c r="R9" s="113">
        <f>Q9*21</f>
        <v>0.98568407812926961</v>
      </c>
      <c r="S9" s="114">
        <f>T9+R9</f>
        <v>0.98568407812926961</v>
      </c>
    </row>
    <row r="10" spans="1:24" x14ac:dyDescent="0.25">
      <c r="A10" s="89">
        <v>2012</v>
      </c>
      <c r="B10" s="150">
        <f>[12]Results!O29</f>
        <v>0.41505657412342012</v>
      </c>
      <c r="C10" s="110">
        <f t="shared" ref="C10:C14" si="2">B10*21</f>
        <v>8.7161880565918217</v>
      </c>
      <c r="D10" s="111">
        <f t="shared" si="0"/>
        <v>8.7161880565918217</v>
      </c>
      <c r="E10" s="112"/>
      <c r="F10" s="89">
        <v>2012</v>
      </c>
      <c r="G10" s="150">
        <f>[13]Results!O29</f>
        <v>4.9108243822258507E-2</v>
      </c>
      <c r="H10" s="110">
        <f t="shared" ref="H10:H14" si="3">G10*21</f>
        <v>1.0312731202674286</v>
      </c>
      <c r="I10" s="111">
        <f t="shared" si="1"/>
        <v>1.0312731202674286</v>
      </c>
      <c r="K10" s="89">
        <v>2012</v>
      </c>
      <c r="L10" s="149">
        <f>[14]Results!O29</f>
        <v>4.201774872492707E-2</v>
      </c>
      <c r="M10" s="110">
        <f t="shared" ref="M10:M14" si="4">L10*21</f>
        <v>0.88237272322346849</v>
      </c>
      <c r="N10" s="111">
        <f t="shared" ref="N10:N14" si="5">O10+M10</f>
        <v>0.88237272322346849</v>
      </c>
      <c r="P10" s="89">
        <v>2012</v>
      </c>
      <c r="Q10" s="149">
        <f>[15]Results!O29</f>
        <v>4.8924416171586931E-2</v>
      </c>
      <c r="R10" s="113">
        <f t="shared" ref="R10:R14" si="6">Q10*21</f>
        <v>1.0274127396033255</v>
      </c>
      <c r="S10" s="114">
        <f t="shared" ref="S10:S14" si="7">T10+R10</f>
        <v>1.0274127396033255</v>
      </c>
    </row>
    <row r="11" spans="1:24" x14ac:dyDescent="0.25">
      <c r="A11" s="89">
        <v>2013</v>
      </c>
      <c r="B11" s="150">
        <f>[12]Results!O30</f>
        <v>0.42949936931587773</v>
      </c>
      <c r="C11" s="110">
        <f t="shared" si="2"/>
        <v>9.0194867556334319</v>
      </c>
      <c r="D11" s="111">
        <f t="shared" si="0"/>
        <v>9.0194867556334319</v>
      </c>
      <c r="E11" s="112"/>
      <c r="F11" s="89">
        <v>2013</v>
      </c>
      <c r="G11" s="150">
        <f>[13]Results!O30</f>
        <v>5.0817071851989325E-2</v>
      </c>
      <c r="H11" s="110">
        <f t="shared" si="3"/>
        <v>1.0671585088917759</v>
      </c>
      <c r="I11" s="111">
        <f t="shared" si="1"/>
        <v>1.0671585088917759</v>
      </c>
      <c r="K11" s="89">
        <v>2013</v>
      </c>
      <c r="L11" s="149">
        <f>[14]Results!O30</f>
        <v>4.3479847573894614E-2</v>
      </c>
      <c r="M11" s="110">
        <f t="shared" si="4"/>
        <v>0.91307679905178696</v>
      </c>
      <c r="N11" s="111">
        <f t="shared" si="5"/>
        <v>0.91307679905178696</v>
      </c>
      <c r="P11" s="89">
        <v>2013</v>
      </c>
      <c r="Q11" s="149">
        <f>[15]Results!O30</f>
        <v>5.0626847518853532E-2</v>
      </c>
      <c r="R11" s="113">
        <f t="shared" si="6"/>
        <v>1.0631637978959241</v>
      </c>
      <c r="S11" s="114">
        <f t="shared" si="7"/>
        <v>1.0631637978959241</v>
      </c>
    </row>
    <row r="12" spans="1:24" x14ac:dyDescent="0.25">
      <c r="A12" s="89">
        <v>2014</v>
      </c>
      <c r="B12" s="150">
        <f>[12]Results!O31</f>
        <v>0.44229355670735315</v>
      </c>
      <c r="C12" s="110">
        <f t="shared" si="2"/>
        <v>9.2881646908544155</v>
      </c>
      <c r="D12" s="111">
        <f t="shared" si="0"/>
        <v>9.2881646908544155</v>
      </c>
      <c r="E12" s="112"/>
      <c r="F12" s="89">
        <v>2014</v>
      </c>
      <c r="G12" s="150">
        <f>[13]Results!O31</f>
        <v>5.233084157182856E-2</v>
      </c>
      <c r="H12" s="110">
        <f t="shared" si="3"/>
        <v>1.0989476730083998</v>
      </c>
      <c r="I12" s="111">
        <f t="shared" si="1"/>
        <v>1.0989476730083998</v>
      </c>
      <c r="K12" s="89">
        <v>2014</v>
      </c>
      <c r="L12" s="149">
        <f>[14]Results!O31</f>
        <v>4.4775051612259739E-2</v>
      </c>
      <c r="M12" s="110">
        <f t="shared" si="4"/>
        <v>0.94027608385745454</v>
      </c>
      <c r="N12" s="111">
        <f t="shared" si="5"/>
        <v>0.94027608385745454</v>
      </c>
      <c r="P12" s="89">
        <v>2014</v>
      </c>
      <c r="Q12" s="149">
        <f>[15]Results!O31</f>
        <v>5.213495072102492E-2</v>
      </c>
      <c r="R12" s="113">
        <f t="shared" si="6"/>
        <v>1.0948339651415233</v>
      </c>
      <c r="S12" s="114">
        <f t="shared" si="7"/>
        <v>1.0948339651415233</v>
      </c>
    </row>
    <row r="13" spans="1:24" x14ac:dyDescent="0.25">
      <c r="A13" s="89">
        <v>2015</v>
      </c>
      <c r="B13" s="150">
        <f>[12]Results!O32</f>
        <v>0.45389583858891308</v>
      </c>
      <c r="C13" s="110">
        <f t="shared" si="2"/>
        <v>9.5318126103671741</v>
      </c>
      <c r="D13" s="111">
        <f t="shared" si="0"/>
        <v>9.5318126103671741</v>
      </c>
      <c r="E13" s="112"/>
      <c r="F13" s="89">
        <v>2015</v>
      </c>
      <c r="G13" s="150">
        <f>[13]Results!O32</f>
        <v>5.3703588621402558E-2</v>
      </c>
      <c r="H13" s="110">
        <f t="shared" si="3"/>
        <v>1.1277753610494536</v>
      </c>
      <c r="I13" s="111">
        <f t="shared" si="1"/>
        <v>1.1277753610494536</v>
      </c>
      <c r="K13" s="89">
        <v>2015</v>
      </c>
      <c r="L13" s="149">
        <f>[14]Results!O32</f>
        <v>4.5949594542376522E-2</v>
      </c>
      <c r="M13" s="110">
        <f t="shared" si="4"/>
        <v>0.96494148538990698</v>
      </c>
      <c r="N13" s="111">
        <f t="shared" si="5"/>
        <v>0.96494148538990698</v>
      </c>
      <c r="P13" s="89">
        <v>2015</v>
      </c>
      <c r="Q13" s="149">
        <f>[15]Results!O32</f>
        <v>5.3502559145279648E-2</v>
      </c>
      <c r="R13" s="113">
        <f t="shared" si="6"/>
        <v>1.1235537420508726</v>
      </c>
      <c r="S13" s="114">
        <f t="shared" si="7"/>
        <v>1.1235537420508726</v>
      </c>
    </row>
    <row r="14" spans="1:24" x14ac:dyDescent="0.25">
      <c r="A14" s="89">
        <v>2016</v>
      </c>
      <c r="B14" s="150">
        <f>[12]Results!O33</f>
        <v>0.46460910117613441</v>
      </c>
      <c r="C14" s="110">
        <f t="shared" si="2"/>
        <v>9.7567911246988217</v>
      </c>
      <c r="D14" s="111">
        <f t="shared" si="0"/>
        <v>9.7567911246988217</v>
      </c>
      <c r="E14" s="112"/>
      <c r="F14" s="89">
        <v>2016</v>
      </c>
      <c r="G14" s="150">
        <f>[13]Results!O33</f>
        <v>5.4971149585534416E-2</v>
      </c>
      <c r="H14" s="110">
        <f t="shared" si="3"/>
        <v>1.1543941412962226</v>
      </c>
      <c r="I14" s="111">
        <f t="shared" si="1"/>
        <v>1.1543941412962226</v>
      </c>
      <c r="K14" s="89">
        <v>2016</v>
      </c>
      <c r="L14" s="149">
        <f>[14]Results!O33</f>
        <v>4.7034138682810193E-2</v>
      </c>
      <c r="M14" s="110">
        <f t="shared" si="4"/>
        <v>0.98771691233901404</v>
      </c>
      <c r="N14" s="111">
        <f t="shared" si="5"/>
        <v>0.98771691233901404</v>
      </c>
      <c r="P14" s="89">
        <v>2016</v>
      </c>
      <c r="Q14" s="149">
        <f>[15]Results!O33</f>
        <v>5.4765375228797118E-2</v>
      </c>
      <c r="R14" s="113">
        <f t="shared" si="6"/>
        <v>1.1500728798047395</v>
      </c>
      <c r="S14" s="114">
        <f t="shared" si="7"/>
        <v>1.1500728798047395</v>
      </c>
    </row>
    <row r="15" spans="1:24" x14ac:dyDescent="0.25">
      <c r="A15" s="89">
        <v>2017</v>
      </c>
      <c r="B15" s="150">
        <f>[12]Results!O34</f>
        <v>0.47469076087606071</v>
      </c>
      <c r="C15" s="110">
        <f t="shared" ref="C15:C29" si="8">B15*21</f>
        <v>9.9685059783972747</v>
      </c>
      <c r="D15" s="111">
        <f t="shared" ref="D15:D29" si="9">E15+C15</f>
        <v>9.9685059783972747</v>
      </c>
      <c r="E15" s="112"/>
      <c r="F15" s="89">
        <v>2017</v>
      </c>
      <c r="G15" s="150">
        <f>[13]Results!O34</f>
        <v>5.6163981198243201E-2</v>
      </c>
      <c r="H15" s="110">
        <f t="shared" ref="H15:H29" si="10">G15*21</f>
        <v>1.1794436051631072</v>
      </c>
      <c r="I15" s="111">
        <f t="shared" ref="I15:I29" si="11">J15+H15</f>
        <v>1.1794436051631072</v>
      </c>
      <c r="K15" s="89">
        <v>2017</v>
      </c>
      <c r="L15" s="149">
        <f>[14]Results!O34</f>
        <v>4.8054743271224123E-2</v>
      </c>
      <c r="M15" s="110">
        <f t="shared" ref="M15:M29" si="12">L15*21</f>
        <v>1.0091496086957066</v>
      </c>
      <c r="N15" s="111">
        <f t="shared" ref="N15:N29" si="13">O15+M15</f>
        <v>1.0091496086957066</v>
      </c>
      <c r="P15" s="89">
        <v>2017</v>
      </c>
      <c r="Q15" s="149">
        <f>[15]Results!O34</f>
        <v>5.5953741696431587E-2</v>
      </c>
      <c r="R15" s="113">
        <f t="shared" ref="R15:R29" si="14">Q15*21</f>
        <v>1.1750285756250634</v>
      </c>
      <c r="S15" s="114">
        <f t="shared" ref="S15:S29" si="15">T15+R15</f>
        <v>1.1750285756250634</v>
      </c>
    </row>
    <row r="16" spans="1:24" x14ac:dyDescent="0.25">
      <c r="A16" s="89">
        <v>2018</v>
      </c>
      <c r="B16" s="150">
        <f>[12]Results!O35</f>
        <v>0.48773797384717227</v>
      </c>
      <c r="C16" s="110">
        <f t="shared" si="8"/>
        <v>10.242497450790617</v>
      </c>
      <c r="D16" s="111">
        <f t="shared" si="9"/>
        <v>10.242497450790617</v>
      </c>
      <c r="E16" s="112"/>
      <c r="F16" s="89">
        <v>2018</v>
      </c>
      <c r="G16" s="150">
        <f>[13]Results!O35</f>
        <v>5.7707688142626536E-2</v>
      </c>
      <c r="H16" s="110">
        <f t="shared" si="10"/>
        <v>1.2118614509951573</v>
      </c>
      <c r="I16" s="111">
        <f t="shared" si="11"/>
        <v>1.2118614509951573</v>
      </c>
      <c r="K16" s="89">
        <v>2018</v>
      </c>
      <c r="L16" s="149">
        <f>[14]Results!O35</f>
        <v>4.9375562047167088E-2</v>
      </c>
      <c r="M16" s="110">
        <f t="shared" si="12"/>
        <v>1.0368868029905087</v>
      </c>
      <c r="N16" s="111">
        <f t="shared" si="13"/>
        <v>1.0368868029905087</v>
      </c>
      <c r="P16" s="89">
        <v>2018</v>
      </c>
      <c r="Q16" s="149">
        <f>[15]Results!O35</f>
        <v>5.7491670058670168E-2</v>
      </c>
      <c r="R16" s="113">
        <f t="shared" si="14"/>
        <v>1.2073250712320736</v>
      </c>
      <c r="S16" s="114">
        <f t="shared" si="15"/>
        <v>1.2073250712320736</v>
      </c>
    </row>
    <row r="17" spans="1:19" x14ac:dyDescent="0.25">
      <c r="A17" s="89">
        <v>2019</v>
      </c>
      <c r="B17" s="150">
        <f>[12]Results!O36</f>
        <v>0.50055713940644575</v>
      </c>
      <c r="C17" s="110">
        <f t="shared" si="8"/>
        <v>10.511699927535361</v>
      </c>
      <c r="D17" s="111">
        <f t="shared" si="9"/>
        <v>10.511699927535361</v>
      </c>
      <c r="E17" s="112"/>
      <c r="F17" s="89">
        <v>2019</v>
      </c>
      <c r="G17" s="150">
        <f>[13]Results!O36</f>
        <v>5.9224413204052744E-2</v>
      </c>
      <c r="H17" s="110">
        <f t="shared" si="10"/>
        <v>1.2437126772851077</v>
      </c>
      <c r="I17" s="111">
        <f t="shared" si="11"/>
        <v>1.2437126772851077</v>
      </c>
      <c r="K17" s="89">
        <v>2019</v>
      </c>
      <c r="L17" s="149">
        <f>[14]Results!O36</f>
        <v>5.0673294720045121E-2</v>
      </c>
      <c r="M17" s="110">
        <f t="shared" si="12"/>
        <v>1.0641391891209475</v>
      </c>
      <c r="N17" s="111">
        <f t="shared" si="13"/>
        <v>1.0641391891209475</v>
      </c>
      <c r="P17" s="89">
        <v>2019</v>
      </c>
      <c r="Q17" s="149">
        <f>[15]Results!O36</f>
        <v>5.9002717539652541E-2</v>
      </c>
      <c r="R17" s="113">
        <f t="shared" si="14"/>
        <v>1.2390570683327033</v>
      </c>
      <c r="S17" s="114">
        <f t="shared" si="15"/>
        <v>1.2390570683327033</v>
      </c>
    </row>
    <row r="18" spans="1:19" x14ac:dyDescent="0.25">
      <c r="A18" s="89">
        <v>2020</v>
      </c>
      <c r="B18" s="150">
        <f>[12]Results!O37</f>
        <v>0.5132183982950097</v>
      </c>
      <c r="C18" s="110">
        <f t="shared" si="8"/>
        <v>10.777586364195203</v>
      </c>
      <c r="D18" s="111">
        <f t="shared" si="9"/>
        <v>10.777586364195203</v>
      </c>
      <c r="E18" s="112"/>
      <c r="F18" s="89">
        <v>2020</v>
      </c>
      <c r="G18" s="150">
        <f>[13]Results!O37</f>
        <v>6.0722455223768956E-2</v>
      </c>
      <c r="H18" s="110">
        <f t="shared" si="10"/>
        <v>1.2751715596991482</v>
      </c>
      <c r="I18" s="111">
        <f t="shared" si="11"/>
        <v>1.2751715596991482</v>
      </c>
      <c r="K18" s="89">
        <v>2020</v>
      </c>
      <c r="L18" s="149">
        <f>[14]Results!O37</f>
        <v>5.1955041902690013E-2</v>
      </c>
      <c r="M18" s="110">
        <f t="shared" si="12"/>
        <v>1.0910558799564902</v>
      </c>
      <c r="N18" s="111">
        <f t="shared" si="13"/>
        <v>1.0910558799564902</v>
      </c>
      <c r="P18" s="89">
        <v>2020</v>
      </c>
      <c r="Q18" s="149">
        <f>[15]Results!O37</f>
        <v>6.0495151915444682E-2</v>
      </c>
      <c r="R18" s="113">
        <f t="shared" si="14"/>
        <v>1.2703981902243384</v>
      </c>
      <c r="S18" s="114">
        <f t="shared" si="15"/>
        <v>1.2703981902243384</v>
      </c>
    </row>
    <row r="19" spans="1:19" x14ac:dyDescent="0.25">
      <c r="A19" s="89">
        <v>2021</v>
      </c>
      <c r="B19" s="150">
        <f>[12]Results!O38</f>
        <v>0.52576934041273327</v>
      </c>
      <c r="C19" s="110">
        <f t="shared" si="8"/>
        <v>11.041156148667399</v>
      </c>
      <c r="D19" s="111">
        <f t="shared" si="9"/>
        <v>11.041156148667399</v>
      </c>
      <c r="E19" s="112"/>
      <c r="F19" s="89">
        <v>2021</v>
      </c>
      <c r="G19" s="150">
        <f>[13]Results!O38</f>
        <v>6.2207444895400914E-2</v>
      </c>
      <c r="H19" s="110">
        <f t="shared" si="10"/>
        <v>1.3063563428034193</v>
      </c>
      <c r="I19" s="111">
        <f t="shared" si="11"/>
        <v>1.3063563428034193</v>
      </c>
      <c r="K19" s="89">
        <v>2021</v>
      </c>
      <c r="L19" s="149">
        <f>[14]Results!O38</f>
        <v>5.3225621300877775E-2</v>
      </c>
      <c r="M19" s="110">
        <f t="shared" si="12"/>
        <v>1.1177380473184333</v>
      </c>
      <c r="N19" s="111">
        <f t="shared" si="13"/>
        <v>1.1177380473184333</v>
      </c>
      <c r="P19" s="89">
        <v>2021</v>
      </c>
      <c r="Q19" s="149">
        <f>[15]Results!O38</f>
        <v>6.197458280220957E-2</v>
      </c>
      <c r="R19" s="113">
        <f t="shared" si="14"/>
        <v>1.3014662388464009</v>
      </c>
      <c r="S19" s="114">
        <f t="shared" si="15"/>
        <v>1.3014662388464009</v>
      </c>
    </row>
    <row r="20" spans="1:19" x14ac:dyDescent="0.25">
      <c r="A20" s="89">
        <v>2022</v>
      </c>
      <c r="B20" s="150">
        <f>[12]Results!O39</f>
        <v>0.53824236431458583</v>
      </c>
      <c r="C20" s="110">
        <f t="shared" si="8"/>
        <v>11.303089650606303</v>
      </c>
      <c r="D20" s="111">
        <f t="shared" si="9"/>
        <v>11.303089650606303</v>
      </c>
      <c r="E20" s="112"/>
      <c r="F20" s="89">
        <v>2022</v>
      </c>
      <c r="G20" s="150">
        <f>[13]Results!O39</f>
        <v>6.3683215518397701E-2</v>
      </c>
      <c r="H20" s="110">
        <f t="shared" si="10"/>
        <v>1.3373475258863516</v>
      </c>
      <c r="I20" s="111">
        <f t="shared" si="11"/>
        <v>1.3373475258863516</v>
      </c>
      <c r="K20" s="89">
        <v>2022</v>
      </c>
      <c r="L20" s="149">
        <f>[14]Results!O39</f>
        <v>5.4488312743014085E-2</v>
      </c>
      <c r="M20" s="110">
        <f t="shared" si="12"/>
        <v>1.1442545676032958</v>
      </c>
      <c r="N20" s="111">
        <f t="shared" si="13"/>
        <v>1.1442545676032958</v>
      </c>
      <c r="P20" s="89">
        <v>2022</v>
      </c>
      <c r="Q20" s="149">
        <f>[15]Results!O39</f>
        <v>6.3444829150147028E-2</v>
      </c>
      <c r="R20" s="113">
        <f t="shared" si="14"/>
        <v>1.3323414121530877</v>
      </c>
      <c r="S20" s="114">
        <f t="shared" si="15"/>
        <v>1.3323414121530877</v>
      </c>
    </row>
    <row r="21" spans="1:19" x14ac:dyDescent="0.25">
      <c r="A21" s="89">
        <v>2023</v>
      </c>
      <c r="B21" s="150">
        <f>[12]Results!O40</f>
        <v>0.55065962118069622</v>
      </c>
      <c r="C21" s="110">
        <f t="shared" si="8"/>
        <v>11.56385204479462</v>
      </c>
      <c r="D21" s="111">
        <f t="shared" si="9"/>
        <v>11.56385204479462</v>
      </c>
      <c r="E21" s="112"/>
      <c r="F21" s="89">
        <v>2023</v>
      </c>
      <c r="G21" s="150">
        <f>[13]Results!O40</f>
        <v>6.515238795367935E-2</v>
      </c>
      <c r="H21" s="110">
        <f t="shared" si="10"/>
        <v>1.3682001470272664</v>
      </c>
      <c r="I21" s="111">
        <f t="shared" si="11"/>
        <v>1.3682001470272664</v>
      </c>
      <c r="K21" s="89">
        <v>2023</v>
      </c>
      <c r="L21" s="149">
        <f>[14]Results!O40</f>
        <v>5.5745358676944891E-2</v>
      </c>
      <c r="M21" s="110">
        <f t="shared" si="12"/>
        <v>1.1706525322158428</v>
      </c>
      <c r="N21" s="111">
        <f t="shared" si="13"/>
        <v>1.1706525322158428</v>
      </c>
      <c r="P21" s="89">
        <v>2023</v>
      </c>
      <c r="Q21" s="149">
        <f>[15]Results!O40</f>
        <v>6.4908502009467711E-2</v>
      </c>
      <c r="R21" s="113">
        <f t="shared" si="14"/>
        <v>1.3630785421988219</v>
      </c>
      <c r="S21" s="114">
        <f t="shared" si="15"/>
        <v>1.3630785421988219</v>
      </c>
    </row>
    <row r="22" spans="1:19" x14ac:dyDescent="0.25">
      <c r="A22" s="89">
        <v>2024</v>
      </c>
      <c r="B22" s="150">
        <f>[12]Results!O41</f>
        <v>0.56303633799623087</v>
      </c>
      <c r="C22" s="110">
        <f t="shared" si="8"/>
        <v>11.823763097920848</v>
      </c>
      <c r="D22" s="111">
        <f t="shared" si="9"/>
        <v>11.823763097920848</v>
      </c>
      <c r="E22" s="112"/>
      <c r="F22" s="89">
        <v>2024</v>
      </c>
      <c r="G22" s="150">
        <f>[13]Results!O41</f>
        <v>6.6616763812271551E-2</v>
      </c>
      <c r="H22" s="110">
        <f t="shared" si="10"/>
        <v>1.3989520400577025</v>
      </c>
      <c r="I22" s="111">
        <f t="shared" si="11"/>
        <v>1.3989520400577025</v>
      </c>
      <c r="K22" s="89">
        <v>2024</v>
      </c>
      <c r="L22" s="149">
        <f>[14]Results!O41</f>
        <v>5.6998300588039834E-2</v>
      </c>
      <c r="M22" s="110">
        <f t="shared" si="12"/>
        <v>1.1969643123488365</v>
      </c>
      <c r="N22" s="111">
        <f t="shared" si="13"/>
        <v>1.1969643123488365</v>
      </c>
      <c r="P22" s="89">
        <v>2024</v>
      </c>
      <c r="Q22" s="149">
        <f>[15]Results!O41</f>
        <v>6.6367396247198868E-2</v>
      </c>
      <c r="R22" s="113">
        <f t="shared" si="14"/>
        <v>1.3937153211911761</v>
      </c>
      <c r="S22" s="114">
        <f t="shared" si="15"/>
        <v>1.3937153211911761</v>
      </c>
    </row>
    <row r="23" spans="1:19" x14ac:dyDescent="0.25">
      <c r="A23" s="89">
        <v>2025</v>
      </c>
      <c r="B23" s="150">
        <f>[12]Results!O42</f>
        <v>0.57538305291655589</v>
      </c>
      <c r="C23" s="110">
        <f t="shared" si="8"/>
        <v>12.083044111247673</v>
      </c>
      <c r="D23" s="111">
        <f t="shared" si="9"/>
        <v>12.083044111247673</v>
      </c>
      <c r="E23" s="112"/>
      <c r="F23" s="89">
        <v>2025</v>
      </c>
      <c r="G23" s="150">
        <f>[13]Results!O42</f>
        <v>6.8077589936979446E-2</v>
      </c>
      <c r="H23" s="110">
        <f t="shared" si="10"/>
        <v>1.4296293886765683</v>
      </c>
      <c r="I23" s="111">
        <f t="shared" si="11"/>
        <v>1.4296293886765683</v>
      </c>
      <c r="K23" s="89">
        <v>2025</v>
      </c>
      <c r="L23" s="149">
        <f>[14]Results!O42</f>
        <v>5.8248205293672237E-2</v>
      </c>
      <c r="M23" s="110">
        <f t="shared" si="12"/>
        <v>1.2232123111671169</v>
      </c>
      <c r="N23" s="111">
        <f t="shared" si="13"/>
        <v>1.2232123111671169</v>
      </c>
      <c r="P23" s="89">
        <v>2025</v>
      </c>
      <c r="Q23" s="149">
        <f>[15]Results!O42</f>
        <v>6.7822754038819599E-2</v>
      </c>
      <c r="R23" s="113">
        <f t="shared" si="14"/>
        <v>1.4242778348152116</v>
      </c>
      <c r="S23" s="114">
        <f t="shared" si="15"/>
        <v>1.4242778348152116</v>
      </c>
    </row>
    <row r="24" spans="1:19" x14ac:dyDescent="0.25">
      <c r="A24" s="89">
        <v>2026</v>
      </c>
      <c r="B24" s="150">
        <f>[12]Results!O43</f>
        <v>0.5877071202912707</v>
      </c>
      <c r="C24" s="110">
        <f t="shared" si="8"/>
        <v>12.341849526116684</v>
      </c>
      <c r="D24" s="111">
        <f t="shared" si="9"/>
        <v>12.341849526116684</v>
      </c>
      <c r="E24" s="112"/>
      <c r="F24" s="89">
        <v>2026</v>
      </c>
      <c r="G24" s="150">
        <f>[13]Results!O43</f>
        <v>6.9535736472298409E-2</v>
      </c>
      <c r="H24" s="110">
        <f t="shared" si="10"/>
        <v>1.4602504659182667</v>
      </c>
      <c r="I24" s="111">
        <f t="shared" si="11"/>
        <v>1.4602504659182667</v>
      </c>
      <c r="K24" s="89">
        <v>2026</v>
      </c>
      <c r="L24" s="149">
        <f>[14]Results!O43</f>
        <v>5.9495817302501322E-2</v>
      </c>
      <c r="M24" s="110">
        <f t="shared" si="12"/>
        <v>1.2494121633525277</v>
      </c>
      <c r="N24" s="111">
        <f t="shared" si="13"/>
        <v>1.2494121633525277</v>
      </c>
      <c r="P24" s="89">
        <v>2026</v>
      </c>
      <c r="Q24" s="149">
        <f>[15]Results!O43</f>
        <v>6.9275442271599971E-2</v>
      </c>
      <c r="R24" s="113">
        <f t="shared" si="14"/>
        <v>1.4547842877035995</v>
      </c>
      <c r="S24" s="114">
        <f t="shared" si="15"/>
        <v>1.4547842877035995</v>
      </c>
    </row>
    <row r="25" spans="1:19" x14ac:dyDescent="0.25">
      <c r="A25" s="89">
        <v>2027</v>
      </c>
      <c r="B25" s="150">
        <f>[12]Results!O44</f>
        <v>0.60001372514581985</v>
      </c>
      <c r="C25" s="110">
        <f t="shared" si="8"/>
        <v>12.600288228062217</v>
      </c>
      <c r="D25" s="111">
        <f t="shared" si="9"/>
        <v>12.600288228062217</v>
      </c>
      <c r="E25" s="112"/>
      <c r="F25" s="89">
        <v>2027</v>
      </c>
      <c r="G25" s="150">
        <f>[13]Results!O44</f>
        <v>7.0991816894823381E-2</v>
      </c>
      <c r="H25" s="110">
        <f t="shared" si="10"/>
        <v>1.4908281547912909</v>
      </c>
      <c r="I25" s="111">
        <f t="shared" si="11"/>
        <v>1.4908281547912909</v>
      </c>
      <c r="K25" s="89">
        <v>2027</v>
      </c>
      <c r="L25" s="149">
        <f>[14]Results!O44</f>
        <v>6.0741661514287365E-2</v>
      </c>
      <c r="M25" s="110">
        <f t="shared" si="12"/>
        <v>1.2755748918000347</v>
      </c>
      <c r="N25" s="111">
        <f t="shared" si="13"/>
        <v>1.2755748918000347</v>
      </c>
      <c r="P25" s="89">
        <v>2027</v>
      </c>
      <c r="Q25" s="149">
        <f>[15]Results!O44</f>
        <v>7.0726072125698369E-2</v>
      </c>
      <c r="R25" s="113">
        <f t="shared" si="14"/>
        <v>1.4852475146396658</v>
      </c>
      <c r="S25" s="114">
        <f t="shared" si="15"/>
        <v>1.4852475146396658</v>
      </c>
    </row>
    <row r="26" spans="1:19" x14ac:dyDescent="0.25">
      <c r="A26" s="89">
        <v>2028</v>
      </c>
      <c r="B26" s="150">
        <f>[12]Results!O45</f>
        <v>0.61230656801214711</v>
      </c>
      <c r="C26" s="110">
        <f t="shared" si="8"/>
        <v>12.858437928255089</v>
      </c>
      <c r="D26" s="111">
        <f t="shared" si="9"/>
        <v>12.858437928255089</v>
      </c>
      <c r="E26" s="112"/>
      <c r="F26" s="89">
        <v>2028</v>
      </c>
      <c r="G26" s="150">
        <f>[13]Results!O45</f>
        <v>7.2446269040348968E-2</v>
      </c>
      <c r="H26" s="110">
        <f t="shared" si="10"/>
        <v>1.5213716498473284</v>
      </c>
      <c r="I26" s="111">
        <f t="shared" si="11"/>
        <v>1.5213716498473284</v>
      </c>
      <c r="K26" s="89">
        <v>2028</v>
      </c>
      <c r="L26" s="149">
        <f>[14]Results!O45</f>
        <v>6.1986112547892151E-2</v>
      </c>
      <c r="M26" s="110">
        <f t="shared" si="12"/>
        <v>1.3017083635057352</v>
      </c>
      <c r="N26" s="111">
        <f t="shared" si="13"/>
        <v>1.3017083635057352</v>
      </c>
      <c r="P26" s="89">
        <v>2028</v>
      </c>
      <c r="Q26" s="149">
        <f>[15]Results!O45</f>
        <v>7.217507979795193E-2</v>
      </c>
      <c r="R26" s="113">
        <f t="shared" si="14"/>
        <v>1.5156766757569906</v>
      </c>
      <c r="S26" s="114">
        <f t="shared" si="15"/>
        <v>1.5156766757569906</v>
      </c>
    </row>
    <row r="27" spans="1:19" x14ac:dyDescent="0.25">
      <c r="A27" s="89">
        <v>2029</v>
      </c>
      <c r="B27" s="150">
        <f>[12]Results!O46</f>
        <v>0.62458832808361342</v>
      </c>
      <c r="C27" s="110">
        <f t="shared" si="8"/>
        <v>13.116354889755883</v>
      </c>
      <c r="D27" s="111">
        <f t="shared" si="9"/>
        <v>13.116354889755883</v>
      </c>
      <c r="E27" s="112"/>
      <c r="F27" s="89">
        <v>2029</v>
      </c>
      <c r="G27" s="150">
        <f>[13]Results!O46</f>
        <v>7.3899409902964716E-2</v>
      </c>
      <c r="H27" s="110">
        <f t="shared" si="10"/>
        <v>1.551887607962259</v>
      </c>
      <c r="I27" s="111">
        <f t="shared" si="11"/>
        <v>1.551887607962259</v>
      </c>
      <c r="K27" s="89">
        <v>2029</v>
      </c>
      <c r="L27" s="149">
        <f>[14]Results!O46</f>
        <v>6.3229441628205096E-2</v>
      </c>
      <c r="M27" s="110">
        <f t="shared" si="12"/>
        <v>1.327818274192307</v>
      </c>
      <c r="N27" s="111">
        <f t="shared" si="13"/>
        <v>1.327818274192307</v>
      </c>
      <c r="P27" s="89">
        <v>2029</v>
      </c>
      <c r="Q27" s="149">
        <f>[15]Results!O46</f>
        <v>7.3622781095841305E-2</v>
      </c>
      <c r="R27" s="113">
        <f t="shared" si="14"/>
        <v>1.5460784030126673</v>
      </c>
      <c r="S27" s="114">
        <f t="shared" si="15"/>
        <v>1.5460784030126673</v>
      </c>
    </row>
    <row r="28" spans="1:19" x14ac:dyDescent="0.25">
      <c r="A28" s="89">
        <v>2030</v>
      </c>
      <c r="B28" s="150">
        <f>[12]Results!O47</f>
        <v>0.63686097717904089</v>
      </c>
      <c r="C28" s="110">
        <f t="shared" si="8"/>
        <v>13.374080520759859</v>
      </c>
      <c r="D28" s="111">
        <f t="shared" si="9"/>
        <v>13.374080520759859</v>
      </c>
      <c r="E28" s="112"/>
      <c r="F28" s="89">
        <v>2030</v>
      </c>
      <c r="G28" s="150">
        <f>[13]Results!O47</f>
        <v>7.5351472782335116E-2</v>
      </c>
      <c r="H28" s="110">
        <f t="shared" si="10"/>
        <v>1.5823809284290373</v>
      </c>
      <c r="I28" s="111">
        <f t="shared" si="11"/>
        <v>1.5823809284290373</v>
      </c>
      <c r="K28" s="89">
        <v>2030</v>
      </c>
      <c r="L28" s="149">
        <f>[14]Results!O47</f>
        <v>6.4471848369912405E-2</v>
      </c>
      <c r="M28" s="110">
        <f t="shared" si="12"/>
        <v>1.3539088157681605</v>
      </c>
      <c r="N28" s="111">
        <f t="shared" si="13"/>
        <v>1.3539088157681605</v>
      </c>
      <c r="P28" s="89">
        <v>2030</v>
      </c>
      <c r="Q28" s="149">
        <f>[15]Results!O47</f>
        <v>7.5069408445716745E-2</v>
      </c>
      <c r="R28" s="113">
        <f t="shared" si="14"/>
        <v>1.5764575773600518</v>
      </c>
      <c r="S28" s="114">
        <f t="shared" si="15"/>
        <v>1.5764575773600518</v>
      </c>
    </row>
    <row r="29" spans="1:19" x14ac:dyDescent="0.25">
      <c r="A29" s="89">
        <v>2031</v>
      </c>
      <c r="B29" s="150"/>
      <c r="C29" s="110">
        <f t="shared" si="8"/>
        <v>0</v>
      </c>
      <c r="D29" s="111">
        <f t="shared" si="9"/>
        <v>0</v>
      </c>
      <c r="E29" s="112"/>
      <c r="F29" s="89">
        <v>2031</v>
      </c>
      <c r="G29" s="150"/>
      <c r="H29" s="110">
        <f t="shared" si="10"/>
        <v>0</v>
      </c>
      <c r="I29" s="111">
        <f t="shared" si="11"/>
        <v>0</v>
      </c>
      <c r="K29" s="89">
        <v>2031</v>
      </c>
      <c r="L29" s="149"/>
      <c r="M29" s="110">
        <f t="shared" si="12"/>
        <v>0</v>
      </c>
      <c r="N29" s="111">
        <f t="shared" si="13"/>
        <v>0</v>
      </c>
      <c r="P29" s="89">
        <v>2031</v>
      </c>
      <c r="Q29" s="149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127</v>
      </c>
    </row>
    <row r="32" spans="1:19" ht="15.75" thickBot="1" x14ac:dyDescent="0.3">
      <c r="A32" s="201" t="s">
        <v>11</v>
      </c>
      <c r="B32" s="203" t="s">
        <v>81</v>
      </c>
      <c r="C32" s="204"/>
      <c r="D32" s="204"/>
      <c r="E32" s="204"/>
      <c r="F32" s="205"/>
    </row>
    <row r="33" spans="1:6" ht="18.75" thickBot="1" x14ac:dyDescent="0.3">
      <c r="A33" s="202"/>
      <c r="B33" s="203" t="s">
        <v>129</v>
      </c>
      <c r="C33" s="205"/>
      <c r="D33" s="203" t="s">
        <v>133</v>
      </c>
      <c r="E33" s="205"/>
      <c r="F33" s="206" t="s">
        <v>130</v>
      </c>
    </row>
    <row r="34" spans="1:6" ht="18" x14ac:dyDescent="0.25">
      <c r="A34" s="202"/>
      <c r="B34" s="116" t="s">
        <v>131</v>
      </c>
      <c r="C34" s="116" t="s">
        <v>132</v>
      </c>
      <c r="D34" s="116" t="s">
        <v>134</v>
      </c>
      <c r="E34" s="116" t="s">
        <v>132</v>
      </c>
      <c r="F34" s="207"/>
    </row>
    <row r="35" spans="1:6" x14ac:dyDescent="0.25">
      <c r="A35" s="89">
        <v>2011</v>
      </c>
      <c r="B35" s="110">
        <f>[16]REKAPITULASI!B6</f>
        <v>6.7975459199999992E-3</v>
      </c>
      <c r="C35" s="110">
        <f>B35*21</f>
        <v>0.14274846431999999</v>
      </c>
      <c r="D35" s="110">
        <f>[16]REKAPITULASI!D6</f>
        <v>5.0981594399999997E-4</v>
      </c>
      <c r="E35" s="110">
        <f>D35*310</f>
        <v>0.15804294263999999</v>
      </c>
      <c r="F35" s="111">
        <f>E35+C35</f>
        <v>0.30079140695999995</v>
      </c>
    </row>
    <row r="36" spans="1:6" x14ac:dyDescent="0.25">
      <c r="A36" s="89">
        <v>2012</v>
      </c>
      <c r="B36" s="110">
        <f>[16]REKAPITULASI!B7</f>
        <v>6.9292713599999993E-3</v>
      </c>
      <c r="C36" s="110">
        <f t="shared" ref="C36:C45" si="16">B36*21</f>
        <v>0.14551469855999999</v>
      </c>
      <c r="D36" s="110">
        <f>[16]REKAPITULASI!D7</f>
        <v>5.1969535199999993E-4</v>
      </c>
      <c r="E36" s="110">
        <f t="shared" ref="E36:E45" si="17">D36*310</f>
        <v>0.16110555911999996</v>
      </c>
      <c r="F36" s="111">
        <f t="shared" ref="F36:F45" si="18">E36+C36</f>
        <v>0.30662025767999995</v>
      </c>
    </row>
    <row r="37" spans="1:6" x14ac:dyDescent="0.25">
      <c r="A37" s="89">
        <v>2013</v>
      </c>
      <c r="B37" s="110">
        <f>[16]REKAPITULASI!B8</f>
        <v>7.0605453599999991E-3</v>
      </c>
      <c r="C37" s="110">
        <f t="shared" si="16"/>
        <v>0.14827145255999999</v>
      </c>
      <c r="D37" s="110">
        <f>[16]REKAPITULASI!D8</f>
        <v>5.2954090199999998E-4</v>
      </c>
      <c r="E37" s="110">
        <f t="shared" si="17"/>
        <v>0.16415767962</v>
      </c>
      <c r="F37" s="111">
        <f t="shared" si="18"/>
        <v>0.31242913218000001</v>
      </c>
    </row>
    <row r="38" spans="1:6" x14ac:dyDescent="0.25">
      <c r="A38" s="89">
        <v>2014</v>
      </c>
      <c r="B38" s="110">
        <f>[16]REKAPITULASI!B9</f>
        <v>7.1885404799999992E-3</v>
      </c>
      <c r="C38" s="110">
        <f t="shared" si="16"/>
        <v>0.15095935007999997</v>
      </c>
      <c r="D38" s="110">
        <f>[16]REKAPITULASI!D9</f>
        <v>5.3914053599999994E-4</v>
      </c>
      <c r="E38" s="110">
        <f t="shared" si="17"/>
        <v>0.16713356615999997</v>
      </c>
      <c r="F38" s="111">
        <f t="shared" si="18"/>
        <v>0.31809291623999991</v>
      </c>
    </row>
    <row r="39" spans="1:6" x14ac:dyDescent="0.25">
      <c r="A39" s="89">
        <v>2015</v>
      </c>
      <c r="B39" s="110">
        <f>[16]REKAPITULASI!B10</f>
        <v>7.31301912E-3</v>
      </c>
      <c r="C39" s="110">
        <f t="shared" si="16"/>
        <v>0.15357340151999999</v>
      </c>
      <c r="D39" s="110">
        <f>[16]REKAPITULASI!D10</f>
        <v>5.48476434E-4</v>
      </c>
      <c r="E39" s="110">
        <f t="shared" si="17"/>
        <v>0.17002769454</v>
      </c>
      <c r="F39" s="111">
        <f t="shared" si="18"/>
        <v>0.32360109605999998</v>
      </c>
    </row>
    <row r="40" spans="1:6" x14ac:dyDescent="0.25">
      <c r="A40" s="89">
        <v>2016</v>
      </c>
      <c r="B40" s="110">
        <f>[16]REKAPITULASI!B11</f>
        <v>7.4364998399999984E-3</v>
      </c>
      <c r="C40" s="110">
        <f t="shared" si="16"/>
        <v>0.15616649663999996</v>
      </c>
      <c r="D40" s="110">
        <f>[16]REKAPITULASI!D11</f>
        <v>5.5773748799999988E-4</v>
      </c>
      <c r="E40" s="110">
        <f t="shared" si="17"/>
        <v>0.17289862127999997</v>
      </c>
      <c r="F40" s="111">
        <f t="shared" si="18"/>
        <v>0.32906511791999993</v>
      </c>
    </row>
    <row r="41" spans="1:6" x14ac:dyDescent="0.25">
      <c r="A41" s="89">
        <v>2017</v>
      </c>
      <c r="B41" s="110">
        <f>[16]REKAPITULASI!B12</f>
        <v>7.7218693199999997E-3</v>
      </c>
      <c r="C41" s="110">
        <f t="shared" si="16"/>
        <v>0.16215925572000001</v>
      </c>
      <c r="D41" s="110">
        <f>[16]REKAPITULASI!D12</f>
        <v>5.7914019899999987E-4</v>
      </c>
      <c r="E41" s="110">
        <f t="shared" si="17"/>
        <v>0.17953346168999995</v>
      </c>
      <c r="F41" s="111">
        <f t="shared" si="18"/>
        <v>0.34169271740999996</v>
      </c>
    </row>
    <row r="42" spans="1:6" x14ac:dyDescent="0.25">
      <c r="A42" s="89">
        <v>2018</v>
      </c>
      <c r="B42" s="110">
        <f>[16]REKAPITULASI!B13</f>
        <v>7.9012454400000012E-3</v>
      </c>
      <c r="C42" s="110">
        <f t="shared" si="16"/>
        <v>0.16592615424000001</v>
      </c>
      <c r="D42" s="110">
        <f>[16]REKAPITULASI!D13</f>
        <v>5.9259340800000009E-4</v>
      </c>
      <c r="E42" s="110">
        <f t="shared" si="17"/>
        <v>0.18370395648000001</v>
      </c>
      <c r="F42" s="111">
        <f t="shared" si="18"/>
        <v>0.34963011072000005</v>
      </c>
    </row>
    <row r="43" spans="1:6" x14ac:dyDescent="0.25">
      <c r="A43" s="89">
        <v>2019</v>
      </c>
      <c r="B43" s="110">
        <f>[16]REKAPITULASI!B14</f>
        <v>8.0806215600000009E-3</v>
      </c>
      <c r="C43" s="110">
        <f t="shared" si="16"/>
        <v>0.16969305276000002</v>
      </c>
      <c r="D43" s="110">
        <f>[16]REKAPITULASI!D14</f>
        <v>6.0604661700000009E-4</v>
      </c>
      <c r="E43" s="110">
        <f t="shared" si="17"/>
        <v>0.18787445127000002</v>
      </c>
      <c r="F43" s="111">
        <f t="shared" si="18"/>
        <v>0.35756750403000004</v>
      </c>
    </row>
    <row r="44" spans="1:6" x14ac:dyDescent="0.25">
      <c r="A44" s="89">
        <v>2020</v>
      </c>
      <c r="B44" s="110">
        <f>[16]REKAPITULASI!B15</f>
        <v>8.2599976800000023E-3</v>
      </c>
      <c r="C44" s="110">
        <f t="shared" si="16"/>
        <v>0.17345995128000005</v>
      </c>
      <c r="D44" s="110">
        <f>[16]REKAPITULASI!D15</f>
        <v>6.1949982600000009E-4</v>
      </c>
      <c r="E44" s="110">
        <f t="shared" si="17"/>
        <v>0.19204494606000003</v>
      </c>
      <c r="F44" s="111">
        <f t="shared" si="18"/>
        <v>0.36550489734000008</v>
      </c>
    </row>
    <row r="45" spans="1:6" x14ac:dyDescent="0.25">
      <c r="A45" s="89">
        <v>2021</v>
      </c>
      <c r="B45" s="110">
        <f>[16]REKAPITULASI!B16</f>
        <v>8.4393738000000003E-3</v>
      </c>
      <c r="C45" s="110">
        <f t="shared" si="16"/>
        <v>0.1772268498</v>
      </c>
      <c r="D45" s="110">
        <f>[16]REKAPITULASI!D16</f>
        <v>6.3295303499999998E-4</v>
      </c>
      <c r="E45" s="110">
        <f t="shared" si="17"/>
        <v>0.19621544085000001</v>
      </c>
      <c r="F45" s="111">
        <f t="shared" si="18"/>
        <v>0.37344229065000001</v>
      </c>
    </row>
    <row r="46" spans="1:6" x14ac:dyDescent="0.25">
      <c r="A46" s="89">
        <v>2022</v>
      </c>
      <c r="B46" s="110">
        <f>[16]REKAPITULASI!B17</f>
        <v>8.61874992E-3</v>
      </c>
      <c r="C46" s="110">
        <f t="shared" ref="C46:C55" si="19">B46*21</f>
        <v>0.18099374832000001</v>
      </c>
      <c r="D46" s="110">
        <f>[16]REKAPITULASI!D17</f>
        <v>6.4640624399999998E-4</v>
      </c>
      <c r="E46" s="110">
        <f t="shared" ref="E46:E55" si="20">D46*310</f>
        <v>0.20038593563999998</v>
      </c>
      <c r="F46" s="111">
        <f t="shared" ref="F46:F55" si="21">E46+C46</f>
        <v>0.38137968395999999</v>
      </c>
    </row>
    <row r="47" spans="1:6" x14ac:dyDescent="0.25">
      <c r="A47" s="89">
        <v>2023</v>
      </c>
      <c r="B47" s="110">
        <f>[16]REKAPITULASI!B18</f>
        <v>8.7981260400000014E-3</v>
      </c>
      <c r="C47" s="110">
        <f t="shared" si="19"/>
        <v>0.18476064684000004</v>
      </c>
      <c r="D47" s="110">
        <f>[16]REKAPITULASI!D18</f>
        <v>6.5985945300000009E-4</v>
      </c>
      <c r="E47" s="110">
        <f t="shared" si="20"/>
        <v>0.20455643043000002</v>
      </c>
      <c r="F47" s="111">
        <f t="shared" si="21"/>
        <v>0.38931707727000009</v>
      </c>
    </row>
    <row r="48" spans="1:6" x14ac:dyDescent="0.25">
      <c r="A48" s="89">
        <v>2024</v>
      </c>
      <c r="B48" s="110">
        <f>[16]REKAPITULASI!B19</f>
        <v>8.9775021599999994E-3</v>
      </c>
      <c r="C48" s="110">
        <f t="shared" si="19"/>
        <v>0.18852754535999999</v>
      </c>
      <c r="D48" s="110">
        <f>[16]REKAPITULASI!D19</f>
        <v>6.7331266199999998E-4</v>
      </c>
      <c r="E48" s="110">
        <f t="shared" si="20"/>
        <v>0.20872692522</v>
      </c>
      <c r="F48" s="111">
        <f t="shared" si="21"/>
        <v>0.39725447057999996</v>
      </c>
    </row>
    <row r="49" spans="1:10" x14ac:dyDescent="0.25">
      <c r="A49" s="89">
        <v>2025</v>
      </c>
      <c r="B49" s="110">
        <f>[16]REKAPITULASI!B20</f>
        <v>9.1568782800000009E-3</v>
      </c>
      <c r="C49" s="110">
        <f t="shared" si="19"/>
        <v>0.19229444388000003</v>
      </c>
      <c r="D49" s="110">
        <f>[16]REKAPITULASI!D20</f>
        <v>6.8676587100000009E-4</v>
      </c>
      <c r="E49" s="110">
        <f t="shared" si="20"/>
        <v>0.21289742001000003</v>
      </c>
      <c r="F49" s="111">
        <f t="shared" si="21"/>
        <v>0.40519186389000006</v>
      </c>
    </row>
    <row r="50" spans="1:10" x14ac:dyDescent="0.25">
      <c r="A50" s="89">
        <v>2026</v>
      </c>
      <c r="B50" s="110">
        <f>[16]REKAPITULASI!B21</f>
        <v>9.3362543999999988E-3</v>
      </c>
      <c r="C50" s="110">
        <f t="shared" si="19"/>
        <v>0.19606134239999998</v>
      </c>
      <c r="D50" s="110">
        <f>[16]REKAPITULASI!D21</f>
        <v>7.0021907999999998E-4</v>
      </c>
      <c r="E50" s="110">
        <f t="shared" si="20"/>
        <v>0.21706791479999998</v>
      </c>
      <c r="F50" s="111">
        <f t="shared" si="21"/>
        <v>0.41312925719999993</v>
      </c>
    </row>
    <row r="51" spans="1:10" x14ac:dyDescent="0.25">
      <c r="A51" s="89">
        <v>2027</v>
      </c>
      <c r="B51" s="110">
        <f>[16]REKAPITULASI!B22</f>
        <v>9.5156305200000003E-3</v>
      </c>
      <c r="C51" s="110">
        <f t="shared" si="19"/>
        <v>0.19982824092000001</v>
      </c>
      <c r="D51" s="110">
        <f>[16]REKAPITULASI!D22</f>
        <v>7.1367228899999998E-4</v>
      </c>
      <c r="E51" s="110">
        <f t="shared" si="20"/>
        <v>0.22123840958999999</v>
      </c>
      <c r="F51" s="111">
        <f t="shared" si="21"/>
        <v>0.42106665051000003</v>
      </c>
    </row>
    <row r="52" spans="1:10" x14ac:dyDescent="0.25">
      <c r="A52" s="89">
        <v>2028</v>
      </c>
      <c r="B52" s="110">
        <f>[16]REKAPITULASI!B23</f>
        <v>9.6950066399999982E-3</v>
      </c>
      <c r="C52" s="110">
        <f t="shared" si="19"/>
        <v>0.20359513943999996</v>
      </c>
      <c r="D52" s="110">
        <f>[16]REKAPITULASI!D23</f>
        <v>7.2712549799999998E-4</v>
      </c>
      <c r="E52" s="110">
        <f t="shared" si="20"/>
        <v>0.22540890438</v>
      </c>
      <c r="F52" s="111">
        <f t="shared" si="21"/>
        <v>0.42900404381999996</v>
      </c>
    </row>
    <row r="53" spans="1:10" x14ac:dyDescent="0.25">
      <c r="A53" s="89">
        <v>2029</v>
      </c>
      <c r="B53" s="110">
        <f>[16]REKAPITULASI!B24</f>
        <v>9.8743827599999997E-3</v>
      </c>
      <c r="C53" s="110">
        <f t="shared" si="19"/>
        <v>0.20736203796</v>
      </c>
      <c r="D53" s="110">
        <f>[16]REKAPITULASI!D24</f>
        <v>7.4057870699999998E-4</v>
      </c>
      <c r="E53" s="110">
        <f t="shared" si="20"/>
        <v>0.22957939917</v>
      </c>
      <c r="F53" s="111">
        <f t="shared" si="21"/>
        <v>0.43694143713</v>
      </c>
    </row>
    <row r="54" spans="1:10" x14ac:dyDescent="0.25">
      <c r="A54" s="89">
        <v>2030</v>
      </c>
      <c r="B54" s="110">
        <f>[16]REKAPITULASI!B25</f>
        <v>1.0053758879999999E-2</v>
      </c>
      <c r="C54" s="110">
        <f t="shared" si="19"/>
        <v>0.21112893647999997</v>
      </c>
      <c r="D54" s="110">
        <f>[16]REKAPITULASI!D25</f>
        <v>7.5403191599999998E-4</v>
      </c>
      <c r="E54" s="110">
        <f t="shared" si="20"/>
        <v>0.23374989395999998</v>
      </c>
      <c r="F54" s="111">
        <f t="shared" si="21"/>
        <v>0.44487883043999998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195" t="s">
        <v>11</v>
      </c>
      <c r="B58" s="197" t="s">
        <v>89</v>
      </c>
      <c r="C58" s="198"/>
      <c r="D58" s="198"/>
      <c r="E58" s="198"/>
      <c r="F58" s="198"/>
    </row>
    <row r="59" spans="1:10" ht="18.75" thickBot="1" x14ac:dyDescent="0.3">
      <c r="A59" s="196"/>
      <c r="B59" s="197" t="s">
        <v>129</v>
      </c>
      <c r="C59" s="199"/>
      <c r="D59" s="197" t="s">
        <v>133</v>
      </c>
      <c r="E59" s="199"/>
      <c r="F59" s="117" t="s">
        <v>135</v>
      </c>
      <c r="H59" s="185" t="s">
        <v>11</v>
      </c>
      <c r="I59" s="185" t="s">
        <v>145</v>
      </c>
      <c r="J59" s="185"/>
    </row>
    <row r="60" spans="1:10" ht="18" x14ac:dyDescent="0.25">
      <c r="A60" s="196"/>
      <c r="B60" s="118" t="s">
        <v>131</v>
      </c>
      <c r="C60" s="118" t="s">
        <v>132</v>
      </c>
      <c r="D60" s="118" t="s">
        <v>134</v>
      </c>
      <c r="E60" s="118" t="s">
        <v>132</v>
      </c>
      <c r="F60" s="118" t="s">
        <v>136</v>
      </c>
      <c r="H60" s="185"/>
      <c r="I60" s="141" t="s">
        <v>146</v>
      </c>
      <c r="J60" s="141" t="s">
        <v>147</v>
      </c>
    </row>
    <row r="61" spans="1:10" x14ac:dyDescent="0.25">
      <c r="A61" s="89">
        <v>2011</v>
      </c>
      <c r="B61" s="136">
        <f>[16]REKAPITULASI!B32</f>
        <v>5.8266895709879987E-2</v>
      </c>
      <c r="C61" s="120">
        <f>B61*21</f>
        <v>1.2236048099074797</v>
      </c>
      <c r="D61" s="136">
        <f>[16]REKAPITULASI!D32</f>
        <v>1.3446206702279995E-3</v>
      </c>
      <c r="E61" s="120">
        <f>D61*310</f>
        <v>0.41683240777067987</v>
      </c>
      <c r="F61" s="121">
        <f>SUM(C61+E61)</f>
        <v>1.6404372176781594</v>
      </c>
      <c r="H61" s="89">
        <v>2011</v>
      </c>
      <c r="I61" s="142">
        <f>D9+I9+N9+S9+F35+F61</f>
        <v>13.125012866987333</v>
      </c>
      <c r="J61" s="143">
        <f>I61*$J$57</f>
        <v>13125.012866987334</v>
      </c>
    </row>
    <row r="62" spans="1:10" x14ac:dyDescent="0.25">
      <c r="A62" s="89">
        <v>2012</v>
      </c>
      <c r="B62" s="136">
        <f>[16]REKAPITULASI!B33</f>
        <v>5.9396013860040002E-2</v>
      </c>
      <c r="C62" s="120">
        <f t="shared" ref="C62:C81" si="22">B62*21</f>
        <v>1.24731629106084</v>
      </c>
      <c r="D62" s="136">
        <f>[16]REKAPITULASI!D33</f>
        <v>1.370677242924E-3</v>
      </c>
      <c r="E62" s="120">
        <f t="shared" ref="E62:E81" si="23">D62*310</f>
        <v>0.42490994530644</v>
      </c>
      <c r="F62" s="121">
        <f t="shared" ref="F62:F81" si="24">SUM(C62+E62)</f>
        <v>1.67222623636728</v>
      </c>
      <c r="H62" s="89">
        <v>2012</v>
      </c>
      <c r="I62" s="142">
        <f t="shared" ref="I62:I66" si="25">D10+I10+N10+S10+F36+F62</f>
        <v>13.636093133733326</v>
      </c>
      <c r="J62" s="143">
        <f t="shared" ref="J62:J70" si="26">I62*$J$57</f>
        <v>13636.093133733326</v>
      </c>
    </row>
    <row r="63" spans="1:10" x14ac:dyDescent="0.25">
      <c r="A63" s="89">
        <v>2013</v>
      </c>
      <c r="B63" s="136">
        <f>[16]REKAPITULASI!B34</f>
        <v>6.0521262377290004E-2</v>
      </c>
      <c r="C63" s="120">
        <f t="shared" si="22"/>
        <v>1.2709465099230901</v>
      </c>
      <c r="D63" s="136">
        <f>[16]REKAPITULASI!D34</f>
        <v>1.396644516399E-3</v>
      </c>
      <c r="E63" s="120">
        <f t="shared" si="23"/>
        <v>0.43295980008369001</v>
      </c>
      <c r="F63" s="121">
        <f t="shared" si="24"/>
        <v>1.7039063100067802</v>
      </c>
      <c r="H63" s="89">
        <v>2013</v>
      </c>
      <c r="I63" s="142">
        <f t="shared" si="25"/>
        <v>14.0792213036597</v>
      </c>
      <c r="J63" s="143">
        <f t="shared" si="26"/>
        <v>14079.2213036597</v>
      </c>
    </row>
    <row r="64" spans="1:10" x14ac:dyDescent="0.25">
      <c r="A64" s="89">
        <v>2014</v>
      </c>
      <c r="B64" s="136">
        <f>[16]REKAPITULASI!B35</f>
        <v>6.1618405139719994E-2</v>
      </c>
      <c r="C64" s="120">
        <f t="shared" si="22"/>
        <v>1.29398650793412</v>
      </c>
      <c r="D64" s="136">
        <f>[16]REKAPITULASI!D35</f>
        <v>1.4219631955319999E-3</v>
      </c>
      <c r="E64" s="120">
        <f t="shared" si="23"/>
        <v>0.44080859061492</v>
      </c>
      <c r="F64" s="121">
        <f t="shared" si="24"/>
        <v>1.7347950985490399</v>
      </c>
      <c r="H64" s="89">
        <v>2014</v>
      </c>
      <c r="I64" s="142">
        <f t="shared" si="25"/>
        <v>14.475110427650833</v>
      </c>
      <c r="J64" s="143">
        <f t="shared" si="26"/>
        <v>14475.110427650832</v>
      </c>
    </row>
    <row r="65" spans="1:10" x14ac:dyDescent="0.25">
      <c r="A65" s="89">
        <v>2015</v>
      </c>
      <c r="B65" s="136">
        <f>[16]REKAPITULASI!B36</f>
        <v>6.2685405498430005E-2</v>
      </c>
      <c r="C65" s="120">
        <f t="shared" si="22"/>
        <v>1.3163935154670301</v>
      </c>
      <c r="D65" s="136">
        <f>[16]REKAPITULASI!D36</f>
        <v>1.4465862807329999E-3</v>
      </c>
      <c r="E65" s="120">
        <f t="shared" si="23"/>
        <v>0.44844174702723</v>
      </c>
      <c r="F65" s="121">
        <f t="shared" si="24"/>
        <v>1.76483526249426</v>
      </c>
      <c r="H65" s="89">
        <v>2015</v>
      </c>
      <c r="I65" s="142">
        <f t="shared" si="25"/>
        <v>14.836519557411668</v>
      </c>
      <c r="J65" s="143">
        <f t="shared" si="26"/>
        <v>14836.519557411668</v>
      </c>
    </row>
    <row r="66" spans="1:10" x14ac:dyDescent="0.25">
      <c r="A66" s="89">
        <v>2016</v>
      </c>
      <c r="B66" s="136">
        <f>[16]REKAPITULASI!B37</f>
        <v>6.3743851931759993E-2</v>
      </c>
      <c r="C66" s="120">
        <f t="shared" si="22"/>
        <v>1.3386208905669599</v>
      </c>
      <c r="D66" s="136">
        <f>[16]REKAPITULASI!D37</f>
        <v>1.4710119676559997E-3</v>
      </c>
      <c r="E66" s="120">
        <f t="shared" si="23"/>
        <v>0.45601370997335994</v>
      </c>
      <c r="F66" s="121">
        <f t="shared" si="24"/>
        <v>1.7946346005403198</v>
      </c>
      <c r="H66" s="89">
        <v>2016</v>
      </c>
      <c r="I66" s="142">
        <f t="shared" si="25"/>
        <v>15.172674776599116</v>
      </c>
      <c r="J66" s="143">
        <f t="shared" si="26"/>
        <v>15172.674776599117</v>
      </c>
    </row>
    <row r="67" spans="1:10" x14ac:dyDescent="0.25">
      <c r="A67" s="89">
        <v>2017</v>
      </c>
      <c r="B67" s="136">
        <f>[16]REKAPITULASI!B38</f>
        <v>6.6189969093104997E-2</v>
      </c>
      <c r="C67" s="120">
        <f t="shared" si="22"/>
        <v>1.389989350955205</v>
      </c>
      <c r="D67" s="136">
        <f>[16]REKAPITULASI!D38</f>
        <v>1.5274608252254999E-3</v>
      </c>
      <c r="E67" s="120">
        <f t="shared" si="23"/>
        <v>0.47351285581990499</v>
      </c>
      <c r="F67" s="121">
        <f t="shared" si="24"/>
        <v>1.8635022067751099</v>
      </c>
      <c r="H67" s="89">
        <v>2017</v>
      </c>
      <c r="I67" s="142">
        <f t="shared" ref="I67:I81" si="27">D15+I15+N15+S15+F41+F67</f>
        <v>15.537322692066262</v>
      </c>
      <c r="J67" s="143">
        <f t="shared" si="26"/>
        <v>15537.322692066262</v>
      </c>
    </row>
    <row r="68" spans="1:10" x14ac:dyDescent="0.25">
      <c r="A68" s="89">
        <v>2018</v>
      </c>
      <c r="B68" s="136">
        <f>[16]REKAPITULASI!B39</f>
        <v>6.7727537180160016E-2</v>
      </c>
      <c r="C68" s="120">
        <f t="shared" si="22"/>
        <v>1.4222782807833603</v>
      </c>
      <c r="D68" s="136">
        <f>[16]REKAPITULASI!D39</f>
        <v>1.5629431656960001E-3</v>
      </c>
      <c r="E68" s="120">
        <f t="shared" si="23"/>
        <v>0.48451238136576003</v>
      </c>
      <c r="F68" s="121">
        <f t="shared" si="24"/>
        <v>1.9067906621491204</v>
      </c>
      <c r="H68" s="89">
        <v>2018</v>
      </c>
      <c r="I68" s="142">
        <f t="shared" si="27"/>
        <v>15.954991548877477</v>
      </c>
      <c r="J68" s="143">
        <f t="shared" si="26"/>
        <v>15954.991548877477</v>
      </c>
    </row>
    <row r="69" spans="1:10" x14ac:dyDescent="0.25">
      <c r="A69" s="89">
        <v>2019</v>
      </c>
      <c r="B69" s="136">
        <f>[16]REKAPITULASI!B40</f>
        <v>6.9265105267214994E-2</v>
      </c>
      <c r="C69" s="120">
        <f t="shared" si="22"/>
        <v>1.4545672106115148</v>
      </c>
      <c r="D69" s="136">
        <f>[16]REKAPITULASI!D40</f>
        <v>1.5984255061664999E-3</v>
      </c>
      <c r="E69" s="120">
        <f t="shared" si="23"/>
        <v>0.49551190691161495</v>
      </c>
      <c r="F69" s="121">
        <f t="shared" si="24"/>
        <v>1.9500791175231298</v>
      </c>
      <c r="H69" s="89">
        <v>2019</v>
      </c>
      <c r="I69" s="142">
        <f t="shared" si="27"/>
        <v>16.366255483827249</v>
      </c>
      <c r="J69" s="143">
        <f t="shared" si="26"/>
        <v>16366.25548382725</v>
      </c>
    </row>
    <row r="70" spans="1:10" x14ac:dyDescent="0.25">
      <c r="A70" s="89">
        <v>2020</v>
      </c>
      <c r="B70" s="136">
        <f>[16]REKAPITULASI!B41</f>
        <v>7.0802673354270013E-2</v>
      </c>
      <c r="C70" s="120">
        <f t="shared" si="22"/>
        <v>1.4868561404396703</v>
      </c>
      <c r="D70" s="136">
        <f>[16]REKAPITULASI!D41</f>
        <v>1.6339078466370001E-3</v>
      </c>
      <c r="E70" s="120">
        <f t="shared" si="23"/>
        <v>0.50651143245746999</v>
      </c>
      <c r="F70" s="121">
        <f t="shared" si="24"/>
        <v>1.9933675728971403</v>
      </c>
      <c r="H70" s="89">
        <v>2020</v>
      </c>
      <c r="I70" s="142">
        <f t="shared" si="27"/>
        <v>16.773084464312319</v>
      </c>
      <c r="J70" s="143">
        <f t="shared" si="26"/>
        <v>16773.08446431232</v>
      </c>
    </row>
    <row r="71" spans="1:10" x14ac:dyDescent="0.25">
      <c r="A71" s="89">
        <v>2021</v>
      </c>
      <c r="B71" s="136">
        <f>[16]REKAPITULASI!B42</f>
        <v>7.234024144132499E-2</v>
      </c>
      <c r="C71" s="120">
        <f t="shared" si="22"/>
        <v>1.5191450702678249</v>
      </c>
      <c r="D71" s="136">
        <f>[16]REKAPITULASI!D42</f>
        <v>1.6693901871074998E-3</v>
      </c>
      <c r="E71" s="120">
        <f t="shared" si="23"/>
        <v>0.51751095800332492</v>
      </c>
      <c r="F71" s="121">
        <f t="shared" si="24"/>
        <v>2.0366560282711497</v>
      </c>
      <c r="H71" s="89">
        <v>2021</v>
      </c>
      <c r="I71" s="142">
        <f>D19+I19+N19+S19+F45+F71</f>
        <v>17.176815096556801</v>
      </c>
      <c r="J71" s="143">
        <f>I71*$J$57</f>
        <v>17176.815096556802</v>
      </c>
    </row>
    <row r="72" spans="1:10" x14ac:dyDescent="0.25">
      <c r="A72" s="89">
        <v>2022</v>
      </c>
      <c r="B72" s="136">
        <f>[16]REKAPITULASI!B43</f>
        <v>7.3877809528380009E-2</v>
      </c>
      <c r="C72" s="120">
        <f t="shared" si="22"/>
        <v>1.5514340000959801</v>
      </c>
      <c r="D72" s="136">
        <f>[16]REKAPITULASI!D43</f>
        <v>1.7048725275780002E-3</v>
      </c>
      <c r="E72" s="120">
        <f t="shared" si="23"/>
        <v>0.52851048354918007</v>
      </c>
      <c r="F72" s="121">
        <f t="shared" si="24"/>
        <v>2.0799444836451602</v>
      </c>
      <c r="H72" s="89">
        <v>2022</v>
      </c>
      <c r="I72" s="142">
        <f t="shared" si="27"/>
        <v>17.578357323854199</v>
      </c>
      <c r="J72" s="143">
        <f t="shared" ref="J72:J81" si="28">I72*$J$57</f>
        <v>17578.357323854198</v>
      </c>
    </row>
    <row r="73" spans="1:10" x14ac:dyDescent="0.25">
      <c r="A73" s="89">
        <v>2023</v>
      </c>
      <c r="B73" s="136">
        <f>[16]REKAPITULASI!B44</f>
        <v>7.5415377615434986E-2</v>
      </c>
      <c r="C73" s="120">
        <f t="shared" si="22"/>
        <v>1.5837229299241347</v>
      </c>
      <c r="D73" s="136">
        <f>[16]REKAPITULASI!D44</f>
        <v>1.7403548680484998E-3</v>
      </c>
      <c r="E73" s="120">
        <f t="shared" si="23"/>
        <v>0.53951000909503488</v>
      </c>
      <c r="F73" s="121">
        <f t="shared" si="24"/>
        <v>2.1232329390191698</v>
      </c>
      <c r="H73" s="89">
        <v>2023</v>
      </c>
      <c r="I73" s="142">
        <f t="shared" si="27"/>
        <v>17.978333282525725</v>
      </c>
      <c r="J73" s="143">
        <f t="shared" si="28"/>
        <v>17978.333282525724</v>
      </c>
    </row>
    <row r="74" spans="1:10" x14ac:dyDescent="0.25">
      <c r="A74" s="89">
        <v>2024</v>
      </c>
      <c r="B74" s="136">
        <f>[16]REKAPITULASI!B45</f>
        <v>7.6952945702489992E-2</v>
      </c>
      <c r="C74" s="120">
        <f t="shared" si="22"/>
        <v>1.6160118597522899</v>
      </c>
      <c r="D74" s="136">
        <f>[16]REKAPITULASI!D45</f>
        <v>1.775837208519E-3</v>
      </c>
      <c r="E74" s="120">
        <f t="shared" si="23"/>
        <v>0.55050953464089003</v>
      </c>
      <c r="F74" s="121">
        <f t="shared" si="24"/>
        <v>2.1665213943931798</v>
      </c>
      <c r="H74" s="89">
        <v>2024</v>
      </c>
      <c r="I74" s="142">
        <f t="shared" si="27"/>
        <v>18.377170636491741</v>
      </c>
      <c r="J74" s="143">
        <f t="shared" si="28"/>
        <v>18377.170636491741</v>
      </c>
    </row>
    <row r="75" spans="1:10" x14ac:dyDescent="0.25">
      <c r="A75" s="89">
        <v>2025</v>
      </c>
      <c r="B75" s="136">
        <f>[16]REKAPITULASI!B46</f>
        <v>7.8490513789544997E-2</v>
      </c>
      <c r="C75" s="120">
        <f t="shared" si="22"/>
        <v>1.6483007895804449</v>
      </c>
      <c r="D75" s="136">
        <f>[16]REKAPITULASI!D46</f>
        <v>1.8113195489894999E-3</v>
      </c>
      <c r="E75" s="120">
        <f t="shared" si="23"/>
        <v>0.56150906018674496</v>
      </c>
      <c r="F75" s="121">
        <f t="shared" si="24"/>
        <v>2.2098098497671899</v>
      </c>
      <c r="H75" s="89">
        <v>2025</v>
      </c>
      <c r="I75" s="142">
        <f t="shared" si="27"/>
        <v>18.775165359563761</v>
      </c>
      <c r="J75" s="143">
        <f t="shared" si="28"/>
        <v>18775.165359563762</v>
      </c>
    </row>
    <row r="76" spans="1:10" x14ac:dyDescent="0.25">
      <c r="A76" s="89">
        <v>2026</v>
      </c>
      <c r="B76" s="136">
        <f>[16]REKAPITULASI!B47</f>
        <v>8.0028081876599988E-2</v>
      </c>
      <c r="C76" s="120">
        <f t="shared" si="22"/>
        <v>1.6805897194085997</v>
      </c>
      <c r="D76" s="136">
        <f>[16]REKAPITULASI!D47</f>
        <v>1.8468018894599995E-3</v>
      </c>
      <c r="E76" s="120">
        <f t="shared" si="23"/>
        <v>0.57250858573259988</v>
      </c>
      <c r="F76" s="121">
        <f t="shared" si="24"/>
        <v>2.2530983051411995</v>
      </c>
      <c r="H76" s="89">
        <v>2026</v>
      </c>
      <c r="I76" s="142">
        <f t="shared" si="27"/>
        <v>19.17252400543228</v>
      </c>
      <c r="J76" s="143">
        <f t="shared" si="28"/>
        <v>19172.524005432278</v>
      </c>
    </row>
    <row r="77" spans="1:10" x14ac:dyDescent="0.25">
      <c r="A77" s="89">
        <v>2027</v>
      </c>
      <c r="B77" s="136">
        <f>[16]REKAPITULASI!B48</f>
        <v>8.1565649963654993E-2</v>
      </c>
      <c r="C77" s="120">
        <f t="shared" si="22"/>
        <v>1.7128786492367549</v>
      </c>
      <c r="D77" s="136">
        <f>[16]REKAPITULASI!D48</f>
        <v>1.8822842299305001E-3</v>
      </c>
      <c r="E77" s="120">
        <f t="shared" si="23"/>
        <v>0.58350811127845503</v>
      </c>
      <c r="F77" s="121">
        <f t="shared" si="24"/>
        <v>2.29638676051521</v>
      </c>
      <c r="H77" s="89">
        <v>2027</v>
      </c>
      <c r="I77" s="142">
        <f t="shared" si="27"/>
        <v>19.569392200318418</v>
      </c>
      <c r="J77" s="143">
        <f t="shared" si="28"/>
        <v>19569.39220031842</v>
      </c>
    </row>
    <row r="78" spans="1:10" x14ac:dyDescent="0.25">
      <c r="A78" s="89">
        <v>2028</v>
      </c>
      <c r="B78" s="136">
        <f>[16]REKAPITULASI!B49</f>
        <v>8.3103218050709984E-2</v>
      </c>
      <c r="C78" s="120">
        <f t="shared" si="22"/>
        <v>1.7451675790649097</v>
      </c>
      <c r="D78" s="136">
        <f>[16]REKAPITULASI!D49</f>
        <v>1.9177665704009997E-3</v>
      </c>
      <c r="E78" s="120">
        <f t="shared" si="23"/>
        <v>0.59450763682430985</v>
      </c>
      <c r="F78" s="121">
        <f t="shared" si="24"/>
        <v>2.3396752158892196</v>
      </c>
      <c r="H78" s="89">
        <v>2028</v>
      </c>
      <c r="I78" s="142">
        <f t="shared" si="27"/>
        <v>19.965873877074362</v>
      </c>
      <c r="J78" s="143">
        <f t="shared" si="28"/>
        <v>19965.873877074362</v>
      </c>
    </row>
    <row r="79" spans="1:10" x14ac:dyDescent="0.25">
      <c r="A79" s="89">
        <v>2029</v>
      </c>
      <c r="B79" s="136">
        <f>[16]REKAPITULASI!B50</f>
        <v>8.4640786137764976E-2</v>
      </c>
      <c r="C79" s="120">
        <f t="shared" si="22"/>
        <v>1.7774565088930645</v>
      </c>
      <c r="D79" s="136">
        <f>[16]REKAPITULASI!D50</f>
        <v>1.9532489108714996E-3</v>
      </c>
      <c r="E79" s="120">
        <f t="shared" si="23"/>
        <v>0.60550716237016489</v>
      </c>
      <c r="F79" s="121">
        <f t="shared" si="24"/>
        <v>2.3829636712632292</v>
      </c>
      <c r="H79" s="89">
        <v>2029</v>
      </c>
      <c r="I79" s="142">
        <f t="shared" si="27"/>
        <v>20.362044283316344</v>
      </c>
      <c r="J79" s="143">
        <f t="shared" si="28"/>
        <v>20362.044283316343</v>
      </c>
    </row>
    <row r="80" spans="1:10" x14ac:dyDescent="0.25">
      <c r="A80" s="89">
        <v>2030</v>
      </c>
      <c r="B80" s="136">
        <f>[16]REKAPITULASI!B51</f>
        <v>8.6178354224820009E-2</v>
      </c>
      <c r="C80" s="120">
        <f t="shared" si="22"/>
        <v>1.8097454387212202</v>
      </c>
      <c r="D80" s="136">
        <f>[16]REKAPITULASI!D51</f>
        <v>1.9887312513420003E-3</v>
      </c>
      <c r="E80" s="120">
        <f t="shared" si="23"/>
        <v>0.61650668791602004</v>
      </c>
      <c r="F80" s="121">
        <f t="shared" si="24"/>
        <v>2.4262521266372401</v>
      </c>
      <c r="H80" s="89">
        <v>2030</v>
      </c>
      <c r="I80" s="142">
        <f t="shared" si="27"/>
        <v>20.757958799394352</v>
      </c>
      <c r="J80" s="143">
        <f t="shared" si="28"/>
        <v>20757.958799394353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144</v>
      </c>
      <c r="B85" s="101"/>
      <c r="C85" s="100"/>
      <c r="D85" s="101"/>
      <c r="G85" s="95">
        <v>1000</v>
      </c>
    </row>
    <row r="86" spans="1:10" ht="18.75" thickBot="1" x14ac:dyDescent="0.3">
      <c r="A86" s="188" t="s">
        <v>11</v>
      </c>
      <c r="B86" s="190" t="s">
        <v>137</v>
      </c>
      <c r="C86" s="191"/>
      <c r="D86" s="183" t="s">
        <v>138</v>
      </c>
      <c r="E86" s="184"/>
      <c r="F86" s="186" t="s">
        <v>95</v>
      </c>
      <c r="G86" s="187"/>
    </row>
    <row r="87" spans="1:10" ht="81.75" thickBot="1" x14ac:dyDescent="0.3">
      <c r="A87" s="189"/>
      <c r="B87" s="124" t="s">
        <v>139</v>
      </c>
      <c r="C87" s="124" t="s">
        <v>140</v>
      </c>
      <c r="D87" s="125" t="s">
        <v>141</v>
      </c>
      <c r="E87" s="125" t="s">
        <v>142</v>
      </c>
      <c r="F87" s="126" t="s">
        <v>143</v>
      </c>
      <c r="G87" s="126" t="s">
        <v>148</v>
      </c>
    </row>
    <row r="88" spans="1:10" ht="15.75" thickBot="1" x14ac:dyDescent="0.3">
      <c r="A88" s="189"/>
      <c r="B88" s="192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89"/>
      <c r="B89" s="193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9">
        <v>2011</v>
      </c>
      <c r="B90" s="137">
        <f>[16]REKAPITULASI!B59</f>
        <v>0.59777069523839998</v>
      </c>
      <c r="C90" s="140">
        <f>B90*21</f>
        <v>12.5531846000064</v>
      </c>
      <c r="D90" s="139">
        <f>[16]REKAPITULASI!D59</f>
        <v>2.0908747728000006E-2</v>
      </c>
      <c r="E90" s="135">
        <f>D90*310</f>
        <v>6.4817117956800017</v>
      </c>
      <c r="F90" s="138">
        <f>C90+E90</f>
        <v>19.034896395686403</v>
      </c>
      <c r="G90" s="144">
        <f>F90*$G$85</f>
        <v>19034.896395686403</v>
      </c>
    </row>
    <row r="91" spans="1:10" x14ac:dyDescent="0.25">
      <c r="A91" s="89">
        <v>2012</v>
      </c>
      <c r="B91" s="137">
        <f>[16]REKAPITULASI!B60</f>
        <v>0.60935452398719991</v>
      </c>
      <c r="C91" s="140">
        <f t="shared" ref="C91:C110" si="29">B91*21</f>
        <v>12.796445003731199</v>
      </c>
      <c r="D91" s="139">
        <f>[16]REKAPITULASI!D60</f>
        <v>2.1313925423999999E-2</v>
      </c>
      <c r="E91" s="135">
        <f t="shared" ref="E91:E110" si="30">D91*310</f>
        <v>6.6073168814400001</v>
      </c>
      <c r="F91" s="138">
        <f t="shared" ref="F91:F110" si="31">C91+E91</f>
        <v>19.4037618851712</v>
      </c>
      <c r="G91" s="144">
        <f t="shared" ref="G91:G109" si="32">F91*$G$85</f>
        <v>19403.7618851712</v>
      </c>
    </row>
    <row r="92" spans="1:10" x14ac:dyDescent="0.25">
      <c r="A92" s="89">
        <v>2013</v>
      </c>
      <c r="B92" s="137">
        <f>[16]REKAPITULASI!B61</f>
        <v>0.62089865346720008</v>
      </c>
      <c r="C92" s="140">
        <f t="shared" si="29"/>
        <v>13.038871722811201</v>
      </c>
      <c r="D92" s="139">
        <f>[16]REKAPITULASI!D61</f>
        <v>2.1717714524000002E-2</v>
      </c>
      <c r="E92" s="135">
        <f t="shared" si="30"/>
        <v>6.7324915024400003</v>
      </c>
      <c r="F92" s="138">
        <f t="shared" si="31"/>
        <v>19.7713632252512</v>
      </c>
      <c r="G92" s="144">
        <f t="shared" si="32"/>
        <v>19771.3632252512</v>
      </c>
    </row>
    <row r="93" spans="1:10" x14ac:dyDescent="0.25">
      <c r="A93" s="89">
        <v>2014</v>
      </c>
      <c r="B93" s="137">
        <f>[16]REKAPITULASI!B62</f>
        <v>0.63215444088960004</v>
      </c>
      <c r="C93" s="140">
        <f t="shared" si="29"/>
        <v>13.2752432586816</v>
      </c>
      <c r="D93" s="139">
        <f>[16]REKAPITULASI!D62</f>
        <v>2.2111418032000001E-2</v>
      </c>
      <c r="E93" s="135">
        <f t="shared" si="30"/>
        <v>6.8545395899199999</v>
      </c>
      <c r="F93" s="138">
        <f t="shared" si="31"/>
        <v>20.1297828486016</v>
      </c>
      <c r="G93" s="144">
        <f t="shared" si="32"/>
        <v>20129.782848601601</v>
      </c>
    </row>
    <row r="94" spans="1:10" x14ac:dyDescent="0.25">
      <c r="A94" s="89">
        <v>2015</v>
      </c>
      <c r="B94" s="137">
        <f>[16]REKAPITULASI!B63</f>
        <v>0.64310099190240011</v>
      </c>
      <c r="C94" s="140">
        <f t="shared" si="29"/>
        <v>13.505120829950402</v>
      </c>
      <c r="D94" s="139">
        <f>[16]REKAPITULASI!D63</f>
        <v>2.2494305108000004E-2</v>
      </c>
      <c r="E94" s="135">
        <f t="shared" si="30"/>
        <v>6.9732345834800009</v>
      </c>
      <c r="F94" s="138">
        <f t="shared" si="31"/>
        <v>20.478355413430403</v>
      </c>
      <c r="G94" s="144">
        <f t="shared" si="32"/>
        <v>20478.355413430403</v>
      </c>
    </row>
    <row r="95" spans="1:10" x14ac:dyDescent="0.25">
      <c r="A95" s="89">
        <v>2016</v>
      </c>
      <c r="B95" s="137">
        <f>[16]REKAPITULASI!B64</f>
        <v>0.65395978663679977</v>
      </c>
      <c r="C95" s="140">
        <f t="shared" si="29"/>
        <v>13.733155519372795</v>
      </c>
      <c r="D95" s="139">
        <f>[16]REKAPITULASI!D64</f>
        <v>2.2874122656000001E-2</v>
      </c>
      <c r="E95" s="135">
        <f t="shared" si="30"/>
        <v>7.0909780233599999</v>
      </c>
      <c r="F95" s="138">
        <f t="shared" si="31"/>
        <v>20.824133542732795</v>
      </c>
      <c r="G95" s="144">
        <f t="shared" si="32"/>
        <v>20824.133542732794</v>
      </c>
    </row>
    <row r="96" spans="1:10" x14ac:dyDescent="0.25">
      <c r="A96" s="89">
        <v>2017</v>
      </c>
      <c r="B96" s="137">
        <f>[16]REKAPITULASI!B65</f>
        <v>0.6790549481064001</v>
      </c>
      <c r="C96" s="140">
        <f t="shared" si="29"/>
        <v>14.260153910234402</v>
      </c>
      <c r="D96" s="139">
        <f>[16]REKAPITULASI!D65</f>
        <v>2.3751898038000003E-2</v>
      </c>
      <c r="E96" s="135">
        <f t="shared" si="30"/>
        <v>7.3630883917800007</v>
      </c>
      <c r="F96" s="138">
        <f t="shared" si="31"/>
        <v>21.623242302014404</v>
      </c>
      <c r="G96" s="144">
        <f t="shared" si="32"/>
        <v>21623.242302014405</v>
      </c>
    </row>
    <row r="97" spans="1:7" x14ac:dyDescent="0.25">
      <c r="A97" s="89">
        <v>2018</v>
      </c>
      <c r="B97" s="137">
        <f>[16]REKAPITULASI!B66</f>
        <v>0.69482913914879996</v>
      </c>
      <c r="C97" s="140">
        <f t="shared" si="29"/>
        <v>14.591411922124799</v>
      </c>
      <c r="D97" s="139">
        <f>[16]REKAPITULASI!D66</f>
        <v>2.4303645696000006E-2</v>
      </c>
      <c r="E97" s="135">
        <f t="shared" si="30"/>
        <v>7.5341301657600024</v>
      </c>
      <c r="F97" s="138">
        <f t="shared" si="31"/>
        <v>22.125542087884803</v>
      </c>
      <c r="G97" s="144">
        <f t="shared" si="32"/>
        <v>22125.542087884802</v>
      </c>
    </row>
    <row r="98" spans="1:7" x14ac:dyDescent="0.25">
      <c r="A98" s="89">
        <v>2019</v>
      </c>
      <c r="B98" s="137">
        <f>[16]REKAPITULASI!B67</f>
        <v>0.71060333019120003</v>
      </c>
      <c r="C98" s="140">
        <f t="shared" si="29"/>
        <v>14.9226699340152</v>
      </c>
      <c r="D98" s="139">
        <f>[16]REKAPITULASI!D67</f>
        <v>2.4855393354000003E-2</v>
      </c>
      <c r="E98" s="135">
        <f t="shared" si="30"/>
        <v>7.7051719397400005</v>
      </c>
      <c r="F98" s="138">
        <f t="shared" si="31"/>
        <v>22.627841873755202</v>
      </c>
      <c r="G98" s="144">
        <f t="shared" si="32"/>
        <v>22627.841873755202</v>
      </c>
    </row>
    <row r="99" spans="1:7" x14ac:dyDescent="0.25">
      <c r="A99" s="89">
        <v>2020</v>
      </c>
      <c r="B99" s="137">
        <f>[16]REKAPITULASI!B68</f>
        <v>0.72637752123360011</v>
      </c>
      <c r="C99" s="140">
        <f t="shared" si="29"/>
        <v>15.253927945905602</v>
      </c>
      <c r="D99" s="139">
        <f>[16]REKAPITULASI!D68</f>
        <v>2.5407141011999999E-2</v>
      </c>
      <c r="E99" s="135">
        <f t="shared" si="30"/>
        <v>7.8762137137199995</v>
      </c>
      <c r="F99" s="138">
        <f t="shared" si="31"/>
        <v>23.1301416596256</v>
      </c>
      <c r="G99" s="144">
        <f t="shared" si="32"/>
        <v>23130.141659625602</v>
      </c>
    </row>
    <row r="100" spans="1:7" x14ac:dyDescent="0.25">
      <c r="A100" s="89">
        <v>2021</v>
      </c>
      <c r="B100" s="137">
        <f>[16]REKAPITULASI!B69</f>
        <v>0.74215171227599996</v>
      </c>
      <c r="C100" s="140">
        <f t="shared" si="29"/>
        <v>15.585185957796</v>
      </c>
      <c r="D100" s="139">
        <f>[16]REKAPITULASI!D69</f>
        <v>2.5958888669999999E-2</v>
      </c>
      <c r="E100" s="135">
        <f t="shared" si="30"/>
        <v>8.0472554876999993</v>
      </c>
      <c r="F100" s="138">
        <f t="shared" si="31"/>
        <v>23.632441445495999</v>
      </c>
      <c r="G100" s="144">
        <f t="shared" si="32"/>
        <v>23632.441445495999</v>
      </c>
    </row>
    <row r="101" spans="1:7" x14ac:dyDescent="0.25">
      <c r="A101" s="89">
        <v>2022</v>
      </c>
      <c r="B101" s="137">
        <f>[16]REKAPITULASI!B70</f>
        <v>0.75792590331840004</v>
      </c>
      <c r="C101" s="140">
        <f t="shared" si="29"/>
        <v>15.916443969686402</v>
      </c>
      <c r="D101" s="139">
        <f>[16]REKAPITULASI!D70</f>
        <v>2.6510636328000003E-2</v>
      </c>
      <c r="E101" s="135">
        <f t="shared" si="30"/>
        <v>8.2182972616800001</v>
      </c>
      <c r="F101" s="138">
        <f t="shared" si="31"/>
        <v>24.134741231366402</v>
      </c>
      <c r="G101" s="144">
        <f t="shared" si="32"/>
        <v>24134.741231366403</v>
      </c>
    </row>
    <row r="102" spans="1:7" x14ac:dyDescent="0.25">
      <c r="A102" s="89">
        <v>2023</v>
      </c>
      <c r="B102" s="137">
        <f>[16]REKAPITULASI!B71</f>
        <v>0.77370009436080001</v>
      </c>
      <c r="C102" s="140">
        <f t="shared" si="29"/>
        <v>16.2477019815768</v>
      </c>
      <c r="D102" s="139">
        <f>[16]REKAPITULASI!D71</f>
        <v>2.7062383986000003E-2</v>
      </c>
      <c r="E102" s="135">
        <f t="shared" si="30"/>
        <v>8.3893390356600008</v>
      </c>
      <c r="F102" s="138">
        <f t="shared" si="31"/>
        <v>24.6370410172368</v>
      </c>
      <c r="G102" s="144">
        <f t="shared" si="32"/>
        <v>24637.041017236799</v>
      </c>
    </row>
    <row r="103" spans="1:7" x14ac:dyDescent="0.25">
      <c r="A103" s="89">
        <v>2024</v>
      </c>
      <c r="B103" s="137">
        <f>[16]REKAPITULASI!B72</f>
        <v>0.78947428540319997</v>
      </c>
      <c r="C103" s="140">
        <f t="shared" si="29"/>
        <v>16.578959993467201</v>
      </c>
      <c r="D103" s="139">
        <f>[16]REKAPITULASI!D72</f>
        <v>2.7614131643999999E-2</v>
      </c>
      <c r="E103" s="135">
        <f t="shared" si="30"/>
        <v>8.5603808096399998</v>
      </c>
      <c r="F103" s="138">
        <f t="shared" si="31"/>
        <v>25.139340803107203</v>
      </c>
      <c r="G103" s="144">
        <f t="shared" si="32"/>
        <v>25139.340803107203</v>
      </c>
    </row>
    <row r="104" spans="1:7" x14ac:dyDescent="0.25">
      <c r="A104" s="89">
        <v>2025</v>
      </c>
      <c r="B104" s="137">
        <f>[16]REKAPITULASI!B73</f>
        <v>0.80524847644560005</v>
      </c>
      <c r="C104" s="140">
        <f t="shared" si="29"/>
        <v>16.910218005357599</v>
      </c>
      <c r="D104" s="139">
        <f>[16]REKAPITULASI!D73</f>
        <v>2.8165879302000003E-2</v>
      </c>
      <c r="E104" s="135">
        <f t="shared" si="30"/>
        <v>8.7314225836200006</v>
      </c>
      <c r="F104" s="138">
        <f t="shared" si="31"/>
        <v>25.641640588977602</v>
      </c>
      <c r="G104" s="144">
        <f t="shared" si="32"/>
        <v>25641.640588977603</v>
      </c>
    </row>
    <row r="105" spans="1:7" x14ac:dyDescent="0.25">
      <c r="A105" s="89">
        <v>2026</v>
      </c>
      <c r="B105" s="137">
        <f>[16]REKAPITULASI!B74</f>
        <v>0.82102266748800012</v>
      </c>
      <c r="C105" s="140">
        <f t="shared" si="29"/>
        <v>17.241476017248004</v>
      </c>
      <c r="D105" s="139">
        <f>[16]REKAPITULASI!D74</f>
        <v>2.8717626960000003E-2</v>
      </c>
      <c r="E105" s="135">
        <f t="shared" si="30"/>
        <v>8.9024643576000013</v>
      </c>
      <c r="F105" s="138">
        <f t="shared" si="31"/>
        <v>26.143940374848007</v>
      </c>
      <c r="G105" s="144">
        <f t="shared" si="32"/>
        <v>26143.940374848007</v>
      </c>
    </row>
    <row r="106" spans="1:7" x14ac:dyDescent="0.25">
      <c r="A106" s="89">
        <v>2027</v>
      </c>
      <c r="B106" s="137">
        <f>[16]REKAPITULASI!B75</f>
        <v>0.83679685853039998</v>
      </c>
      <c r="C106" s="140">
        <f t="shared" si="29"/>
        <v>17.572734029138399</v>
      </c>
      <c r="D106" s="139">
        <f>[16]REKAPITULASI!D75</f>
        <v>2.9269374617999999E-2</v>
      </c>
      <c r="E106" s="135">
        <f t="shared" si="30"/>
        <v>9.0735061315800003</v>
      </c>
      <c r="F106" s="138">
        <f t="shared" si="31"/>
        <v>26.646240160718399</v>
      </c>
      <c r="G106" s="144">
        <f t="shared" si="32"/>
        <v>26646.2401607184</v>
      </c>
    </row>
    <row r="107" spans="1:7" x14ac:dyDescent="0.25">
      <c r="A107" s="89">
        <v>2028</v>
      </c>
      <c r="B107" s="137">
        <f>[16]REKAPITULASI!B76</f>
        <v>0.85257104957279994</v>
      </c>
      <c r="C107" s="140">
        <f t="shared" si="29"/>
        <v>17.9039920410288</v>
      </c>
      <c r="D107" s="139">
        <f>[16]REKAPITULASI!D76</f>
        <v>2.982112227600001E-2</v>
      </c>
      <c r="E107" s="135">
        <f t="shared" si="30"/>
        <v>9.2445479055600028</v>
      </c>
      <c r="F107" s="138">
        <f t="shared" si="31"/>
        <v>27.148539946588805</v>
      </c>
      <c r="G107" s="144">
        <f t="shared" si="32"/>
        <v>27148.539946588804</v>
      </c>
    </row>
    <row r="108" spans="1:7" x14ac:dyDescent="0.25">
      <c r="A108" s="89">
        <v>2029</v>
      </c>
      <c r="B108" s="137">
        <f>[16]REKAPITULASI!B77</f>
        <v>0.86834524061519991</v>
      </c>
      <c r="C108" s="140">
        <f t="shared" si="29"/>
        <v>18.235250052919199</v>
      </c>
      <c r="D108" s="139">
        <f>[16]REKAPITULASI!D77</f>
        <v>3.0372869934000003E-2</v>
      </c>
      <c r="E108" s="135">
        <f t="shared" si="30"/>
        <v>9.41558967954</v>
      </c>
      <c r="F108" s="138">
        <f t="shared" si="31"/>
        <v>27.650839732459197</v>
      </c>
      <c r="G108" s="144">
        <f t="shared" si="32"/>
        <v>27650.839732459197</v>
      </c>
    </row>
    <row r="109" spans="1:7" x14ac:dyDescent="0.25">
      <c r="A109" s="89">
        <v>2030</v>
      </c>
      <c r="B109" s="137">
        <f>[16]REKAPITULASI!B78</f>
        <v>0.8841194316576001</v>
      </c>
      <c r="C109" s="140">
        <f t="shared" si="29"/>
        <v>18.566508064809604</v>
      </c>
      <c r="D109" s="139">
        <f>[16]REKAPITULASI!D78</f>
        <v>3.0924617592000003E-2</v>
      </c>
      <c r="E109" s="135">
        <f t="shared" si="30"/>
        <v>9.5866314535200008</v>
      </c>
      <c r="F109" s="138">
        <f t="shared" si="31"/>
        <v>28.153139518329603</v>
      </c>
      <c r="G109" s="144">
        <f t="shared" si="32"/>
        <v>28153.139518329604</v>
      </c>
    </row>
    <row r="110" spans="1:7" x14ac:dyDescent="0.25">
      <c r="A110" s="89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C6" sqref="C6"/>
    </sheetView>
  </sheetViews>
  <sheetFormatPr defaultRowHeight="12.75" x14ac:dyDescent="0.25"/>
  <cols>
    <col min="1" max="2" width="9.140625" style="146"/>
    <col min="3" max="3" width="14.5703125" style="146" customWidth="1"/>
    <col min="4" max="4" width="19.140625" style="146" customWidth="1"/>
    <col min="5" max="16384" width="9.140625" style="146"/>
  </cols>
  <sheetData>
    <row r="3" spans="2:4" x14ac:dyDescent="0.25">
      <c r="B3" s="208" t="s">
        <v>11</v>
      </c>
      <c r="C3" s="208" t="s">
        <v>152</v>
      </c>
      <c r="D3" s="208"/>
    </row>
    <row r="4" spans="2:4" x14ac:dyDescent="0.25">
      <c r="B4" s="208"/>
      <c r="C4" s="147" t="s">
        <v>151</v>
      </c>
      <c r="D4" s="147" t="s">
        <v>147</v>
      </c>
    </row>
    <row r="5" spans="2:4" ht="15" x14ac:dyDescent="0.25">
      <c r="B5" s="89">
        <v>2011</v>
      </c>
      <c r="C5" s="148"/>
      <c r="D5" s="148">
        <f>(C5*21)/1000</f>
        <v>0</v>
      </c>
    </row>
    <row r="6" spans="2:4" ht="15" x14ac:dyDescent="0.25">
      <c r="B6" s="89">
        <v>2012</v>
      </c>
      <c r="C6" s="148"/>
      <c r="D6" s="148">
        <f t="shared" ref="D6:D15" si="0">(C6*21)/1000</f>
        <v>0</v>
      </c>
    </row>
    <row r="7" spans="2:4" ht="15" x14ac:dyDescent="0.25">
      <c r="B7" s="89">
        <v>2013</v>
      </c>
      <c r="C7" s="148"/>
      <c r="D7" s="148">
        <f t="shared" si="0"/>
        <v>0</v>
      </c>
    </row>
    <row r="8" spans="2:4" ht="15" x14ac:dyDescent="0.25">
      <c r="B8" s="89">
        <v>2014</v>
      </c>
      <c r="C8" s="148"/>
      <c r="D8" s="148">
        <f t="shared" si="0"/>
        <v>0</v>
      </c>
    </row>
    <row r="9" spans="2:4" ht="15" x14ac:dyDescent="0.25">
      <c r="B9" s="89">
        <v>2015</v>
      </c>
      <c r="C9" s="148"/>
      <c r="D9" s="148">
        <f t="shared" si="0"/>
        <v>0</v>
      </c>
    </row>
    <row r="10" spans="2:4" ht="15" x14ac:dyDescent="0.25">
      <c r="B10" s="89">
        <v>2016</v>
      </c>
      <c r="C10" s="148"/>
      <c r="D10" s="148">
        <f t="shared" si="0"/>
        <v>0</v>
      </c>
    </row>
    <row r="11" spans="2:4" ht="15" x14ac:dyDescent="0.25">
      <c r="B11" s="89">
        <v>2017</v>
      </c>
      <c r="C11" s="148"/>
      <c r="D11" s="148">
        <f t="shared" si="0"/>
        <v>0</v>
      </c>
    </row>
    <row r="12" spans="2:4" ht="15" x14ac:dyDescent="0.25">
      <c r="B12" s="89">
        <v>2018</v>
      </c>
      <c r="C12" s="148"/>
      <c r="D12" s="148">
        <f t="shared" si="0"/>
        <v>0</v>
      </c>
    </row>
    <row r="13" spans="2:4" ht="15" x14ac:dyDescent="0.25">
      <c r="B13" s="89">
        <v>2019</v>
      </c>
      <c r="C13" s="148"/>
      <c r="D13" s="148">
        <f t="shared" si="0"/>
        <v>0</v>
      </c>
    </row>
    <row r="14" spans="2:4" ht="15" x14ac:dyDescent="0.25">
      <c r="B14" s="89">
        <v>2020</v>
      </c>
      <c r="C14" s="148"/>
      <c r="D14" s="148">
        <f t="shared" si="0"/>
        <v>0</v>
      </c>
    </row>
    <row r="15" spans="2:4" ht="15" x14ac:dyDescent="0.25">
      <c r="B15" s="89">
        <v>2021</v>
      </c>
      <c r="C15" s="148"/>
      <c r="D15" s="148">
        <f t="shared" si="0"/>
        <v>0</v>
      </c>
    </row>
    <row r="16" spans="2:4" ht="15" x14ac:dyDescent="0.25">
      <c r="B16" s="89">
        <v>2022</v>
      </c>
      <c r="C16" s="148"/>
      <c r="D16" s="148">
        <f t="shared" ref="D16:D25" si="1">(C16*21)/1000</f>
        <v>0</v>
      </c>
    </row>
    <row r="17" spans="2:4" ht="15" x14ac:dyDescent="0.25">
      <c r="B17" s="89">
        <v>2023</v>
      </c>
      <c r="C17" s="148"/>
      <c r="D17" s="148">
        <f t="shared" si="1"/>
        <v>0</v>
      </c>
    </row>
    <row r="18" spans="2:4" ht="15" x14ac:dyDescent="0.25">
      <c r="B18" s="89">
        <v>2024</v>
      </c>
      <c r="C18" s="148"/>
      <c r="D18" s="148">
        <f t="shared" si="1"/>
        <v>0</v>
      </c>
    </row>
    <row r="19" spans="2:4" ht="15" x14ac:dyDescent="0.25">
      <c r="B19" s="89">
        <v>2025</v>
      </c>
      <c r="C19" s="148"/>
      <c r="D19" s="148">
        <f t="shared" si="1"/>
        <v>0</v>
      </c>
    </row>
    <row r="20" spans="2:4" ht="15" x14ac:dyDescent="0.25">
      <c r="B20" s="89">
        <v>2026</v>
      </c>
      <c r="C20" s="148"/>
      <c r="D20" s="148">
        <f t="shared" si="1"/>
        <v>0</v>
      </c>
    </row>
    <row r="21" spans="2:4" ht="15" x14ac:dyDescent="0.25">
      <c r="B21" s="89">
        <v>2027</v>
      </c>
      <c r="C21" s="148"/>
      <c r="D21" s="148">
        <f t="shared" si="1"/>
        <v>0</v>
      </c>
    </row>
    <row r="22" spans="2:4" ht="15" x14ac:dyDescent="0.25">
      <c r="B22" s="89">
        <v>2028</v>
      </c>
      <c r="C22" s="148"/>
      <c r="D22" s="148">
        <f t="shared" si="1"/>
        <v>0</v>
      </c>
    </row>
    <row r="23" spans="2:4" ht="15" x14ac:dyDescent="0.25">
      <c r="B23" s="89">
        <v>2029</v>
      </c>
      <c r="C23" s="148"/>
      <c r="D23" s="148">
        <f t="shared" si="1"/>
        <v>0</v>
      </c>
    </row>
    <row r="24" spans="2:4" ht="15" x14ac:dyDescent="0.25">
      <c r="B24" s="89">
        <v>2030</v>
      </c>
      <c r="C24" s="148"/>
      <c r="D24" s="148">
        <f t="shared" si="1"/>
        <v>0</v>
      </c>
    </row>
    <row r="25" spans="2:4" ht="15" x14ac:dyDescent="0.25">
      <c r="B25" s="89">
        <v>2031</v>
      </c>
      <c r="C25" s="148"/>
      <c r="D25" s="148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39" t="s">
        <v>54</v>
      </c>
      <c r="E5" s="239"/>
      <c r="F5" s="240" t="s">
        <v>64</v>
      </c>
      <c r="G5" s="240"/>
      <c r="H5" s="240"/>
      <c r="I5" s="240"/>
    </row>
    <row r="6" spans="1:9" s="20" customFormat="1" ht="16.5" customHeight="1" x14ac:dyDescent="0.25">
      <c r="A6" s="236" t="s">
        <v>48</v>
      </c>
      <c r="B6" s="236" t="s">
        <v>50</v>
      </c>
      <c r="C6" s="237"/>
      <c r="D6" s="225" t="s">
        <v>70</v>
      </c>
      <c r="E6" s="225"/>
      <c r="F6" s="226" t="s">
        <v>56</v>
      </c>
      <c r="G6" s="226"/>
      <c r="H6" s="226"/>
      <c r="I6" s="226"/>
    </row>
    <row r="7" spans="1:9" s="20" customFormat="1" ht="29.25" customHeight="1" x14ac:dyDescent="0.25">
      <c r="A7" s="236"/>
      <c r="B7" s="236"/>
      <c r="C7" s="237"/>
      <c r="D7" s="225"/>
      <c r="E7" s="225"/>
      <c r="F7" s="226" t="s">
        <v>57</v>
      </c>
      <c r="G7" s="226"/>
      <c r="H7" s="226"/>
      <c r="I7" s="226"/>
    </row>
    <row r="8" spans="1:9" s="20" customFormat="1" ht="51" customHeight="1" x14ac:dyDescent="0.25">
      <c r="A8" s="236"/>
      <c r="B8" s="29" t="s">
        <v>59</v>
      </c>
      <c r="C8" s="22"/>
      <c r="D8" s="225" t="s">
        <v>58</v>
      </c>
      <c r="E8" s="225"/>
      <c r="F8" s="226" t="s">
        <v>61</v>
      </c>
      <c r="G8" s="226"/>
      <c r="H8" s="226"/>
      <c r="I8" s="226"/>
    </row>
    <row r="9" spans="1:9" s="20" customFormat="1" ht="31.5" customHeight="1" x14ac:dyDescent="0.25">
      <c r="A9" s="236"/>
      <c r="B9" s="224" t="s">
        <v>51</v>
      </c>
      <c r="C9" s="22"/>
      <c r="D9" s="225" t="s">
        <v>60</v>
      </c>
      <c r="E9" s="225"/>
      <c r="F9" s="233" t="s">
        <v>66</v>
      </c>
      <c r="G9" s="234"/>
      <c r="H9" s="234"/>
      <c r="I9" s="235"/>
    </row>
    <row r="10" spans="1:9" s="20" customFormat="1" ht="20.25" customHeight="1" x14ac:dyDescent="0.25">
      <c r="A10" s="236"/>
      <c r="B10" s="224"/>
      <c r="C10" s="22"/>
      <c r="D10" s="225"/>
      <c r="E10" s="225"/>
      <c r="F10" s="226" t="s">
        <v>62</v>
      </c>
      <c r="G10" s="226"/>
      <c r="H10" s="226"/>
      <c r="I10" s="226"/>
    </row>
    <row r="11" spans="1:9" s="20" customFormat="1" ht="17.25" customHeight="1" x14ac:dyDescent="0.25">
      <c r="A11" s="236"/>
      <c r="B11" s="224"/>
      <c r="C11" s="22"/>
      <c r="D11" s="225"/>
      <c r="E11" s="225"/>
      <c r="F11" s="226" t="s">
        <v>63</v>
      </c>
      <c r="G11" s="226"/>
      <c r="H11" s="226"/>
      <c r="I11" s="226"/>
    </row>
    <row r="12" spans="1:9" s="20" customFormat="1" ht="60" customHeight="1" x14ac:dyDescent="0.25">
      <c r="A12" s="236" t="s">
        <v>49</v>
      </c>
      <c r="B12" s="27" t="s">
        <v>52</v>
      </c>
      <c r="C12" s="23"/>
      <c r="D12" s="24"/>
      <c r="E12" s="22"/>
      <c r="F12" s="227" t="s">
        <v>67</v>
      </c>
      <c r="G12" s="228"/>
      <c r="H12" s="228"/>
      <c r="I12" s="229"/>
    </row>
    <row r="13" spans="1:9" s="20" customFormat="1" ht="30" x14ac:dyDescent="0.25">
      <c r="A13" s="236"/>
      <c r="B13" s="28" t="s">
        <v>53</v>
      </c>
      <c r="C13" s="23"/>
      <c r="D13" s="24"/>
      <c r="E13" s="22"/>
      <c r="F13" s="230"/>
      <c r="G13" s="231"/>
      <c r="H13" s="231"/>
      <c r="I13" s="232"/>
    </row>
    <row r="18" spans="1:22" ht="21" x14ac:dyDescent="0.35">
      <c r="A18" s="238" t="s">
        <v>74</v>
      </c>
      <c r="B18" s="238"/>
      <c r="C18" s="238"/>
      <c r="D18" s="238"/>
      <c r="E18" s="238"/>
      <c r="F18" s="238"/>
      <c r="G18" s="238"/>
      <c r="H18" s="238"/>
      <c r="I18" s="238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09" t="s">
        <v>8</v>
      </c>
      <c r="B21" s="222" t="s">
        <v>40</v>
      </c>
      <c r="C21" s="222"/>
      <c r="D21" s="222"/>
      <c r="E21" s="222"/>
      <c r="F21" s="222"/>
      <c r="G21" s="222"/>
      <c r="H21" s="222"/>
      <c r="I21" s="223"/>
      <c r="K21" t="s">
        <v>22</v>
      </c>
      <c r="L21" t="s">
        <v>25</v>
      </c>
    </row>
    <row r="22" spans="1:22" ht="38.25" x14ac:dyDescent="0.25">
      <c r="A22" s="209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3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15" t="s">
        <v>71</v>
      </c>
      <c r="C24" s="35">
        <v>0</v>
      </c>
      <c r="D24" s="215" t="s">
        <v>73</v>
      </c>
      <c r="E24" s="215" t="s">
        <v>79</v>
      </c>
      <c r="F24" s="215"/>
      <c r="G24" s="215"/>
      <c r="H24" s="215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15"/>
      <c r="C25" s="35">
        <v>0</v>
      </c>
      <c r="D25" s="215"/>
      <c r="E25" s="215"/>
      <c r="F25" s="215"/>
      <c r="G25" s="215"/>
      <c r="H25" s="215"/>
      <c r="I25" s="34"/>
      <c r="K25" t="s">
        <v>27</v>
      </c>
      <c r="L25" s="213">
        <v>1000</v>
      </c>
      <c r="M25" s="213"/>
      <c r="N25" s="213"/>
      <c r="O25" s="8" t="s">
        <v>28</v>
      </c>
      <c r="R25" s="214">
        <f>L25*1000/365</f>
        <v>2739.7260273972602</v>
      </c>
      <c r="S25" s="214"/>
      <c r="T25" s="214"/>
      <c r="U25" s="11" t="s">
        <v>45</v>
      </c>
    </row>
    <row r="26" spans="1:22" x14ac:dyDescent="0.25">
      <c r="A26" s="2">
        <v>2013</v>
      </c>
      <c r="B26" s="215"/>
      <c r="C26" s="35">
        <v>0</v>
      </c>
      <c r="D26" s="215"/>
      <c r="E26" s="215"/>
      <c r="F26" s="215"/>
      <c r="G26" s="215"/>
      <c r="H26" s="215"/>
      <c r="I26" s="34"/>
      <c r="K26" t="s">
        <v>29</v>
      </c>
      <c r="L26" s="213">
        <v>3000</v>
      </c>
      <c r="M26" s="213"/>
      <c r="N26" s="213"/>
      <c r="O26" s="8" t="s">
        <v>28</v>
      </c>
    </row>
    <row r="27" spans="1:22" x14ac:dyDescent="0.25">
      <c r="A27" s="2">
        <v>2014</v>
      </c>
      <c r="B27" s="215"/>
      <c r="C27" s="35">
        <v>0</v>
      </c>
      <c r="D27" s="215"/>
      <c r="E27" s="215"/>
      <c r="F27" s="215"/>
      <c r="G27" s="215"/>
      <c r="H27" s="215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15"/>
      <c r="C28" s="35">
        <v>0</v>
      </c>
      <c r="D28" s="215"/>
      <c r="E28" s="215"/>
      <c r="F28" s="215"/>
      <c r="G28" s="215"/>
      <c r="H28" s="215"/>
      <c r="I28" s="34"/>
    </row>
    <row r="29" spans="1:22" x14ac:dyDescent="0.25">
      <c r="A29" s="2">
        <v>2016</v>
      </c>
      <c r="B29" s="215"/>
      <c r="C29" s="35">
        <v>0</v>
      </c>
      <c r="D29" s="215"/>
      <c r="E29" s="215"/>
      <c r="F29" s="215"/>
      <c r="G29" s="215"/>
      <c r="H29" s="215"/>
      <c r="I29" s="34"/>
    </row>
    <row r="30" spans="1:22" x14ac:dyDescent="0.25">
      <c r="A30" s="2">
        <v>2017</v>
      </c>
      <c r="B30" s="215"/>
      <c r="C30" s="35">
        <v>0</v>
      </c>
      <c r="D30" s="215"/>
      <c r="E30" s="215"/>
      <c r="F30" s="215"/>
      <c r="G30" s="215"/>
      <c r="H30" s="215"/>
      <c r="I30" s="34"/>
    </row>
    <row r="31" spans="1:22" ht="25.5" x14ac:dyDescent="0.25">
      <c r="A31" s="2">
        <v>2018</v>
      </c>
      <c r="B31" s="215"/>
      <c r="C31" s="35">
        <v>0</v>
      </c>
      <c r="D31" s="215"/>
      <c r="E31" s="215"/>
      <c r="F31" s="215"/>
      <c r="G31" s="215"/>
      <c r="H31" s="215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15"/>
      <c r="C32" s="35">
        <v>0</v>
      </c>
      <c r="D32" s="215"/>
      <c r="E32" s="215"/>
      <c r="F32" s="215"/>
      <c r="G32" s="215"/>
      <c r="H32" s="215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15"/>
      <c r="C33" s="35">
        <v>0</v>
      </c>
      <c r="D33" s="215"/>
      <c r="E33" s="215"/>
      <c r="F33" s="215"/>
      <c r="G33" s="215"/>
      <c r="H33" s="215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09" t="s">
        <v>8</v>
      </c>
      <c r="B37" s="216" t="s">
        <v>78</v>
      </c>
      <c r="C37" s="217"/>
      <c r="D37" s="217"/>
      <c r="E37" s="217"/>
      <c r="F37" s="217"/>
      <c r="G37" s="217"/>
      <c r="H37" s="218"/>
      <c r="I37" s="211" t="s">
        <v>40</v>
      </c>
    </row>
    <row r="38" spans="1:20" ht="38.25" x14ac:dyDescent="0.25">
      <c r="A38" s="209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2"/>
    </row>
    <row r="39" spans="1:20" x14ac:dyDescent="0.25">
      <c r="A39" s="2">
        <v>2010</v>
      </c>
      <c r="B39" s="219" t="s">
        <v>75</v>
      </c>
      <c r="C39" s="219" t="s">
        <v>76</v>
      </c>
      <c r="D39" s="219" t="s">
        <v>75</v>
      </c>
      <c r="E39" s="219" t="s">
        <v>76</v>
      </c>
      <c r="F39" s="219" t="s">
        <v>76</v>
      </c>
      <c r="G39" s="219" t="s">
        <v>76</v>
      </c>
      <c r="H39" s="219" t="s">
        <v>76</v>
      </c>
      <c r="I39" s="14">
        <f>'timbulan sampah'!E5</f>
        <v>689.03207999999995</v>
      </c>
    </row>
    <row r="40" spans="1:20" x14ac:dyDescent="0.25">
      <c r="A40" s="2">
        <v>2011</v>
      </c>
      <c r="B40" s="220"/>
      <c r="C40" s="220"/>
      <c r="D40" s="220"/>
      <c r="E40" s="220"/>
      <c r="F40" s="220"/>
      <c r="G40" s="220"/>
      <c r="H40" s="220"/>
      <c r="I40" s="14">
        <f>'timbulan sampah'!E6</f>
        <v>703.93312000000003</v>
      </c>
      <c r="K40" t="s">
        <v>20</v>
      </c>
      <c r="O40" s="8" t="s">
        <v>21</v>
      </c>
    </row>
    <row r="41" spans="1:20" x14ac:dyDescent="0.25">
      <c r="A41" s="2">
        <v>2012</v>
      </c>
      <c r="B41" s="220"/>
      <c r="C41" s="220"/>
      <c r="D41" s="220"/>
      <c r="E41" s="220"/>
      <c r="F41" s="220"/>
      <c r="G41" s="220"/>
      <c r="H41" s="220"/>
      <c r="I41" s="14">
        <f>'timbulan sampah'!E7</f>
        <v>720.68568000000005</v>
      </c>
      <c r="K41" t="s">
        <v>23</v>
      </c>
      <c r="O41" s="8" t="s">
        <v>24</v>
      </c>
    </row>
    <row r="42" spans="1:20" x14ac:dyDescent="0.25">
      <c r="A42" s="2">
        <v>2013</v>
      </c>
      <c r="B42" s="220"/>
      <c r="C42" s="220"/>
      <c r="D42" s="220"/>
      <c r="E42" s="220"/>
      <c r="F42" s="220"/>
      <c r="G42" s="220"/>
      <c r="H42" s="220"/>
      <c r="I42" s="14">
        <f>'timbulan sampah'!E8</f>
        <v>737.31504000000007</v>
      </c>
    </row>
    <row r="43" spans="1:20" x14ac:dyDescent="0.25">
      <c r="A43" s="2">
        <v>2014</v>
      </c>
      <c r="B43" s="220"/>
      <c r="C43" s="220"/>
      <c r="D43" s="220"/>
      <c r="E43" s="220"/>
      <c r="F43" s="220"/>
      <c r="G43" s="220"/>
      <c r="H43" s="220"/>
      <c r="I43" s="14">
        <f>'timbulan sampah'!E9</f>
        <v>753.86036000000001</v>
      </c>
    </row>
    <row r="44" spans="1:20" x14ac:dyDescent="0.25">
      <c r="A44" s="2">
        <v>2015</v>
      </c>
      <c r="B44" s="220"/>
      <c r="C44" s="220"/>
      <c r="D44" s="220"/>
      <c r="E44" s="220"/>
      <c r="F44" s="220"/>
      <c r="G44" s="220"/>
      <c r="H44" s="220"/>
      <c r="I44" s="14">
        <f>'timbulan sampah'!E10</f>
        <v>770.27104000000008</v>
      </c>
    </row>
    <row r="45" spans="1:20" x14ac:dyDescent="0.25">
      <c r="A45" s="2">
        <v>2016</v>
      </c>
      <c r="B45" s="220"/>
      <c r="C45" s="220"/>
      <c r="D45" s="220"/>
      <c r="E45" s="220"/>
      <c r="F45" s="220"/>
      <c r="G45" s="220"/>
      <c r="H45" s="220"/>
      <c r="I45" s="14">
        <f>'timbulan sampah'!E11</f>
        <v>791.57084380000003</v>
      </c>
    </row>
    <row r="46" spans="1:20" x14ac:dyDescent="0.25">
      <c r="A46" s="2">
        <v>2017</v>
      </c>
      <c r="B46" s="220"/>
      <c r="C46" s="220"/>
      <c r="D46" s="220"/>
      <c r="E46" s="220"/>
      <c r="F46" s="220"/>
      <c r="G46" s="220"/>
      <c r="H46" s="220"/>
      <c r="I46" s="14">
        <f>'timbulan sampah'!E12</f>
        <v>811.79291820000003</v>
      </c>
    </row>
    <row r="47" spans="1:20" x14ac:dyDescent="0.25">
      <c r="A47" s="2">
        <v>2018</v>
      </c>
      <c r="B47" s="220"/>
      <c r="C47" s="220"/>
      <c r="D47" s="220"/>
      <c r="E47" s="220"/>
      <c r="F47" s="220"/>
      <c r="G47" s="220"/>
      <c r="H47" s="220"/>
      <c r="I47" s="14">
        <f>'timbulan sampah'!E13</f>
        <v>832.01499260000003</v>
      </c>
    </row>
    <row r="48" spans="1:20" x14ac:dyDescent="0.25">
      <c r="A48" s="2">
        <v>2019</v>
      </c>
      <c r="B48" s="220"/>
      <c r="C48" s="220"/>
      <c r="D48" s="220"/>
      <c r="E48" s="220"/>
      <c r="F48" s="220"/>
      <c r="G48" s="220"/>
      <c r="H48" s="220"/>
      <c r="I48" s="14">
        <f>'timbulan sampah'!E14</f>
        <v>852.23706700000002</v>
      </c>
    </row>
    <row r="49" spans="1:21" x14ac:dyDescent="0.25">
      <c r="A49" s="2">
        <v>2020</v>
      </c>
      <c r="B49" s="221"/>
      <c r="C49" s="221"/>
      <c r="D49" s="221"/>
      <c r="E49" s="221"/>
      <c r="F49" s="221"/>
      <c r="G49" s="221"/>
      <c r="H49" s="221"/>
      <c r="I49" s="14">
        <f>'timbulan sampah'!E15</f>
        <v>872.45914139999991</v>
      </c>
    </row>
    <row r="52" spans="1:21" x14ac:dyDescent="0.25">
      <c r="A52" s="209" t="s">
        <v>8</v>
      </c>
      <c r="B52" s="210" t="s">
        <v>0</v>
      </c>
      <c r="C52" s="210"/>
      <c r="D52" s="210"/>
      <c r="E52" s="210"/>
      <c r="F52" s="210"/>
      <c r="G52" s="210"/>
      <c r="H52" s="210"/>
      <c r="I52" s="211" t="s">
        <v>10</v>
      </c>
    </row>
    <row r="53" spans="1:21" ht="42.75" customHeight="1" x14ac:dyDescent="0.25">
      <c r="A53" s="209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2"/>
    </row>
    <row r="54" spans="1:21" ht="17.25" customHeight="1" x14ac:dyDescent="0.25">
      <c r="A54" s="2">
        <v>2010</v>
      </c>
      <c r="B54" s="241" t="s">
        <v>77</v>
      </c>
      <c r="C54" s="241" t="s">
        <v>77</v>
      </c>
      <c r="D54" s="241" t="s">
        <v>77</v>
      </c>
      <c r="E54" s="241" t="s">
        <v>77</v>
      </c>
      <c r="F54" s="241" t="s">
        <v>77</v>
      </c>
      <c r="G54" s="241" t="s">
        <v>77</v>
      </c>
      <c r="H54" s="241" t="s">
        <v>77</v>
      </c>
      <c r="I54" s="3">
        <v>1</v>
      </c>
    </row>
    <row r="55" spans="1:21" x14ac:dyDescent="0.25">
      <c r="A55" s="2">
        <v>2011</v>
      </c>
      <c r="B55" s="242"/>
      <c r="C55" s="242"/>
      <c r="D55" s="242"/>
      <c r="E55" s="242"/>
      <c r="F55" s="242"/>
      <c r="G55" s="242"/>
      <c r="H55" s="242"/>
      <c r="I55" s="3">
        <v>1</v>
      </c>
    </row>
    <row r="56" spans="1:21" x14ac:dyDescent="0.25">
      <c r="A56" s="2">
        <v>2012</v>
      </c>
      <c r="B56" s="242"/>
      <c r="C56" s="242"/>
      <c r="D56" s="242"/>
      <c r="E56" s="242"/>
      <c r="F56" s="242"/>
      <c r="G56" s="242"/>
      <c r="H56" s="242"/>
      <c r="I56" s="3">
        <v>1</v>
      </c>
    </row>
    <row r="57" spans="1:21" x14ac:dyDescent="0.25">
      <c r="A57" s="2">
        <v>2013</v>
      </c>
      <c r="B57" s="242"/>
      <c r="C57" s="242"/>
      <c r="D57" s="242"/>
      <c r="E57" s="242"/>
      <c r="F57" s="242"/>
      <c r="G57" s="242"/>
      <c r="H57" s="242"/>
      <c r="I57" s="3">
        <v>1</v>
      </c>
    </row>
    <row r="58" spans="1:21" x14ac:dyDescent="0.25">
      <c r="A58" s="2">
        <v>2014</v>
      </c>
      <c r="B58" s="242"/>
      <c r="C58" s="242"/>
      <c r="D58" s="242"/>
      <c r="E58" s="242"/>
      <c r="F58" s="242"/>
      <c r="G58" s="242"/>
      <c r="H58" s="242"/>
      <c r="I58" s="3">
        <v>1</v>
      </c>
    </row>
    <row r="59" spans="1:21" x14ac:dyDescent="0.25">
      <c r="A59" s="2">
        <v>2015</v>
      </c>
      <c r="B59" s="242"/>
      <c r="C59" s="242"/>
      <c r="D59" s="242"/>
      <c r="E59" s="242"/>
      <c r="F59" s="242"/>
      <c r="G59" s="242"/>
      <c r="H59" s="242"/>
      <c r="I59" s="3">
        <v>1</v>
      </c>
    </row>
    <row r="60" spans="1:21" x14ac:dyDescent="0.25">
      <c r="A60" s="2">
        <v>2016</v>
      </c>
      <c r="B60" s="242"/>
      <c r="C60" s="242"/>
      <c r="D60" s="242"/>
      <c r="E60" s="242"/>
      <c r="F60" s="242"/>
      <c r="G60" s="242"/>
      <c r="H60" s="242"/>
      <c r="I60" s="3">
        <v>1</v>
      </c>
    </row>
    <row r="61" spans="1:21" x14ac:dyDescent="0.25">
      <c r="A61" s="2">
        <v>2017</v>
      </c>
      <c r="B61" s="242"/>
      <c r="C61" s="242"/>
      <c r="D61" s="242"/>
      <c r="E61" s="242"/>
      <c r="F61" s="242"/>
      <c r="G61" s="242"/>
      <c r="H61" s="242"/>
      <c r="I61" s="3">
        <v>1</v>
      </c>
    </row>
    <row r="62" spans="1:21" x14ac:dyDescent="0.25">
      <c r="A62" s="2">
        <v>2018</v>
      </c>
      <c r="B62" s="242"/>
      <c r="C62" s="242"/>
      <c r="D62" s="242"/>
      <c r="E62" s="242"/>
      <c r="F62" s="242"/>
      <c r="G62" s="242"/>
      <c r="H62" s="242"/>
      <c r="I62" s="3">
        <v>1</v>
      </c>
    </row>
    <row r="63" spans="1:21" x14ac:dyDescent="0.25">
      <c r="A63" s="2">
        <v>2019</v>
      </c>
      <c r="B63" s="242"/>
      <c r="C63" s="242"/>
      <c r="D63" s="242"/>
      <c r="E63" s="242"/>
      <c r="F63" s="242"/>
      <c r="G63" s="242"/>
      <c r="H63" s="242"/>
      <c r="I63" s="3">
        <v>1</v>
      </c>
      <c r="U63" s="4"/>
    </row>
    <row r="64" spans="1:21" x14ac:dyDescent="0.25">
      <c r="A64" s="2">
        <v>2020</v>
      </c>
      <c r="B64" s="243"/>
      <c r="C64" s="243"/>
      <c r="D64" s="243"/>
      <c r="E64" s="243"/>
      <c r="F64" s="243"/>
      <c r="G64" s="243"/>
      <c r="H64" s="243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44" t="s">
        <v>11</v>
      </c>
      <c r="B6" s="245" t="s">
        <v>110</v>
      </c>
      <c r="C6" s="245"/>
      <c r="D6" s="245"/>
      <c r="E6" s="71" t="s">
        <v>114</v>
      </c>
      <c r="F6" s="244" t="s">
        <v>11</v>
      </c>
      <c r="G6" s="245" t="s">
        <v>111</v>
      </c>
      <c r="H6" s="245"/>
      <c r="I6" s="245"/>
      <c r="J6" s="72" t="s">
        <v>115</v>
      </c>
      <c r="K6" s="244" t="s">
        <v>11</v>
      </c>
      <c r="L6" s="245" t="s">
        <v>112</v>
      </c>
      <c r="M6" s="245"/>
      <c r="N6" s="245"/>
      <c r="O6" s="72" t="s">
        <v>115</v>
      </c>
      <c r="P6" s="244" t="s">
        <v>11</v>
      </c>
      <c r="Q6" s="245" t="s">
        <v>113</v>
      </c>
      <c r="R6" s="245"/>
      <c r="S6" s="245"/>
    </row>
    <row r="7" spans="1:19" x14ac:dyDescent="0.25">
      <c r="A7" s="244"/>
      <c r="B7" s="244" t="s">
        <v>82</v>
      </c>
      <c r="C7" s="244"/>
      <c r="D7" s="245" t="s">
        <v>84</v>
      </c>
      <c r="E7" s="69"/>
      <c r="F7" s="244"/>
      <c r="G7" s="244" t="s">
        <v>82</v>
      </c>
      <c r="H7" s="244"/>
      <c r="I7" s="245" t="s">
        <v>84</v>
      </c>
      <c r="K7" s="244"/>
      <c r="L7" s="244" t="s">
        <v>82</v>
      </c>
      <c r="M7" s="244"/>
      <c r="N7" s="245" t="s">
        <v>84</v>
      </c>
      <c r="P7" s="244"/>
      <c r="Q7" s="244" t="s">
        <v>82</v>
      </c>
      <c r="R7" s="244"/>
      <c r="S7" s="245" t="s">
        <v>84</v>
      </c>
    </row>
    <row r="8" spans="1:19" x14ac:dyDescent="0.25">
      <c r="A8" s="244"/>
      <c r="B8" s="74" t="s">
        <v>85</v>
      </c>
      <c r="C8" s="74" t="s">
        <v>86</v>
      </c>
      <c r="D8" s="245"/>
      <c r="E8" s="6"/>
      <c r="F8" s="244"/>
      <c r="G8" s="74" t="s">
        <v>85</v>
      </c>
      <c r="H8" s="74" t="s">
        <v>86</v>
      </c>
      <c r="I8" s="245"/>
      <c r="K8" s="244"/>
      <c r="L8" s="74" t="s">
        <v>85</v>
      </c>
      <c r="M8" s="74" t="s">
        <v>86</v>
      </c>
      <c r="N8" s="245"/>
      <c r="P8" s="244"/>
      <c r="Q8" s="74" t="s">
        <v>85</v>
      </c>
      <c r="R8" s="74" t="s">
        <v>86</v>
      </c>
      <c r="S8" s="245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2" t="s">
        <v>11</v>
      </c>
      <c r="B23" s="254" t="s">
        <v>81</v>
      </c>
      <c r="C23" s="255"/>
      <c r="D23" s="255"/>
      <c r="E23" s="255"/>
      <c r="F23" s="256"/>
      <c r="K23" t="s">
        <v>121</v>
      </c>
      <c r="L23">
        <v>280</v>
      </c>
      <c r="M23" t="s">
        <v>123</v>
      </c>
    </row>
    <row r="24" spans="1:19" ht="15.75" thickBot="1" x14ac:dyDescent="0.3">
      <c r="A24" s="253"/>
      <c r="B24" s="254" t="s">
        <v>82</v>
      </c>
      <c r="C24" s="256"/>
      <c r="D24" s="254" t="s">
        <v>83</v>
      </c>
      <c r="E24" s="256"/>
      <c r="F24" s="257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3"/>
      <c r="B25" s="36" t="s">
        <v>85</v>
      </c>
      <c r="C25" s="36" t="s">
        <v>86</v>
      </c>
      <c r="D25" s="36" t="s">
        <v>87</v>
      </c>
      <c r="E25" s="36" t="s">
        <v>86</v>
      </c>
      <c r="F25" s="258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9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0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0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'[16]4C2_CO2_OpenBurning'!M14</f>
        <v>1.5838992959067411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'[16]4C2_CO2_OpenBurning'!M15</f>
        <v>1.6139060289914244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'[16]4C2_CO2_OpenBurning'!M16</f>
        <v>1.6431632726343544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'[16]4C2_CO2_OpenBurning'!M17</f>
        <v>1.6716167160064193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'[16]4C2_CO2_OpenBurning'!M18</f>
        <v>1.6998420538962109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'[16]4C2_CO2_OpenBurning'!M19</f>
        <v>1.7650720752018383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'[16]4C2_CO2_OpenBurning'!M20</f>
        <v>1.8060740356403577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'[16]4C2_CO2_OpenBurning'!M21</f>
        <v>1.8470759960788758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'[16]4C2_CO2_OpenBurning'!M22</f>
        <v>1.888077956517396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'[16]4C2_CO2_OpenBurning'!M23</f>
        <v>1.9290799169559145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'[16]4C2_CO2_OpenBurning'!M24</f>
        <v>1.9700818773944342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6" t="s">
        <v>11</v>
      </c>
      <c r="B58" s="248" t="s">
        <v>93</v>
      </c>
      <c r="C58" s="249"/>
      <c r="D58" s="53" t="s">
        <v>94</v>
      </c>
      <c r="E58" s="54"/>
      <c r="F58" s="55" t="s">
        <v>95</v>
      </c>
    </row>
    <row r="59" spans="1:6" ht="63.75" thickBot="1" x14ac:dyDescent="0.3">
      <c r="A59" s="247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7"/>
      <c r="B60" s="250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7"/>
      <c r="B61" s="251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2017-09-11T14:34:12Z</dcterms:modified>
</cp:coreProperties>
</file>