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Kuba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O8" i="6" l="1"/>
  <c r="N8" i="6"/>
  <c r="M8" i="6"/>
  <c r="L8" i="6"/>
  <c r="K8" i="6"/>
  <c r="J8" i="6"/>
  <c r="I8" i="6"/>
  <c r="F8" i="6"/>
  <c r="E8" i="6"/>
  <c r="C23" i="6" l="1"/>
  <c r="C22" i="6"/>
  <c r="C21" i="6"/>
  <c r="C20" i="6"/>
  <c r="C19" i="6"/>
  <c r="C18" i="6"/>
  <c r="C17" i="6"/>
  <c r="C16" i="6"/>
  <c r="C15" i="6"/>
  <c r="C14" i="6"/>
  <c r="C13" i="6"/>
  <c r="C43" i="6"/>
  <c r="C42" i="6"/>
  <c r="C41" i="6"/>
  <c r="C40" i="6"/>
  <c r="C39" i="6"/>
  <c r="C38" i="6"/>
  <c r="C37" i="6"/>
  <c r="C36" i="6"/>
  <c r="C35" i="6"/>
  <c r="C34" i="6"/>
  <c r="C33" i="6"/>
  <c r="C32" i="6"/>
  <c r="C31" i="6"/>
  <c r="C30" i="6"/>
  <c r="C29" i="6"/>
  <c r="C28" i="6"/>
  <c r="C27" i="6"/>
  <c r="C26" i="6"/>
  <c r="C25" i="6"/>
  <c r="C24"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B19" i="39" s="1"/>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G88" i="7" s="1"/>
  <c r="P93" i="34" s="1"/>
  <c r="I86" i="6"/>
  <c r="I85" i="6"/>
  <c r="I84" i="6"/>
  <c r="I83" i="6"/>
  <c r="I82" i="6"/>
  <c r="I81" i="6"/>
  <c r="I80" i="6"/>
  <c r="G81" i="7" s="1"/>
  <c r="P86" i="34" s="1"/>
  <c r="I79" i="6"/>
  <c r="I78" i="6"/>
  <c r="I77" i="6"/>
  <c r="I76" i="6"/>
  <c r="I75" i="6"/>
  <c r="I74" i="6"/>
  <c r="I73" i="6"/>
  <c r="I72" i="6"/>
  <c r="I71" i="6"/>
  <c r="G72" i="7" s="1"/>
  <c r="P77" i="34" s="1"/>
  <c r="I70" i="6"/>
  <c r="I69" i="6"/>
  <c r="I68" i="6"/>
  <c r="I67" i="6"/>
  <c r="I66" i="6"/>
  <c r="I65" i="6"/>
  <c r="I64" i="6"/>
  <c r="I63" i="6"/>
  <c r="I62" i="6"/>
  <c r="I61" i="6"/>
  <c r="I60" i="6"/>
  <c r="I59" i="6"/>
  <c r="I58" i="6"/>
  <c r="I57" i="6"/>
  <c r="I56" i="6"/>
  <c r="G57" i="7" s="1"/>
  <c r="P62" i="34" s="1"/>
  <c r="I55" i="6"/>
  <c r="G56" i="7" s="1"/>
  <c r="P61" i="34" s="1"/>
  <c r="I54" i="6"/>
  <c r="I53" i="6"/>
  <c r="I52" i="6"/>
  <c r="I51" i="6"/>
  <c r="I50" i="6"/>
  <c r="I49" i="6"/>
  <c r="I48" i="6"/>
  <c r="I47" i="6"/>
  <c r="G48" i="7" s="1"/>
  <c r="P53" i="34" s="1"/>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G76" i="6"/>
  <c r="G75" i="6"/>
  <c r="G74" i="6"/>
  <c r="G73" i="6"/>
  <c r="E74" i="7" s="1"/>
  <c r="P79" i="35" s="1"/>
  <c r="G72" i="6"/>
  <c r="G71" i="6"/>
  <c r="G70" i="6"/>
  <c r="E71" i="7" s="1"/>
  <c r="P76" i="35" s="1"/>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K44" i="7" s="1"/>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K82" i="7" s="1"/>
  <c r="N81" i="6"/>
  <c r="G82" i="7"/>
  <c r="P87" i="34" s="1"/>
  <c r="M82" i="6"/>
  <c r="N82" i="6"/>
  <c r="M83" i="6"/>
  <c r="N83" i="6"/>
  <c r="M84" i="6"/>
  <c r="N84" i="6"/>
  <c r="M85" i="6"/>
  <c r="N85" i="6"/>
  <c r="L86" i="7" s="1"/>
  <c r="M86" i="6"/>
  <c r="N86" i="6"/>
  <c r="M87" i="6"/>
  <c r="N87" i="6"/>
  <c r="M88" i="6"/>
  <c r="K89" i="7" s="1"/>
  <c r="N88" i="6"/>
  <c r="M89" i="6"/>
  <c r="N89" i="6"/>
  <c r="M90" i="6"/>
  <c r="N90" i="6"/>
  <c r="M91" i="6"/>
  <c r="N91" i="6"/>
  <c r="M92" i="6"/>
  <c r="N92" i="6"/>
  <c r="L93" i="7" s="1"/>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37" s="1"/>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C47" i="7" s="1"/>
  <c r="P52" i="18" s="1"/>
  <c r="L65" i="6"/>
  <c r="E82" i="6"/>
  <c r="E64" i="6"/>
  <c r="E76" i="6"/>
  <c r="E60" i="6"/>
  <c r="L13" i="6"/>
  <c r="J67" i="6"/>
  <c r="E55" i="6"/>
  <c r="E36" i="6"/>
  <c r="E21" i="6"/>
  <c r="K51" i="6"/>
  <c r="E54" i="6"/>
  <c r="E13" i="6"/>
  <c r="E66" i="6"/>
  <c r="E79" i="6"/>
  <c r="F79" i="6"/>
  <c r="H79" i="6"/>
  <c r="F80" i="7" s="1"/>
  <c r="J79" i="6"/>
  <c r="K79" i="6"/>
  <c r="L79" i="6"/>
  <c r="J42" i="6"/>
  <c r="E88" i="6"/>
  <c r="J22" i="6"/>
  <c r="J92" i="6"/>
  <c r="E87" i="6"/>
  <c r="E51" i="6"/>
  <c r="E33" i="6"/>
  <c r="J82" i="6"/>
  <c r="E45" i="6"/>
  <c r="E27" i="6"/>
  <c r="E74" i="6"/>
  <c r="E57" i="6"/>
  <c r="E78" i="7"/>
  <c r="P83" i="35" s="1"/>
  <c r="L89" i="6"/>
  <c r="K38" i="6"/>
  <c r="K28" i="6"/>
  <c r="L38" i="6"/>
  <c r="E38" i="6"/>
  <c r="F38" i="6"/>
  <c r="H38" i="6"/>
  <c r="J38" i="6"/>
  <c r="K17" i="6"/>
  <c r="F91" i="6"/>
  <c r="K42" i="6"/>
  <c r="F40" i="7"/>
  <c r="L93" i="6"/>
  <c r="L54" i="6"/>
  <c r="K23" i="6"/>
  <c r="K88" i="6"/>
  <c r="I89" i="7" s="1"/>
  <c r="L40" i="6"/>
  <c r="L24" i="6"/>
  <c r="L42" i="6"/>
  <c r="K65" i="6"/>
  <c r="F18" i="6"/>
  <c r="K26" i="6"/>
  <c r="O54" i="7"/>
  <c r="L34" i="6"/>
  <c r="F41" i="6"/>
  <c r="F93" i="6"/>
  <c r="F20" i="6"/>
  <c r="L71" i="6"/>
  <c r="G62" i="7"/>
  <c r="P6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F48" i="7"/>
  <c r="C53" i="34" s="1"/>
  <c r="G74" i="7"/>
  <c r="P79" i="34" s="1"/>
  <c r="K92" i="6"/>
  <c r="F59" i="6"/>
  <c r="C46" i="7"/>
  <c r="C51" i="18" s="1"/>
  <c r="K48" i="6"/>
  <c r="L46" i="6"/>
  <c r="O68" i="7"/>
  <c r="I75" i="7"/>
  <c r="I47" i="7"/>
  <c r="O65" i="7"/>
  <c r="E79" i="7"/>
  <c r="P84" i="35" s="1"/>
  <c r="F19" i="6"/>
  <c r="L68" i="6"/>
  <c r="L39" i="6"/>
  <c r="L29" i="6"/>
  <c r="K77" i="6"/>
  <c r="K55" i="6"/>
  <c r="I56" i="7" s="1"/>
  <c r="K81" i="6"/>
  <c r="K59" i="6"/>
  <c r="K74" i="6"/>
  <c r="L64" i="7"/>
  <c r="F86" i="6"/>
  <c r="H14" i="6"/>
  <c r="K68" i="6"/>
  <c r="L31" i="6"/>
  <c r="L59" i="6"/>
  <c r="L83" i="6"/>
  <c r="H86" i="6"/>
  <c r="H26" i="6"/>
  <c r="L18" i="6"/>
  <c r="L80" i="6"/>
  <c r="J81" i="7" s="1"/>
  <c r="L81" i="6"/>
  <c r="L44" i="6"/>
  <c r="L82" i="6"/>
  <c r="L45" i="6"/>
  <c r="L78" i="6"/>
  <c r="K53" i="6"/>
  <c r="I54" i="7"/>
  <c r="K87" i="6"/>
  <c r="K33" i="6"/>
  <c r="K78" i="6"/>
  <c r="K19" i="6"/>
  <c r="K75" i="6"/>
  <c r="K52" i="6"/>
  <c r="K18" i="6"/>
  <c r="L23" i="6"/>
  <c r="H67" i="6"/>
  <c r="H80" i="6"/>
  <c r="F81" i="7" s="1"/>
  <c r="H71" i="6"/>
  <c r="H53" i="6"/>
  <c r="K36" i="6"/>
  <c r="K70" i="6"/>
  <c r="L87" i="6"/>
  <c r="H36" i="6"/>
  <c r="F37" i="7" s="1"/>
  <c r="H48" i="6"/>
  <c r="L26" i="6"/>
  <c r="L27" i="6"/>
  <c r="L20" i="6"/>
  <c r="L49" i="6"/>
  <c r="L16" i="6"/>
  <c r="L50" i="6"/>
  <c r="L90" i="6"/>
  <c r="K34" i="6"/>
  <c r="K45" i="6"/>
  <c r="I46" i="7" s="1"/>
  <c r="K84" i="6"/>
  <c r="I85" i="7" s="1"/>
  <c r="K57" i="6"/>
  <c r="K54" i="6"/>
  <c r="K27" i="6"/>
  <c r="K91" i="6"/>
  <c r="K16" i="6"/>
  <c r="H32" i="6"/>
  <c r="F32" i="6"/>
  <c r="F69" i="6"/>
  <c r="F48" i="6"/>
  <c r="F30" i="6"/>
  <c r="F84" i="6"/>
  <c r="F29" i="6"/>
  <c r="F60" i="6"/>
  <c r="F90" i="6"/>
  <c r="F27" i="6"/>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J92" i="7" s="1"/>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H54" i="6"/>
  <c r="H61" i="6"/>
  <c r="F62" i="7" s="1"/>
  <c r="H56" i="6"/>
  <c r="H87" i="6"/>
  <c r="H17" i="6"/>
  <c r="H60" i="6"/>
  <c r="H28" i="6"/>
  <c r="H18" i="6"/>
  <c r="H82" i="6"/>
  <c r="H42" i="6"/>
  <c r="H13"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D81" i="7" s="1"/>
  <c r="C86" i="31" s="1"/>
  <c r="F36" i="6"/>
  <c r="F40" i="6"/>
  <c r="F25" i="6"/>
  <c r="F76" i="6"/>
  <c r="E19" i="6"/>
  <c r="E56" i="6"/>
  <c r="E24" i="6"/>
  <c r="E40" i="6"/>
  <c r="E49" i="6"/>
  <c r="E32" i="6"/>
  <c r="E31" i="6"/>
  <c r="E71" i="6"/>
  <c r="E92" i="6"/>
  <c r="H69" i="6"/>
  <c r="J89" i="6"/>
  <c r="J48" i="6"/>
  <c r="J23" i="6"/>
  <c r="J81" i="6"/>
  <c r="J69" i="6"/>
  <c r="J36" i="6"/>
  <c r="O81" i="7"/>
  <c r="C86" i="37" s="1"/>
  <c r="L89" i="7"/>
  <c r="L45" i="7"/>
  <c r="I83" i="7"/>
  <c r="H75" i="7"/>
  <c r="O43" i="7"/>
  <c r="P48" i="37" s="1"/>
  <c r="O48" i="7"/>
  <c r="C53" i="37" s="1"/>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54" i="7"/>
  <c r="P59" i="35" s="1"/>
  <c r="E46" i="7"/>
  <c r="P51" i="35" s="1"/>
  <c r="E35" i="7"/>
  <c r="P40" i="35" s="1"/>
  <c r="O46" i="4"/>
  <c r="K7" i="34"/>
  <c r="W7" i="34"/>
  <c r="K13" i="34"/>
  <c r="W13" i="34"/>
  <c r="K7" i="35"/>
  <c r="K13" i="35"/>
  <c r="O73" i="7"/>
  <c r="P78" i="37" s="1"/>
  <c r="J48" i="7"/>
  <c r="O52" i="7"/>
  <c r="C57" i="37" s="1"/>
  <c r="L77" i="7"/>
  <c r="G43" i="7"/>
  <c r="P48" i="34" s="1"/>
  <c r="O89" i="7"/>
  <c r="P94" i="37" s="1"/>
  <c r="O79" i="7"/>
  <c r="C84" i="37" s="1"/>
  <c r="L37" i="7"/>
  <c r="O46" i="7"/>
  <c r="C51" i="37" s="1"/>
  <c r="L57" i="7"/>
  <c r="H35" i="7"/>
  <c r="P40" i="33" s="1"/>
  <c r="C75" i="7"/>
  <c r="C80" i="18" s="1"/>
  <c r="L74" i="7"/>
  <c r="O45" i="7"/>
  <c r="L72" i="7"/>
  <c r="G92" i="7"/>
  <c r="P97" i="34" s="1"/>
  <c r="D92" i="7"/>
  <c r="C97" i="35" s="1"/>
  <c r="K92" i="7"/>
  <c r="O92" i="7"/>
  <c r="P97" i="37" s="1"/>
  <c r="H76" i="7"/>
  <c r="P81" i="33" s="1"/>
  <c r="I49" i="7"/>
  <c r="L49" i="7"/>
  <c r="C83" i="7"/>
  <c r="G54" i="7"/>
  <c r="P59" i="34" s="1"/>
  <c r="W13" i="35"/>
  <c r="W7" i="36"/>
  <c r="W13" i="36"/>
  <c r="W7" i="37"/>
  <c r="W13" i="37"/>
  <c r="K7" i="36"/>
  <c r="K13" i="36"/>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W6" i="36"/>
  <c r="W8" i="35"/>
  <c r="K8" i="33"/>
  <c r="K8" i="37"/>
  <c r="K12" i="37" s="1"/>
  <c r="W8" i="37"/>
  <c r="W10" i="35"/>
  <c r="K12" i="34"/>
  <c r="K9" i="34"/>
  <c r="K12" i="35"/>
  <c r="K9" i="37"/>
  <c r="W10" i="37"/>
  <c r="W12" i="37"/>
  <c r="W9" i="37"/>
  <c r="C53" i="32" l="1"/>
  <c r="B15" i="7"/>
  <c r="B20" i="33" s="1"/>
  <c r="B19" i="36"/>
  <c r="O19" i="32"/>
  <c r="O19" i="33"/>
  <c r="O19" i="40"/>
  <c r="O20" i="31"/>
  <c r="O19" i="34"/>
  <c r="B19" i="32"/>
  <c r="B19" i="18"/>
  <c r="B19" i="37"/>
  <c r="B19" i="31"/>
  <c r="O19" i="31"/>
  <c r="O19" i="36"/>
  <c r="O20" i="33"/>
  <c r="B16" i="7"/>
  <c r="B21" i="31" s="1"/>
  <c r="B19" i="33"/>
  <c r="O19" i="35"/>
  <c r="B19" i="40"/>
  <c r="B19" i="34"/>
  <c r="P97" i="31"/>
  <c r="C94" i="37"/>
  <c r="C40" i="33"/>
  <c r="P42" i="32"/>
  <c r="C42" i="32"/>
  <c r="R26" i="4"/>
  <c r="R15" i="4"/>
  <c r="S67" i="8"/>
  <c r="L79" i="7"/>
  <c r="H50" i="7"/>
  <c r="C55" i="33" s="1"/>
  <c r="O62" i="7"/>
  <c r="C67" i="37" s="1"/>
  <c r="E62" i="7"/>
  <c r="P67" i="35" s="1"/>
  <c r="AH16" i="5"/>
  <c r="H56" i="7"/>
  <c r="C74" i="7"/>
  <c r="P79" i="18" s="1"/>
  <c r="C62" i="7"/>
  <c r="P67" i="18" s="1"/>
  <c r="C43" i="7"/>
  <c r="C48" i="18" s="1"/>
  <c r="J65" i="7"/>
  <c r="G45" i="7"/>
  <c r="P50" i="34" s="1"/>
  <c r="G85" i="7"/>
  <c r="P90" i="34" s="1"/>
  <c r="F36" i="7"/>
  <c r="P41" i="32" s="1"/>
  <c r="H96" i="8"/>
  <c r="H20" i="8"/>
  <c r="L81" i="7"/>
  <c r="K10" i="37"/>
  <c r="C91" i="40"/>
  <c r="C83" i="40"/>
  <c r="C75" i="40"/>
  <c r="C51" i="40"/>
  <c r="C27" i="40"/>
  <c r="AH15" i="5"/>
  <c r="AH24" i="5"/>
  <c r="K73" i="7"/>
  <c r="K65" i="7"/>
  <c r="H74" i="7"/>
  <c r="P79" i="33" s="1"/>
  <c r="I57" i="7"/>
  <c r="H58" i="7"/>
  <c r="C63" i="33" s="1"/>
  <c r="W13" i="40"/>
  <c r="K13" i="40"/>
  <c r="C94" i="40"/>
  <c r="C67" i="40"/>
  <c r="C59" i="40"/>
  <c r="C43" i="40"/>
  <c r="C35" i="40"/>
  <c r="C22" i="40"/>
  <c r="C78" i="37"/>
  <c r="O74" i="7"/>
  <c r="K75" i="7"/>
  <c r="K56" i="7"/>
  <c r="F57" i="7"/>
  <c r="C62" i="32" s="1"/>
  <c r="D79" i="7"/>
  <c r="C84" i="31" s="1"/>
  <c r="P53" i="32"/>
  <c r="K48" i="7"/>
  <c r="H73" i="7"/>
  <c r="C78" i="33" s="1"/>
  <c r="O56" i="7"/>
  <c r="C57" i="7"/>
  <c r="C62" i="18" s="1"/>
  <c r="D48" i="7"/>
  <c r="C53" i="35" s="1"/>
  <c r="K63" i="7"/>
  <c r="H39" i="7"/>
  <c r="C44" i="33" s="1"/>
  <c r="J55" i="7"/>
  <c r="F83" i="7"/>
  <c r="C88" i="34" s="1"/>
  <c r="R81" i="8"/>
  <c r="E82" i="33" s="1"/>
  <c r="L65" i="7"/>
  <c r="L56" i="7"/>
  <c r="L54" i="7"/>
  <c r="L48" i="7"/>
  <c r="E48" i="7"/>
  <c r="P53" i="35" s="1"/>
  <c r="E92" i="7"/>
  <c r="P97" i="35" s="1"/>
  <c r="G89" i="7"/>
  <c r="P94" i="34" s="1"/>
  <c r="P73" i="37"/>
  <c r="C73" i="37"/>
  <c r="L71" i="7"/>
  <c r="L63" i="7"/>
  <c r="E68" i="7"/>
  <c r="P73" i="35" s="1"/>
  <c r="E72" i="7"/>
  <c r="P77" i="35" s="1"/>
  <c r="G68" i="7"/>
  <c r="P73" i="34" s="1"/>
  <c r="P86" i="37"/>
  <c r="I78" i="7"/>
  <c r="I39" i="7"/>
  <c r="H47" i="7"/>
  <c r="C52" i="33" s="1"/>
  <c r="E83" i="7"/>
  <c r="P88" i="35" s="1"/>
  <c r="L47" i="7"/>
  <c r="C72" i="7"/>
  <c r="C77" i="18" s="1"/>
  <c r="D72" i="7"/>
  <c r="P77" i="31" s="1"/>
  <c r="F63" i="7"/>
  <c r="C68" i="32" s="1"/>
  <c r="F78" i="7"/>
  <c r="J39" i="7"/>
  <c r="H83" i="7"/>
  <c r="C88" i="33" s="1"/>
  <c r="H42" i="7"/>
  <c r="C47" i="33" s="1"/>
  <c r="C71" i="7"/>
  <c r="P76" i="18" s="1"/>
  <c r="L78" i="7"/>
  <c r="K83" i="7"/>
  <c r="O72" i="7"/>
  <c r="C77" i="37" s="1"/>
  <c r="C70" i="32"/>
  <c r="J71" i="7"/>
  <c r="C39" i="7"/>
  <c r="P44" i="18" s="1"/>
  <c r="H68" i="7"/>
  <c r="J47" i="7"/>
  <c r="E47" i="7"/>
  <c r="P52" i="35" s="1"/>
  <c r="I71" i="7"/>
  <c r="F47" i="7"/>
  <c r="C52" i="32" s="1"/>
  <c r="H60" i="7"/>
  <c r="J83" i="7"/>
  <c r="K94" i="7"/>
  <c r="K78" i="7"/>
  <c r="K68" i="7"/>
  <c r="K51" i="7"/>
  <c r="K49" i="7"/>
  <c r="K45" i="7"/>
  <c r="K37" i="7"/>
  <c r="K35" i="7"/>
  <c r="G35" i="7"/>
  <c r="P40" i="34" s="1"/>
  <c r="G39" i="7"/>
  <c r="P44" i="34" s="1"/>
  <c r="G47" i="7"/>
  <c r="P52" i="34" s="1"/>
  <c r="G63" i="7"/>
  <c r="P68" i="34" s="1"/>
  <c r="G71" i="7"/>
  <c r="P76" i="34" s="1"/>
  <c r="G75" i="7"/>
  <c r="P80" i="34" s="1"/>
  <c r="G79" i="7"/>
  <c r="P84" i="34" s="1"/>
  <c r="C70" i="34"/>
  <c r="G78" i="7"/>
  <c r="P83" i="34" s="1"/>
  <c r="H72" i="7"/>
  <c r="P77" i="33" s="1"/>
  <c r="D39" i="7"/>
  <c r="C44" i="31" s="1"/>
  <c r="O71" i="7"/>
  <c r="P76" i="37" s="1"/>
  <c r="C68" i="7"/>
  <c r="P73" i="18" s="1"/>
  <c r="O47" i="7"/>
  <c r="O40" i="7"/>
  <c r="P45" i="37" s="1"/>
  <c r="O78" i="7"/>
  <c r="I63" i="7"/>
  <c r="J63" i="7"/>
  <c r="D63" i="7"/>
  <c r="C68" i="35" s="1"/>
  <c r="C73" i="7"/>
  <c r="C78" i="18" s="1"/>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D37" i="7"/>
  <c r="C42" i="35" s="1"/>
  <c r="I37" i="7"/>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J37" i="7"/>
  <c r="F50" i="7"/>
  <c r="P55" i="32" s="1"/>
  <c r="O77" i="7"/>
  <c r="P82" i="37" s="1"/>
  <c r="H37" i="7"/>
  <c r="C42" i="33" s="1"/>
  <c r="L85" i="7"/>
  <c r="C37" i="7"/>
  <c r="C42" i="18" s="1"/>
  <c r="I58" i="7"/>
  <c r="I73" i="7"/>
  <c r="G49" i="7"/>
  <c r="P54" i="34" s="1"/>
  <c r="O49" i="7"/>
  <c r="C54" i="37" s="1"/>
  <c r="J43" i="7"/>
  <c r="F43" i="7"/>
  <c r="K77" i="7"/>
  <c r="K54" i="7"/>
  <c r="K52" i="7"/>
  <c r="K40" i="7"/>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37" i="7"/>
  <c r="P4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D40" i="7"/>
  <c r="C45" i="35" s="1"/>
  <c r="I65" i="7"/>
  <c r="I40" i="7"/>
  <c r="I62" i="7"/>
  <c r="I45" i="7"/>
  <c r="J49" i="7"/>
  <c r="D56" i="7"/>
  <c r="P61" i="31" s="1"/>
  <c r="D50" i="7"/>
  <c r="C55" i="35" s="1"/>
  <c r="J40" i="7"/>
  <c r="E63" i="7"/>
  <c r="P68" i="35" s="1"/>
  <c r="O63" i="7"/>
  <c r="P68" i="37" s="1"/>
  <c r="F68" i="7"/>
  <c r="L68" i="7"/>
  <c r="F39" i="7"/>
  <c r="P44" i="32" s="1"/>
  <c r="E39" i="7"/>
  <c r="P44" i="35" s="1"/>
  <c r="L39" i="7"/>
  <c r="O39" i="7"/>
  <c r="C44" i="37" s="1"/>
  <c r="J87" i="7"/>
  <c r="L83" i="7"/>
  <c r="G83" i="7"/>
  <c r="P88" i="34" s="1"/>
  <c r="O83" i="7"/>
  <c r="F51" i="7"/>
  <c r="P56" i="32" s="1"/>
  <c r="H71" i="7"/>
  <c r="C76" i="33" s="1"/>
  <c r="H45" i="7"/>
  <c r="P50" i="33" s="1"/>
  <c r="C79" i="7"/>
  <c r="C84" i="18" s="1"/>
  <c r="J36" i="7"/>
  <c r="I74" i="7"/>
  <c r="I68" i="7"/>
  <c r="D52" i="7"/>
  <c r="C57" i="31" s="1"/>
  <c r="D47" i="7"/>
  <c r="P52" i="31" s="1"/>
  <c r="D54" i="7"/>
  <c r="C59" i="31" s="1"/>
  <c r="J73" i="7"/>
  <c r="J56" i="7"/>
  <c r="H43" i="7"/>
  <c r="P48" i="33"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R23" i="8"/>
  <c r="E24" i="18" s="1"/>
  <c r="Q82" i="18"/>
  <c r="Q52" i="33"/>
  <c r="R69" i="8"/>
  <c r="E70" i="33" s="1"/>
  <c r="Q96" i="32"/>
  <c r="Q96" i="31"/>
  <c r="R73" i="8"/>
  <c r="R55" i="8"/>
  <c r="H55" i="8"/>
  <c r="R59" i="8"/>
  <c r="Q60" i="40" s="1"/>
  <c r="H59" i="8"/>
  <c r="E82" i="36"/>
  <c r="J81" i="39" s="1"/>
  <c r="E82" i="18"/>
  <c r="Q82" i="37"/>
  <c r="Q82" i="32"/>
  <c r="Q20" i="40"/>
  <c r="E82" i="32"/>
  <c r="E52" i="33"/>
  <c r="H77" i="8"/>
  <c r="R77" i="8"/>
  <c r="R93" i="8"/>
  <c r="Q94" i="35" s="1"/>
  <c r="H93" i="8"/>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33"/>
  <c r="Q76" i="18"/>
  <c r="E58" i="31"/>
  <c r="E35" i="18"/>
  <c r="E35" i="34"/>
  <c r="E35" i="33"/>
  <c r="E35" i="32"/>
  <c r="R85" i="8"/>
  <c r="H85" i="8"/>
  <c r="E35" i="40"/>
  <c r="F35" i="40" s="1"/>
  <c r="Q96" i="40"/>
  <c r="Q96" i="34"/>
  <c r="E96" i="36"/>
  <c r="J95" i="39" s="1"/>
  <c r="R89" i="8"/>
  <c r="R27" i="8"/>
  <c r="R53" i="8"/>
  <c r="H53" i="8"/>
  <c r="E83" i="32"/>
  <c r="Q96" i="33"/>
  <c r="Q96" i="37"/>
  <c r="E96" i="34"/>
  <c r="E68" i="36"/>
  <c r="J67" i="39" s="1"/>
  <c r="E52" i="34"/>
  <c r="E82" i="35"/>
  <c r="E82" i="31"/>
  <c r="E34" i="40"/>
  <c r="F34" i="40" s="1"/>
  <c r="E83" i="31"/>
  <c r="H87" i="8"/>
  <c r="I88" i="7"/>
  <c r="C83" i="34"/>
  <c r="P83" i="32"/>
  <c r="C67" i="32"/>
  <c r="P67" i="32"/>
  <c r="C67" i="34"/>
  <c r="P52" i="32"/>
  <c r="C42" i="34"/>
  <c r="F46" i="7"/>
  <c r="E56" i="7"/>
  <c r="P61" i="35" s="1"/>
  <c r="O62" i="6"/>
  <c r="M63" i="7" s="1"/>
  <c r="O74" i="6"/>
  <c r="M75" i="7" s="1"/>
  <c r="O23" i="6"/>
  <c r="P23" i="6" s="1"/>
  <c r="P61" i="33"/>
  <c r="C61" i="33"/>
  <c r="P82" i="33"/>
  <c r="C82" i="33"/>
  <c r="F82" i="33" s="1"/>
  <c r="P88" i="33"/>
  <c r="O89" i="6"/>
  <c r="M90" i="7" s="1"/>
  <c r="O76" i="6"/>
  <c r="M77" i="7" s="1"/>
  <c r="P78" i="33"/>
  <c r="O82" i="6"/>
  <c r="M83" i="7" s="1"/>
  <c r="O30" i="6"/>
  <c r="O24" i="6"/>
  <c r="O83" i="6"/>
  <c r="P83" i="6" s="1"/>
  <c r="O42" i="6"/>
  <c r="M43" i="7" s="1"/>
  <c r="O72" i="6"/>
  <c r="M73" i="7" s="1"/>
  <c r="D49" i="7"/>
  <c r="P54" i="31" s="1"/>
  <c r="P21" i="6"/>
  <c r="C88" i="31"/>
  <c r="P88" i="31"/>
  <c r="C88" i="35"/>
  <c r="D65" i="7"/>
  <c r="C70" i="31" s="1"/>
  <c r="O88" i="6"/>
  <c r="M89" i="7" s="1"/>
  <c r="O50" i="6"/>
  <c r="P50" i="6" s="1"/>
  <c r="O20" i="6"/>
  <c r="O14" i="6"/>
  <c r="C97" i="31"/>
  <c r="O64" i="6"/>
  <c r="M65" i="7" s="1"/>
  <c r="O31" i="6"/>
  <c r="O49" i="6"/>
  <c r="M50" i="7" s="1"/>
  <c r="P62" i="18"/>
  <c r="C67" i="18"/>
  <c r="P8" i="6"/>
  <c r="O61" i="6"/>
  <c r="P61" i="6" s="1"/>
  <c r="O43" i="6"/>
  <c r="M44" i="7" s="1"/>
  <c r="O38" i="6"/>
  <c r="M39" i="7" s="1"/>
  <c r="O59" i="6"/>
  <c r="P59" i="6" s="1"/>
  <c r="O78" i="6"/>
  <c r="P78" i="6" s="1"/>
  <c r="O16" i="6"/>
  <c r="O90" i="6"/>
  <c r="P90" i="6" s="1"/>
  <c r="O47" i="6"/>
  <c r="M48" i="7" s="1"/>
  <c r="O52" i="6"/>
  <c r="P52" i="6" s="1"/>
  <c r="O32" i="6"/>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O25" i="6"/>
  <c r="O39" i="6"/>
  <c r="P39" i="6" s="1"/>
  <c r="O56" i="6"/>
  <c r="M57" i="7" s="1"/>
  <c r="O53" i="6"/>
  <c r="M54" i="7" s="1"/>
  <c r="O37" i="6"/>
  <c r="M38" i="7" s="1"/>
  <c r="O29" i="6"/>
  <c r="P29" i="6" s="1"/>
  <c r="O15" i="6"/>
  <c r="O41" i="6"/>
  <c r="M42" i="7" s="1"/>
  <c r="O65" i="6"/>
  <c r="M66" i="7" s="1"/>
  <c r="O71" i="6"/>
  <c r="P71" i="6" s="1"/>
  <c r="O68" i="6"/>
  <c r="P68" i="6" s="1"/>
  <c r="O45" i="6"/>
  <c r="M46" i="7" s="1"/>
  <c r="O28" i="6"/>
  <c r="O75" i="6"/>
  <c r="P75" i="6" s="1"/>
  <c r="C88" i="18"/>
  <c r="P86" i="18"/>
  <c r="C86" i="18"/>
  <c r="C50" i="7"/>
  <c r="C55" i="18" s="1"/>
  <c r="O19" i="6"/>
  <c r="P19" i="6" s="1"/>
  <c r="O58" i="6"/>
  <c r="M59" i="7" s="1"/>
  <c r="O27" i="6"/>
  <c r="O67" i="6"/>
  <c r="M68" i="7" s="1"/>
  <c r="O69" i="6"/>
  <c r="M70" i="7" s="1"/>
  <c r="O92" i="6"/>
  <c r="M93" i="7" s="1"/>
  <c r="O44" i="6"/>
  <c r="M45" i="7" s="1"/>
  <c r="O93" i="6"/>
  <c r="P93" i="6" s="1"/>
  <c r="O35" i="6"/>
  <c r="P35" i="6" s="1"/>
  <c r="O79" i="6"/>
  <c r="P79" i="6" s="1"/>
  <c r="O63" i="6"/>
  <c r="M64" i="7" s="1"/>
  <c r="P72" i="6"/>
  <c r="C59" i="18"/>
  <c r="P59" i="18"/>
  <c r="P65" i="33"/>
  <c r="C65" i="33"/>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G84" i="7"/>
  <c r="P89" i="34" s="1"/>
  <c r="C87" i="7"/>
  <c r="K59"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O55" i="7"/>
  <c r="G55" i="7"/>
  <c r="P60" i="34" s="1"/>
  <c r="D55" i="7"/>
  <c r="C60" i="31" s="1"/>
  <c r="I55" i="7"/>
  <c r="E55" i="7"/>
  <c r="P60" i="35" s="1"/>
  <c r="K55" i="7"/>
  <c r="F55" i="7"/>
  <c r="L55" i="7"/>
  <c r="K60" i="7"/>
  <c r="E60" i="7"/>
  <c r="P65" i="35" s="1"/>
  <c r="G60" i="7"/>
  <c r="P65" i="34" s="1"/>
  <c r="I60" i="7"/>
  <c r="L60" i="7"/>
  <c r="O60"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G94" i="7"/>
  <c r="P99" i="34" s="1"/>
  <c r="O90" i="7"/>
  <c r="P54" i="37"/>
  <c r="C66" i="7"/>
  <c r="J61" i="7"/>
  <c r="O38" i="7"/>
  <c r="C38" i="7"/>
  <c r="O36" i="7"/>
  <c r="P41" i="37" s="1"/>
  <c r="P83" i="18"/>
  <c r="C83" i="18"/>
  <c r="C53" i="33"/>
  <c r="P53" i="33"/>
  <c r="I64" i="7"/>
  <c r="J67" i="7"/>
  <c r="C59" i="37"/>
  <c r="P59" i="37"/>
  <c r="F41" i="7"/>
  <c r="J41" i="7"/>
  <c r="I86" i="7"/>
  <c r="L90" i="7"/>
  <c r="C81" i="33"/>
  <c r="H55" i="7"/>
  <c r="C60" i="33" s="1"/>
  <c r="G70" i="7"/>
  <c r="P75" i="34" s="1"/>
  <c r="G53" i="7"/>
  <c r="P58" i="34" s="1"/>
  <c r="P70" i="37"/>
  <c r="C70" i="37"/>
  <c r="J44" i="7"/>
  <c r="C40" i="34"/>
  <c r="P40" i="32"/>
  <c r="O61" i="7"/>
  <c r="D41" i="7"/>
  <c r="O91" i="7"/>
  <c r="P53" i="18"/>
  <c r="C53" i="18"/>
  <c r="L67" i="7"/>
  <c r="E66" i="7"/>
  <c r="P71" i="35" s="1"/>
  <c r="C52" i="18"/>
  <c r="F64" i="7"/>
  <c r="O80" i="7"/>
  <c r="C78" i="31"/>
  <c r="C86" i="34"/>
  <c r="P86" i="32"/>
  <c r="C86" i="32"/>
  <c r="C62" i="35"/>
  <c r="C62" i="31"/>
  <c r="C51" i="7"/>
  <c r="J86" i="7"/>
  <c r="E37" i="7"/>
  <c r="P42" i="35" s="1"/>
  <c r="E40" i="7"/>
  <c r="P45" i="35" s="1"/>
  <c r="H89" i="7"/>
  <c r="C94" i="33" s="1"/>
  <c r="E89" i="7"/>
  <c r="P94" i="35" s="1"/>
  <c r="L92" i="7"/>
  <c r="I92" i="7"/>
  <c r="F92" i="7"/>
  <c r="E88" i="7"/>
  <c r="P93" i="35" s="1"/>
  <c r="D43" i="7"/>
  <c r="P48" i="31" s="1"/>
  <c r="I35" i="7"/>
  <c r="O37" i="7"/>
  <c r="D46" i="7"/>
  <c r="C51" i="31" s="1"/>
  <c r="F89" i="7"/>
  <c r="H67" i="7"/>
  <c r="C72" i="33" s="1"/>
  <c r="I90" i="7"/>
  <c r="D88" i="7"/>
  <c r="J60" i="7"/>
  <c r="E73" i="7"/>
  <c r="P78" i="35" s="1"/>
  <c r="G73" i="7"/>
  <c r="P78" i="34" s="1"/>
  <c r="F73" i="7"/>
  <c r="C93" i="7"/>
  <c r="F93" i="7"/>
  <c r="C98" i="32" s="1"/>
  <c r="F90" i="7"/>
  <c r="P95" i="32" s="1"/>
  <c r="I81" i="7"/>
  <c r="I34" i="7"/>
  <c r="D44" i="7"/>
  <c r="K64" i="7"/>
  <c r="P39" i="37"/>
  <c r="B20" i="32"/>
  <c r="O20" i="35"/>
  <c r="B20" i="40"/>
  <c r="O20" i="37"/>
  <c r="B20" i="36"/>
  <c r="O20" i="18"/>
  <c r="B20" i="37"/>
  <c r="B20" i="34"/>
  <c r="B20" i="31"/>
  <c r="O20" i="40"/>
  <c r="O20" i="32"/>
  <c r="O20" i="36"/>
  <c r="B20" i="35"/>
  <c r="O20" i="34"/>
  <c r="B20" i="18"/>
  <c r="P88" i="32"/>
  <c r="P54" i="18"/>
  <c r="P80" i="18"/>
  <c r="P55" i="33"/>
  <c r="C80" i="33"/>
  <c r="P80" i="33"/>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E91" i="7"/>
  <c r="P96" i="35" s="1"/>
  <c r="K91" i="7"/>
  <c r="C91" i="7"/>
  <c r="P96" i="18" s="1"/>
  <c r="I91" i="7"/>
  <c r="R24" i="8"/>
  <c r="H24" i="8"/>
  <c r="H25" i="8"/>
  <c r="H26" i="8"/>
  <c r="R58" i="8"/>
  <c r="H58" i="8"/>
  <c r="H60" i="8"/>
  <c r="H61" i="8"/>
  <c r="R80" i="8"/>
  <c r="H80" i="8"/>
  <c r="H81" i="8"/>
  <c r="E83" i="37"/>
  <c r="H78" i="7"/>
  <c r="D68" i="7"/>
  <c r="F54" i="7"/>
  <c r="D62" i="7"/>
  <c r="J62" i="7"/>
  <c r="K62" i="7"/>
  <c r="H62" i="7"/>
  <c r="J76" i="7"/>
  <c r="C76" i="7"/>
  <c r="P81" i="18" s="1"/>
  <c r="F76" i="7"/>
  <c r="C81" i="34" s="1"/>
  <c r="I76" i="7"/>
  <c r="D76" i="7"/>
  <c r="C81" i="31" s="1"/>
  <c r="F49" i="7"/>
  <c r="H49" i="7"/>
  <c r="P54" i="33" s="1"/>
  <c r="E49" i="7"/>
  <c r="P54" i="35" s="1"/>
  <c r="O57" i="7"/>
  <c r="K57" i="7"/>
  <c r="J57"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K71" i="7"/>
  <c r="F71" i="7"/>
  <c r="P76" i="32" s="1"/>
  <c r="G69" i="7"/>
  <c r="P74" i="34" s="1"/>
  <c r="J69" i="7"/>
  <c r="M69" i="7"/>
  <c r="L69" i="7"/>
  <c r="D69" i="7"/>
  <c r="P74" i="31" s="1"/>
  <c r="C69" i="7"/>
  <c r="O69" i="7"/>
  <c r="D74" i="7"/>
  <c r="J74" i="7"/>
  <c r="I48" i="7"/>
  <c r="J45" i="7"/>
  <c r="C45" i="7"/>
  <c r="C50" i="18" s="1"/>
  <c r="D45" i="7"/>
  <c r="J52" i="7"/>
  <c r="F60" i="7"/>
  <c r="D60" i="7"/>
  <c r="C60" i="7"/>
  <c r="D85" i="7"/>
  <c r="C85" i="7"/>
  <c r="P90" i="18" s="1"/>
  <c r="J72" i="7"/>
  <c r="F72" i="7"/>
  <c r="K72" i="7"/>
  <c r="I72" i="7"/>
  <c r="I36" i="7"/>
  <c r="H36" i="7"/>
  <c r="C41" i="33" s="1"/>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82" i="39" s="1"/>
  <c r="W8" i="36"/>
  <c r="K8" i="36"/>
  <c r="W6" i="35"/>
  <c r="H10" i="39"/>
  <c r="R17" i="4"/>
  <c r="W8" i="18"/>
  <c r="K8" i="18"/>
  <c r="W9" i="34"/>
  <c r="W12" i="34"/>
  <c r="W10" i="34"/>
  <c r="H81" i="39"/>
  <c r="K10" i="31"/>
  <c r="K12" i="31"/>
  <c r="K9" i="31"/>
  <c r="O21" i="34"/>
  <c r="O21" i="18"/>
  <c r="O21" i="37"/>
  <c r="B21" i="33"/>
  <c r="W12" i="33"/>
  <c r="W10" i="33"/>
  <c r="D12" i="39"/>
  <c r="W6" i="34"/>
  <c r="K98" i="39"/>
  <c r="K90" i="39"/>
  <c r="K66" i="39"/>
  <c r="K58" i="39"/>
  <c r="K34" i="39"/>
  <c r="K26" i="39"/>
  <c r="K75" i="39"/>
  <c r="K67" i="39"/>
  <c r="K43" i="39"/>
  <c r="K35" i="39"/>
  <c r="K9" i="18"/>
  <c r="P51" i="18"/>
  <c r="P93" i="32"/>
  <c r="P86" i="31"/>
  <c r="C71" i="35"/>
  <c r="C88" i="32"/>
  <c r="C83" i="32"/>
  <c r="P88" i="18"/>
  <c r="C86" i="35"/>
  <c r="C97" i="18"/>
  <c r="C64" i="33"/>
  <c r="C93" i="34"/>
  <c r="C68" i="18"/>
  <c r="P82" i="18"/>
  <c r="P90" i="32"/>
  <c r="C58" i="33"/>
  <c r="C94" i="31"/>
  <c r="P85" i="32"/>
  <c r="C63" i="37"/>
  <c r="P78" i="31"/>
  <c r="P68" i="32"/>
  <c r="C82" i="35"/>
  <c r="P94" i="31"/>
  <c r="C90" i="34"/>
  <c r="P41" i="31"/>
  <c r="C41" i="35"/>
  <c r="P63" i="32"/>
  <c r="C63" i="32"/>
  <c r="C77" i="33" l="1"/>
  <c r="C62" i="34"/>
  <c r="P78" i="18"/>
  <c r="C84" i="35"/>
  <c r="M37" i="7"/>
  <c r="C89" i="33"/>
  <c r="P84" i="31"/>
  <c r="C53" i="31"/>
  <c r="C82" i="31"/>
  <c r="C55" i="31"/>
  <c r="P79" i="32"/>
  <c r="P53" i="31"/>
  <c r="C95" i="32"/>
  <c r="C76" i="18"/>
  <c r="F76" i="18" s="1"/>
  <c r="C45" i="33"/>
  <c r="P42" i="31"/>
  <c r="C41" i="34"/>
  <c r="B21" i="32"/>
  <c r="B21" i="18"/>
  <c r="O21" i="32"/>
  <c r="O21" i="33"/>
  <c r="O21" i="35"/>
  <c r="O21" i="40"/>
  <c r="B21" i="36"/>
  <c r="B21" i="35"/>
  <c r="B21" i="37"/>
  <c r="O21" i="36"/>
  <c r="P42" i="18"/>
  <c r="B21" i="40"/>
  <c r="B17" i="7"/>
  <c r="O21" i="31"/>
  <c r="B21" i="34"/>
  <c r="C42" i="31"/>
  <c r="C48" i="33"/>
  <c r="C41" i="32"/>
  <c r="C45" i="31"/>
  <c r="C50" i="32"/>
  <c r="P45" i="31"/>
  <c r="P48" i="18"/>
  <c r="P47" i="33"/>
  <c r="C50" i="33"/>
  <c r="F50" i="33" s="1"/>
  <c r="G50" i="33" s="1"/>
  <c r="C44" i="18"/>
  <c r="C39" i="32"/>
  <c r="P63" i="33"/>
  <c r="C59" i="33"/>
  <c r="C73" i="18"/>
  <c r="P51" i="33"/>
  <c r="C50" i="34"/>
  <c r="P41" i="33"/>
  <c r="P77" i="18"/>
  <c r="C48" i="35"/>
  <c r="H69" i="39"/>
  <c r="P67" i="37"/>
  <c r="P44" i="33"/>
  <c r="C39" i="35"/>
  <c r="P80" i="32"/>
  <c r="C68" i="37"/>
  <c r="C52" i="31"/>
  <c r="P76" i="33"/>
  <c r="R76" i="33" s="1"/>
  <c r="T76" i="33" s="1"/>
  <c r="C82" i="37"/>
  <c r="F88" i="31"/>
  <c r="H88" i="31" s="1"/>
  <c r="K19" i="39"/>
  <c r="K51" i="39"/>
  <c r="K83" i="39"/>
  <c r="K42" i="39"/>
  <c r="K74" i="39"/>
  <c r="E99" i="36"/>
  <c r="J98" i="39" s="1"/>
  <c r="Q61" i="35"/>
  <c r="C80" i="34"/>
  <c r="M76" i="7"/>
  <c r="P55" i="31"/>
  <c r="P82" i="6"/>
  <c r="C79" i="18"/>
  <c r="C52" i="35"/>
  <c r="P62" i="32"/>
  <c r="C79" i="32"/>
  <c r="Q82" i="31"/>
  <c r="R82" i="31" s="1"/>
  <c r="Q82" i="40"/>
  <c r="Q58" i="35"/>
  <c r="E76" i="31"/>
  <c r="E82" i="37"/>
  <c r="Q20" i="31"/>
  <c r="E82" i="34"/>
  <c r="E83" i="40"/>
  <c r="F83" i="40" s="1"/>
  <c r="E82" i="40"/>
  <c r="F82" i="40" s="1"/>
  <c r="Q34" i="40"/>
  <c r="C77" i="35"/>
  <c r="C61" i="37"/>
  <c r="P61" i="37"/>
  <c r="F10" i="39"/>
  <c r="D81" i="39" s="1"/>
  <c r="W6" i="18"/>
  <c r="K27" i="39"/>
  <c r="K59" i="39"/>
  <c r="K91" i="39"/>
  <c r="K50" i="39"/>
  <c r="Q83" i="33"/>
  <c r="P55" i="18"/>
  <c r="P76" i="6"/>
  <c r="C79" i="33"/>
  <c r="Q92" i="34"/>
  <c r="Q82" i="35"/>
  <c r="Q58" i="37"/>
  <c r="R76" i="18"/>
  <c r="Q82" i="34"/>
  <c r="Q82" i="33"/>
  <c r="D75" i="39"/>
  <c r="E32" i="36"/>
  <c r="J31" i="39" s="1"/>
  <c r="P79" i="37"/>
  <c r="C79" i="37"/>
  <c r="D10" i="39"/>
  <c r="W6" i="37"/>
  <c r="P73" i="33"/>
  <c r="C73" i="33"/>
  <c r="P68" i="31"/>
  <c r="F82" i="34"/>
  <c r="H82" i="34" s="1"/>
  <c r="C52" i="34"/>
  <c r="F52" i="34" s="1"/>
  <c r="C52" i="37"/>
  <c r="P52" i="37"/>
  <c r="R52" i="37" s="1"/>
  <c r="C69" i="18"/>
  <c r="C68" i="31"/>
  <c r="F68" i="31" s="1"/>
  <c r="G68" i="31" s="1"/>
  <c r="P44" i="31"/>
  <c r="P96" i="32"/>
  <c r="C61" i="34"/>
  <c r="C43" i="32"/>
  <c r="C61" i="31"/>
  <c r="C92" i="33"/>
  <c r="C56" i="34"/>
  <c r="C90" i="37"/>
  <c r="C56" i="32"/>
  <c r="P52" i="33"/>
  <c r="P42" i="33"/>
  <c r="C68" i="34"/>
  <c r="F68" i="34" s="1"/>
  <c r="P57" i="31"/>
  <c r="P44" i="37"/>
  <c r="P59" i="31"/>
  <c r="C44" i="35"/>
  <c r="C92" i="34"/>
  <c r="C82" i="32"/>
  <c r="F82" i="32" s="1"/>
  <c r="C39" i="31"/>
  <c r="C77" i="31"/>
  <c r="C55" i="32"/>
  <c r="H51" i="39"/>
  <c r="C83" i="37"/>
  <c r="P83" i="37"/>
  <c r="R82" i="37"/>
  <c r="P98" i="32"/>
  <c r="P49" i="33"/>
  <c r="C45" i="37"/>
  <c r="C76" i="37"/>
  <c r="Q35" i="33"/>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Q35" i="18"/>
  <c r="Q35" i="35"/>
  <c r="E68" i="31"/>
  <c r="E35" i="35"/>
  <c r="Q96" i="36"/>
  <c r="R96" i="36" s="1"/>
  <c r="Q35" i="31"/>
  <c r="Q96" i="18"/>
  <c r="R96" i="18" s="1"/>
  <c r="S96" i="18" s="1"/>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Q36" i="40"/>
  <c r="R36" i="40" s="1"/>
  <c r="Q64" i="31"/>
  <c r="Q61" i="32"/>
  <c r="E61" i="37"/>
  <c r="E94" i="40"/>
  <c r="F94" i="40" s="1"/>
  <c r="Q80" i="34"/>
  <c r="R80" i="34" s="1"/>
  <c r="Q32" i="36"/>
  <c r="R32" i="36" s="1"/>
  <c r="E61" i="32"/>
  <c r="F61" i="32" s="1"/>
  <c r="E32" i="34"/>
  <c r="E32" i="31"/>
  <c r="Q64" i="36"/>
  <c r="R64" i="36" s="1"/>
  <c r="E61" i="36"/>
  <c r="J60" i="39" s="1"/>
  <c r="Q69" i="32"/>
  <c r="Q61" i="33"/>
  <c r="R61" i="33" s="1"/>
  <c r="T61" i="33" s="1"/>
  <c r="Q61" i="36"/>
  <c r="R61" i="36" s="1"/>
  <c r="E32" i="32"/>
  <c r="E26" i="32"/>
  <c r="E61" i="33"/>
  <c r="H60" i="39" s="1"/>
  <c r="Q32" i="35"/>
  <c r="E32" i="35"/>
  <c r="E61" i="31"/>
  <c r="F60" i="39" s="1"/>
  <c r="Q61" i="18"/>
  <c r="Q61" i="34"/>
  <c r="Q61" i="37"/>
  <c r="E52" i="40"/>
  <c r="F52" i="40" s="1"/>
  <c r="Q32" i="32"/>
  <c r="E61" i="35"/>
  <c r="E32" i="18"/>
  <c r="E61" i="34"/>
  <c r="Q32" i="18"/>
  <c r="E68" i="40"/>
  <c r="E32" i="37"/>
  <c r="Q32" i="40"/>
  <c r="R32" i="40" s="1"/>
  <c r="Q76" i="40"/>
  <c r="E76" i="40"/>
  <c r="L75" i="39" s="1"/>
  <c r="Q36" i="36"/>
  <c r="R36" i="36" s="1"/>
  <c r="Q36" i="31"/>
  <c r="E36" i="31"/>
  <c r="E22" i="35"/>
  <c r="E68" i="32"/>
  <c r="F68" i="32" s="1"/>
  <c r="Q52" i="35"/>
  <c r="R52" i="35" s="1"/>
  <c r="E20" i="34"/>
  <c r="E32" i="33"/>
  <c r="E22" i="40"/>
  <c r="M21" i="39" s="1"/>
  <c r="E19" i="31"/>
  <c r="Q52" i="18"/>
  <c r="R52" i="18" s="1"/>
  <c r="Q52" i="40"/>
  <c r="R52" i="40" s="1"/>
  <c r="Q68" i="33"/>
  <c r="E68" i="35"/>
  <c r="F68" i="35" s="1"/>
  <c r="G68" i="35" s="1"/>
  <c r="Q68" i="36"/>
  <c r="R68" i="36" s="1"/>
  <c r="Q68" i="18"/>
  <c r="R68" i="18" s="1"/>
  <c r="E53" i="37"/>
  <c r="R52" i="33"/>
  <c r="T52" i="33" s="1"/>
  <c r="Q94" i="31"/>
  <c r="R94" i="31" s="1"/>
  <c r="T94" i="31" s="1"/>
  <c r="Q52" i="34"/>
  <c r="Q68" i="32"/>
  <c r="Q68" i="31"/>
  <c r="Q68" i="34"/>
  <c r="R68" i="34" s="1"/>
  <c r="E76" i="37"/>
  <c r="Q76" i="31"/>
  <c r="R76" i="31" s="1"/>
  <c r="E76" i="34"/>
  <c r="G75" i="39" s="1"/>
  <c r="Q22" i="35"/>
  <c r="E20" i="36"/>
  <c r="J19" i="39" s="1"/>
  <c r="E52" i="36"/>
  <c r="Q20" i="34"/>
  <c r="E20" i="35"/>
  <c r="Q76" i="34"/>
  <c r="E76" i="33"/>
  <c r="Q76" i="37"/>
  <c r="R76" i="37" s="1"/>
  <c r="S76" i="37" s="1"/>
  <c r="E22" i="31"/>
  <c r="Q52" i="31"/>
  <c r="R52" i="31" s="1"/>
  <c r="Q20" i="18"/>
  <c r="Q20" i="35"/>
  <c r="F83" i="32"/>
  <c r="F76" i="40"/>
  <c r="E72" i="34"/>
  <c r="G71" i="39" s="1"/>
  <c r="E22" i="36"/>
  <c r="J21" i="39" s="1"/>
  <c r="E22" i="37"/>
  <c r="Q22" i="40"/>
  <c r="R22" i="40" s="1"/>
  <c r="Q68" i="40"/>
  <c r="R68" i="40" s="1"/>
  <c r="Q38" i="40"/>
  <c r="E19" i="34"/>
  <c r="E94" i="36"/>
  <c r="J93" i="39" s="1"/>
  <c r="E52" i="18"/>
  <c r="D51" i="39" s="1"/>
  <c r="Q68" i="37"/>
  <c r="R68" i="37" s="1"/>
  <c r="T68" i="37" s="1"/>
  <c r="E68" i="33"/>
  <c r="H67" i="39" s="1"/>
  <c r="Q76" i="32"/>
  <c r="E76" i="32"/>
  <c r="Q76" i="35"/>
  <c r="R76" i="35" s="1"/>
  <c r="T76" i="35" s="1"/>
  <c r="E76" i="35"/>
  <c r="I75" i="39" s="1"/>
  <c r="E22" i="34"/>
  <c r="Q22" i="31"/>
  <c r="Q20" i="36"/>
  <c r="R20" i="36" s="1"/>
  <c r="E20" i="32"/>
  <c r="E20" i="18"/>
  <c r="E40" i="33"/>
  <c r="H39" i="39" s="1"/>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E24" i="36"/>
  <c r="J23" i="39" s="1"/>
  <c r="Q24" i="18"/>
  <c r="E24" i="35"/>
  <c r="E72" i="31"/>
  <c r="Q72" i="40"/>
  <c r="R72" i="40" s="1"/>
  <c r="E72" i="36"/>
  <c r="J71" i="39" s="1"/>
  <c r="E72" i="33"/>
  <c r="F72" i="33" s="1"/>
  <c r="Q72" i="34"/>
  <c r="R72" i="34" s="1"/>
  <c r="E72" i="40"/>
  <c r="F72" i="40" s="1"/>
  <c r="Q64" i="40"/>
  <c r="R64" i="40" s="1"/>
  <c r="Q64" i="34"/>
  <c r="R64" i="34" s="1"/>
  <c r="E64" i="37"/>
  <c r="E64" i="35"/>
  <c r="I63" i="39" s="1"/>
  <c r="Q64" i="18"/>
  <c r="E64" i="32"/>
  <c r="E69" i="31"/>
  <c r="F68" i="39" s="1"/>
  <c r="E69" i="18"/>
  <c r="D68" i="39" s="1"/>
  <c r="E69" i="40"/>
  <c r="F69" i="40" s="1"/>
  <c r="E69" i="37"/>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Q58" i="18"/>
  <c r="E34" i="32"/>
  <c r="Q34" i="31"/>
  <c r="E34" i="18"/>
  <c r="Q34" i="33"/>
  <c r="E34" i="36"/>
  <c r="J33" i="39" s="1"/>
  <c r="Q34" i="32"/>
  <c r="F83" i="37"/>
  <c r="H83" i="37" s="1"/>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68" i="36"/>
  <c r="R96" i="31"/>
  <c r="E80" i="18"/>
  <c r="E26" i="35"/>
  <c r="C93" i="37"/>
  <c r="P93" i="37"/>
  <c r="C87" i="34"/>
  <c r="C87" i="32"/>
  <c r="P81" i="32"/>
  <c r="P61" i="32"/>
  <c r="P91" i="32"/>
  <c r="R82" i="33"/>
  <c r="T82" i="33" s="1"/>
  <c r="P48" i="32"/>
  <c r="C48" i="34"/>
  <c r="C48" i="32"/>
  <c r="C58" i="35"/>
  <c r="C43" i="34"/>
  <c r="C98" i="34"/>
  <c r="P45" i="18"/>
  <c r="P93" i="18"/>
  <c r="C40" i="18"/>
  <c r="P84" i="18"/>
  <c r="P87" i="32"/>
  <c r="P57" i="32"/>
  <c r="R80" i="33"/>
  <c r="S80" i="33" s="1"/>
  <c r="C88" i="37"/>
  <c r="P88" i="37"/>
  <c r="P73" i="32"/>
  <c r="C73" i="32"/>
  <c r="C73" i="34"/>
  <c r="C40" i="37"/>
  <c r="P40" i="37"/>
  <c r="C44" i="34"/>
  <c r="C44" i="32"/>
  <c r="P55" i="37"/>
  <c r="C55" i="37"/>
  <c r="C57" i="35"/>
  <c r="C55" i="34"/>
  <c r="C57" i="32"/>
  <c r="C57" i="33"/>
  <c r="P57" i="33"/>
  <c r="P94" i="33"/>
  <c r="C49" i="34"/>
  <c r="C81" i="32"/>
  <c r="C90" i="33"/>
  <c r="C59" i="35"/>
  <c r="R53" i="18"/>
  <c r="T53" i="18" s="1"/>
  <c r="C54" i="31"/>
  <c r="F54" i="31" s="1"/>
  <c r="H54" i="31" s="1"/>
  <c r="C95" i="34"/>
  <c r="C61" i="35"/>
  <c r="F61" i="35" s="1"/>
  <c r="P82" i="32"/>
  <c r="C96" i="34"/>
  <c r="P62" i="33"/>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Q40" i="36"/>
  <c r="R40" i="36" s="1"/>
  <c r="Q40" i="18"/>
  <c r="R40" i="18" s="1"/>
  <c r="Q40" i="33"/>
  <c r="R40" i="33" s="1"/>
  <c r="S40" i="33" s="1"/>
  <c r="Q40" i="34"/>
  <c r="R40" i="34" s="1"/>
  <c r="E40" i="34"/>
  <c r="Q40" i="40"/>
  <c r="E40" i="32"/>
  <c r="F40" i="32" s="1"/>
  <c r="E26" i="34"/>
  <c r="E26" i="36"/>
  <c r="J25" i="39" s="1"/>
  <c r="Q26" i="37"/>
  <c r="Q26" i="35"/>
  <c r="Q26" i="33"/>
  <c r="E26" i="37"/>
  <c r="E26" i="40"/>
  <c r="F26" i="40" s="1"/>
  <c r="Q26" i="34"/>
  <c r="Q26" i="40"/>
  <c r="R26" i="40" s="1"/>
  <c r="E26" i="31"/>
  <c r="Q26" i="18"/>
  <c r="Q26" i="32"/>
  <c r="Q26" i="31"/>
  <c r="E26" i="18"/>
  <c r="Q80" i="35"/>
  <c r="Q80" i="18"/>
  <c r="R80" i="18" s="1"/>
  <c r="T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E27" i="37"/>
  <c r="E27" i="31"/>
  <c r="Q27" i="33"/>
  <c r="Q27" i="36"/>
  <c r="R27" i="36" s="1"/>
  <c r="Q27" i="18"/>
  <c r="E27" i="36"/>
  <c r="J26" i="39" s="1"/>
  <c r="F82" i="35"/>
  <c r="H82" i="35" s="1"/>
  <c r="Q69" i="31"/>
  <c r="Q69" i="35"/>
  <c r="R69" i="35" s="1"/>
  <c r="S69" i="35" s="1"/>
  <c r="Q69" i="37"/>
  <c r="Q99" i="31"/>
  <c r="Q99" i="35"/>
  <c r="R99" i="35" s="1"/>
  <c r="S99" i="35" s="1"/>
  <c r="E99" i="35"/>
  <c r="I98" i="39" s="1"/>
  <c r="E69" i="35"/>
  <c r="I68" i="39" s="1"/>
  <c r="Q72" i="35"/>
  <c r="R72" i="35" s="1"/>
  <c r="Q72" i="36"/>
  <c r="R72" i="36" s="1"/>
  <c r="Q72" i="37"/>
  <c r="E72" i="37"/>
  <c r="E72" i="35"/>
  <c r="I71" i="39" s="1"/>
  <c r="Q22" i="18"/>
  <c r="Q22" i="37"/>
  <c r="E22" i="18"/>
  <c r="E22" i="33"/>
  <c r="Q22" i="36"/>
  <c r="R22" i="36" s="1"/>
  <c r="Q64" i="37"/>
  <c r="E64" i="40"/>
  <c r="E64" i="33"/>
  <c r="H63" i="39" s="1"/>
  <c r="E64" i="34"/>
  <c r="E99" i="33"/>
  <c r="Q58" i="33"/>
  <c r="R58" i="33" s="1"/>
  <c r="T58" i="33" s="1"/>
  <c r="E58" i="33"/>
  <c r="H57" i="39" s="1"/>
  <c r="Q34" i="34"/>
  <c r="E34" i="35"/>
  <c r="Q34" i="18"/>
  <c r="E34" i="33"/>
  <c r="Q34" i="37"/>
  <c r="Q34" i="35"/>
  <c r="Q69" i="18"/>
  <c r="R69" i="18" s="1"/>
  <c r="Q69" i="34"/>
  <c r="R69" i="34" s="1"/>
  <c r="Q69" i="36"/>
  <c r="R69" i="36" s="1"/>
  <c r="Q99" i="18"/>
  <c r="Q99" i="34"/>
  <c r="R99" i="34" s="1"/>
  <c r="Q72" i="31"/>
  <c r="Q72" i="32"/>
  <c r="E72" i="32"/>
  <c r="Q22" i="32"/>
  <c r="Q22" i="33"/>
  <c r="Q22" i="34"/>
  <c r="Q64" i="32"/>
  <c r="Q64" i="33"/>
  <c r="R64" i="33" s="1"/>
  <c r="T64" i="33" s="1"/>
  <c r="Q64" i="35"/>
  <c r="R64" i="35" s="1"/>
  <c r="S64" i="35" s="1"/>
  <c r="E64" i="18"/>
  <c r="D63" i="39" s="1"/>
  <c r="L37" i="39"/>
  <c r="F38" i="40"/>
  <c r="Q19" i="34"/>
  <c r="E40" i="36"/>
  <c r="Q24" i="32"/>
  <c r="Q24" i="40"/>
  <c r="R24" i="40" s="1"/>
  <c r="E84" i="37"/>
  <c r="C83" i="39" s="1"/>
  <c r="E66" i="33"/>
  <c r="H65" i="39" s="1"/>
  <c r="Q66" i="18"/>
  <c r="Q40" i="37"/>
  <c r="E66" i="34"/>
  <c r="G65" i="39" s="1"/>
  <c r="E66" i="36"/>
  <c r="E98" i="18"/>
  <c r="D97" i="39" s="1"/>
  <c r="Q84" i="32"/>
  <c r="E84" i="36"/>
  <c r="J83" i="39" s="1"/>
  <c r="E84" i="35"/>
  <c r="Q68" i="35"/>
  <c r="R68" i="35" s="1"/>
  <c r="E68" i="37"/>
  <c r="Q52" i="36"/>
  <c r="R52" i="36" s="1"/>
  <c r="E52" i="31"/>
  <c r="Q52" i="32"/>
  <c r="E52" i="35"/>
  <c r="E20" i="33"/>
  <c r="E20" i="37"/>
  <c r="Q20" i="37"/>
  <c r="E19" i="40"/>
  <c r="L18" i="39" s="1"/>
  <c r="E19" i="33"/>
  <c r="Q19" i="18"/>
  <c r="E19" i="18"/>
  <c r="E19" i="32"/>
  <c r="Q19" i="31"/>
  <c r="Q19" i="37"/>
  <c r="Q19" i="35"/>
  <c r="E19" i="36"/>
  <c r="J18" i="39" s="1"/>
  <c r="Q19" i="33"/>
  <c r="E38" i="35"/>
  <c r="E38" i="18"/>
  <c r="Q38" i="34"/>
  <c r="E38" i="31"/>
  <c r="E38" i="34"/>
  <c r="Q38" i="37"/>
  <c r="Q38" i="33"/>
  <c r="Q38" i="31"/>
  <c r="E38" i="37"/>
  <c r="E38" i="33"/>
  <c r="E38" i="36"/>
  <c r="J37" i="39" s="1"/>
  <c r="Q38" i="32"/>
  <c r="E38" i="32"/>
  <c r="Q38" i="35"/>
  <c r="Q38" i="18"/>
  <c r="Q38" i="36"/>
  <c r="R38" i="36" s="1"/>
  <c r="Q19" i="36"/>
  <c r="R19" i="36" s="1"/>
  <c r="Q66" i="35"/>
  <c r="R66" i="35" s="1"/>
  <c r="E66" i="37"/>
  <c r="E98" i="34"/>
  <c r="Q98" i="18"/>
  <c r="E27" i="33"/>
  <c r="Q27" i="40"/>
  <c r="R27" i="40" s="1"/>
  <c r="E27" i="32"/>
  <c r="E27" i="40"/>
  <c r="F27" i="40" s="1"/>
  <c r="Q27" i="31"/>
  <c r="Q27" i="35"/>
  <c r="R80" i="31"/>
  <c r="F96" i="34"/>
  <c r="Q98" i="36"/>
  <c r="R98" i="36" s="1"/>
  <c r="Q70" i="32"/>
  <c r="E19" i="37"/>
  <c r="E92" i="37"/>
  <c r="Q19" i="32"/>
  <c r="Q19" i="40"/>
  <c r="R19" i="40" s="1"/>
  <c r="Q74" i="32"/>
  <c r="E84" i="40"/>
  <c r="M83" i="39" s="1"/>
  <c r="Q84" i="36"/>
  <c r="R84" i="36" s="1"/>
  <c r="Q24" i="35"/>
  <c r="Q84" i="37"/>
  <c r="R84" i="37" s="1"/>
  <c r="Q40" i="35"/>
  <c r="R40" i="35" s="1"/>
  <c r="Q66" i="40"/>
  <c r="R66" i="40" s="1"/>
  <c r="E40" i="31"/>
  <c r="F39" i="39" s="1"/>
  <c r="Q66" i="37"/>
  <c r="Q66" i="36"/>
  <c r="R66" i="36" s="1"/>
  <c r="E27" i="18"/>
  <c r="E27" i="35"/>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E30" i="33"/>
  <c r="Q30" i="34"/>
  <c r="E30" i="34"/>
  <c r="E30" i="18"/>
  <c r="E30" i="31"/>
  <c r="Q30" i="35"/>
  <c r="E30" i="40"/>
  <c r="F30" i="40" s="1"/>
  <c r="E30" i="37"/>
  <c r="Q30" i="32"/>
  <c r="E62" i="32"/>
  <c r="F62" i="32" s="1"/>
  <c r="E88" i="37"/>
  <c r="Q30" i="36"/>
  <c r="R30" i="36" s="1"/>
  <c r="F52" i="33"/>
  <c r="Q62" i="34"/>
  <c r="R62" i="34" s="1"/>
  <c r="Q62" i="32"/>
  <c r="E88" i="18"/>
  <c r="D87" i="39" s="1"/>
  <c r="Q30" i="18"/>
  <c r="Q88" i="32"/>
  <c r="Q30" i="33"/>
  <c r="E94" i="37"/>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S78" i="18" s="1"/>
  <c r="E60" i="40"/>
  <c r="F60" i="40" s="1"/>
  <c r="E60" i="34"/>
  <c r="G59" i="39" s="1"/>
  <c r="E60" i="18"/>
  <c r="D59" i="39" s="1"/>
  <c r="Q60" i="34"/>
  <c r="R60" i="34" s="1"/>
  <c r="Q60" i="18"/>
  <c r="E60" i="37"/>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E24" i="40"/>
  <c r="F24" i="40" s="1"/>
  <c r="E24" i="37"/>
  <c r="Q24" i="37"/>
  <c r="Q24" i="31"/>
  <c r="E24" i="33"/>
  <c r="Q24" i="34"/>
  <c r="Q24" i="33"/>
  <c r="Q24" i="36"/>
  <c r="R24" i="36" s="1"/>
  <c r="F72" i="34"/>
  <c r="G72" i="34" s="1"/>
  <c r="E90" i="36"/>
  <c r="J89" i="39" s="1"/>
  <c r="E90" i="32"/>
  <c r="F90" i="32" s="1"/>
  <c r="Q90" i="35"/>
  <c r="R90" i="35" s="1"/>
  <c r="Q90" i="31"/>
  <c r="E90" i="18"/>
  <c r="D89" i="39" s="1"/>
  <c r="E90" i="33"/>
  <c r="H89" i="39" s="1"/>
  <c r="Q90" i="34"/>
  <c r="R90" i="34" s="1"/>
  <c r="E90" i="37"/>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Q28" i="33"/>
  <c r="E28" i="34"/>
  <c r="E28" i="36"/>
  <c r="Q28" i="31"/>
  <c r="E28" i="40"/>
  <c r="M27" i="39" s="1"/>
  <c r="E28" i="32"/>
  <c r="Q28" i="35"/>
  <c r="Q28" i="18"/>
  <c r="Q28" i="36"/>
  <c r="R28" i="36" s="1"/>
  <c r="E28" i="31"/>
  <c r="Q28" i="34"/>
  <c r="E28" i="35"/>
  <c r="E28" i="18"/>
  <c r="Q28" i="32"/>
  <c r="C72" i="32"/>
  <c r="C74" i="34"/>
  <c r="P49" i="32"/>
  <c r="P39" i="32"/>
  <c r="C51" i="32"/>
  <c r="C51" i="34"/>
  <c r="P51" i="32"/>
  <c r="P74" i="32"/>
  <c r="P72" i="32"/>
  <c r="P30" i="6"/>
  <c r="P62" i="6"/>
  <c r="P42" i="6"/>
  <c r="M84" i="7"/>
  <c r="P74" i="6"/>
  <c r="M79" i="7"/>
  <c r="M34" i="7"/>
  <c r="C43" i="33"/>
  <c r="P60" i="33"/>
  <c r="P37" i="6"/>
  <c r="P39" i="33"/>
  <c r="P27" i="6"/>
  <c r="C54" i="33"/>
  <c r="P89" i="6"/>
  <c r="M53" i="7"/>
  <c r="C54" i="35"/>
  <c r="C74" i="31"/>
  <c r="M60" i="7"/>
  <c r="P16" i="6"/>
  <c r="P45" i="6"/>
  <c r="P14" i="6"/>
  <c r="P77" i="6"/>
  <c r="P41" i="6"/>
  <c r="M49" i="7"/>
  <c r="P44" i="6"/>
  <c r="P41" i="18"/>
  <c r="P88" i="6"/>
  <c r="M86" i="7"/>
  <c r="P70" i="6"/>
  <c r="P84" i="6"/>
  <c r="P49" i="6"/>
  <c r="P40" i="6"/>
  <c r="P58" i="6"/>
  <c r="P31" i="6"/>
  <c r="M80" i="7"/>
  <c r="M62" i="7"/>
  <c r="P86" i="6"/>
  <c r="P70" i="31"/>
  <c r="C43" i="31"/>
  <c r="M61" i="7"/>
  <c r="M51"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P28" i="6"/>
  <c r="P80" i="6"/>
  <c r="M81" i="7"/>
  <c r="P22" i="6"/>
  <c r="P63" i="6"/>
  <c r="P65" i="6"/>
  <c r="P67" i="6"/>
  <c r="M91" i="7"/>
  <c r="P32" i="6"/>
  <c r="M40" i="7"/>
  <c r="P57" i="6"/>
  <c r="P69" i="6"/>
  <c r="C89" i="18"/>
  <c r="P51" i="6"/>
  <c r="P53" i="6"/>
  <c r="P13" i="6"/>
  <c r="M47" i="7"/>
  <c r="P46" i="6"/>
  <c r="P34" i="6"/>
  <c r="P15" i="6"/>
  <c r="P56" i="6"/>
  <c r="C98" i="18"/>
  <c r="P98" i="18"/>
  <c r="P85" i="37"/>
  <c r="C85" i="37"/>
  <c r="C69" i="34"/>
  <c r="P69" i="32"/>
  <c r="C69" i="32"/>
  <c r="C46" i="35"/>
  <c r="P46" i="31"/>
  <c r="C46" i="31"/>
  <c r="C46" i="34"/>
  <c r="P46" i="32"/>
  <c r="C46" i="32"/>
  <c r="C71" i="18"/>
  <c r="P71" i="18"/>
  <c r="P99" i="33"/>
  <c r="C99" i="33"/>
  <c r="P71" i="33"/>
  <c r="C71" i="33"/>
  <c r="C71" i="34"/>
  <c r="C71" i="32"/>
  <c r="P71" i="32"/>
  <c r="C66" i="32"/>
  <c r="C66" i="34"/>
  <c r="P66" i="32"/>
  <c r="P98" i="37"/>
  <c r="C98" i="37"/>
  <c r="P56" i="37"/>
  <c r="C56" i="37"/>
  <c r="C60" i="37"/>
  <c r="C64" i="31"/>
  <c r="C64" i="35"/>
  <c r="P64" i="31"/>
  <c r="R64" i="31" s="1"/>
  <c r="C89" i="37"/>
  <c r="P89" i="37"/>
  <c r="P91" i="33"/>
  <c r="C91" i="33"/>
  <c r="C91" i="18"/>
  <c r="P91" i="18"/>
  <c r="P95" i="31"/>
  <c r="C95" i="31"/>
  <c r="C95" i="35"/>
  <c r="C81" i="35"/>
  <c r="P60" i="37"/>
  <c r="H98" i="39"/>
  <c r="C49" i="31"/>
  <c r="P49" i="31"/>
  <c r="C49" i="35"/>
  <c r="C42" i="37"/>
  <c r="P42" i="37"/>
  <c r="P95" i="37"/>
  <c r="C95" i="37"/>
  <c r="P47" i="37"/>
  <c r="C47" i="37"/>
  <c r="C72" i="37"/>
  <c r="P72" i="37"/>
  <c r="C72" i="35"/>
  <c r="P72" i="31"/>
  <c r="C72" i="31"/>
  <c r="F72" i="31" s="1"/>
  <c r="H72" i="31" s="1"/>
  <c r="C64" i="37"/>
  <c r="F64" i="37" s="1"/>
  <c r="H64" i="37" s="1"/>
  <c r="P64" i="37"/>
  <c r="C46" i="18"/>
  <c r="P46" i="18"/>
  <c r="C46" i="37"/>
  <c r="P46" i="37"/>
  <c r="C89" i="31"/>
  <c r="C89" i="35"/>
  <c r="P95" i="33"/>
  <c r="C95" i="33"/>
  <c r="C81" i="37"/>
  <c r="P81" i="37"/>
  <c r="C96" i="33"/>
  <c r="P96" i="33"/>
  <c r="R96" i="33" s="1"/>
  <c r="T96" i="33" s="1"/>
  <c r="P81" i="31"/>
  <c r="P47" i="32"/>
  <c r="C56" i="35"/>
  <c r="P72" i="33"/>
  <c r="R72" i="33" s="1"/>
  <c r="S72" i="33" s="1"/>
  <c r="C92" i="32"/>
  <c r="C51" i="35"/>
  <c r="C91" i="34"/>
  <c r="C78" i="34"/>
  <c r="C78" i="32"/>
  <c r="P78" i="32"/>
  <c r="C56" i="18"/>
  <c r="P56" i="18"/>
  <c r="P66" i="37"/>
  <c r="C66" i="37"/>
  <c r="C43" i="37"/>
  <c r="P43" i="37"/>
  <c r="P99" i="32"/>
  <c r="C99" i="34"/>
  <c r="C99" i="32"/>
  <c r="C49" i="37"/>
  <c r="P49" i="37"/>
  <c r="C66" i="18"/>
  <c r="F66" i="18" s="1"/>
  <c r="P66" i="18"/>
  <c r="P66" i="33"/>
  <c r="C98" i="33"/>
  <c r="P98" i="33"/>
  <c r="P60" i="32"/>
  <c r="C60" i="32"/>
  <c r="C60" i="34"/>
  <c r="P60" i="31"/>
  <c r="C60" i="35"/>
  <c r="C74" i="33"/>
  <c r="P74" i="33"/>
  <c r="P58" i="37"/>
  <c r="R58" i="37" s="1"/>
  <c r="C58" i="37"/>
  <c r="P47" i="18"/>
  <c r="C47" i="18"/>
  <c r="P47" i="31"/>
  <c r="C47" i="31"/>
  <c r="C47" i="35"/>
  <c r="C69" i="33"/>
  <c r="P69" i="33"/>
  <c r="C91" i="37"/>
  <c r="P91" i="37"/>
  <c r="P92" i="31"/>
  <c r="C92" i="35"/>
  <c r="C92" i="31"/>
  <c r="P56" i="31"/>
  <c r="C41" i="37"/>
  <c r="C47" i="34"/>
  <c r="C74" i="35"/>
  <c r="P49" i="18"/>
  <c r="P89" i="31"/>
  <c r="P51" i="31"/>
  <c r="C96" i="35"/>
  <c r="F96" i="35" s="1"/>
  <c r="P39" i="18"/>
  <c r="C93" i="35"/>
  <c r="C93" i="31"/>
  <c r="P93" i="31"/>
  <c r="C94" i="32"/>
  <c r="C94" i="34"/>
  <c r="P94" i="32"/>
  <c r="C97" i="34"/>
  <c r="P97" i="32"/>
  <c r="C97" i="32"/>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F76" i="36"/>
  <c r="F68" i="18"/>
  <c r="H68" i="18" s="1"/>
  <c r="F52" i="37"/>
  <c r="H52" i="37" s="1"/>
  <c r="E93" i="18"/>
  <c r="Q93" i="37"/>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Q37" i="34"/>
  <c r="Q37" i="33"/>
  <c r="Q37" i="32"/>
  <c r="E37" i="31"/>
  <c r="E37" i="36"/>
  <c r="J36" i="39" s="1"/>
  <c r="E37" i="35"/>
  <c r="E37" i="33"/>
  <c r="E37" i="37"/>
  <c r="E37" i="34"/>
  <c r="E37" i="32"/>
  <c r="Q37" i="18"/>
  <c r="Q37" i="31"/>
  <c r="Q37" i="40"/>
  <c r="R37" i="40" s="1"/>
  <c r="E37" i="40"/>
  <c r="M36" i="39" s="1"/>
  <c r="AC30" i="5"/>
  <c r="AA30" i="5"/>
  <c r="AB30" i="5"/>
  <c r="Y30" i="5"/>
  <c r="X30" i="5"/>
  <c r="Z30" i="5"/>
  <c r="W30" i="5"/>
  <c r="C77" i="34"/>
  <c r="P77" i="32"/>
  <c r="C77" i="32"/>
  <c r="C90" i="18"/>
  <c r="C65" i="35"/>
  <c r="C65" i="31"/>
  <c r="P65" i="31"/>
  <c r="C50" i="35"/>
  <c r="C50" i="31"/>
  <c r="P50" i="31"/>
  <c r="C79" i="35"/>
  <c r="P79" i="31"/>
  <c r="C79" i="31"/>
  <c r="P74" i="18"/>
  <c r="C74" i="18"/>
  <c r="C76" i="32"/>
  <c r="C76"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Q31" i="34"/>
  <c r="Q31" i="33"/>
  <c r="Q31" i="32"/>
  <c r="Q31" i="31"/>
  <c r="Q31" i="18"/>
  <c r="E31" i="37"/>
  <c r="E31" i="36"/>
  <c r="J30" i="39" s="1"/>
  <c r="E31" i="34"/>
  <c r="E31" i="32"/>
  <c r="E31" i="18"/>
  <c r="Q31" i="37"/>
  <c r="E31" i="35"/>
  <c r="E31" i="33"/>
  <c r="E31" i="3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E33" i="36"/>
  <c r="E33" i="35"/>
  <c r="E33" i="34"/>
  <c r="E33" i="33"/>
  <c r="E33" i="32"/>
  <c r="E33" i="31"/>
  <c r="E33" i="18"/>
  <c r="Q33" i="36"/>
  <c r="R33" i="36" s="1"/>
  <c r="Q33" i="35"/>
  <c r="Q33" i="33"/>
  <c r="Q33" i="31"/>
  <c r="E33" i="37"/>
  <c r="Q33" i="40"/>
  <c r="R33" i="40" s="1"/>
  <c r="Q33" i="34"/>
  <c r="Q33" i="32"/>
  <c r="Q33" i="18"/>
  <c r="E33" i="40"/>
  <c r="F33" i="40" s="1"/>
  <c r="AE30" i="5"/>
  <c r="P60" i="18"/>
  <c r="C60" i="18"/>
  <c r="P72" i="18"/>
  <c r="C72" i="18"/>
  <c r="F72" i="18" s="1"/>
  <c r="D71" i="39"/>
  <c r="P57" i="18"/>
  <c r="C57" i="18"/>
  <c r="P62" i="37"/>
  <c r="C62" i="37"/>
  <c r="P54" i="32"/>
  <c r="C54" i="34"/>
  <c r="C54" i="32"/>
  <c r="C81" i="18"/>
  <c r="C67" i="33"/>
  <c r="P67" i="33"/>
  <c r="C59" i="34"/>
  <c r="P59" i="32"/>
  <c r="C59" i="32"/>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Q29" i="34"/>
  <c r="Q29" i="33"/>
  <c r="Q29" i="32"/>
  <c r="E29" i="31"/>
  <c r="Q29" i="37"/>
  <c r="E29" i="36"/>
  <c r="J28" i="39" s="1"/>
  <c r="E29" i="34"/>
  <c r="E29" i="32"/>
  <c r="Q29" i="18"/>
  <c r="E29" i="35"/>
  <c r="E29" i="33"/>
  <c r="Q29" i="31"/>
  <c r="Q29" i="40"/>
  <c r="R29" i="40" s="1"/>
  <c r="E29" i="40"/>
  <c r="Q21" i="35"/>
  <c r="Q21" i="34"/>
  <c r="Q21" i="33"/>
  <c r="Q21" i="32"/>
  <c r="Q21" i="31"/>
  <c r="Q21" i="18"/>
  <c r="E21" i="37"/>
  <c r="E21" i="36"/>
  <c r="J20" i="39" s="1"/>
  <c r="E21" i="34"/>
  <c r="E21" i="32"/>
  <c r="E21" i="18"/>
  <c r="Q21" i="37"/>
  <c r="E21" i="35"/>
  <c r="E21" i="33"/>
  <c r="E21" i="31"/>
  <c r="Q21" i="36"/>
  <c r="R21" i="36" s="1"/>
  <c r="E21" i="40"/>
  <c r="M20" i="39" s="1"/>
  <c r="Q21" i="40"/>
  <c r="R21" i="40" s="1"/>
  <c r="E97" i="37"/>
  <c r="E97" i="36"/>
  <c r="Q97" i="35"/>
  <c r="R97" i="35" s="1"/>
  <c r="Q97" i="34"/>
  <c r="R97" i="34" s="1"/>
  <c r="Q97" i="33"/>
  <c r="Q97" i="32"/>
  <c r="Q97" i="31"/>
  <c r="R97" i="31" s="1"/>
  <c r="S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90" i="35"/>
  <c r="P90" i="31"/>
  <c r="C90" i="31"/>
  <c r="C65" i="18"/>
  <c r="P65" i="18"/>
  <c r="P65" i="32"/>
  <c r="C65" i="34"/>
  <c r="C65" i="32"/>
  <c r="P50" i="18"/>
  <c r="P74" i="37"/>
  <c r="C74" i="37"/>
  <c r="P95" i="18"/>
  <c r="C95" i="18"/>
  <c r="C46" i="33"/>
  <c r="P46" i="33"/>
  <c r="E23" i="37"/>
  <c r="Q23" i="36"/>
  <c r="R23" i="36" s="1"/>
  <c r="Q23" i="35"/>
  <c r="Q23" i="34"/>
  <c r="Q23" i="33"/>
  <c r="Q23" i="32"/>
  <c r="E23" i="31"/>
  <c r="E23" i="18"/>
  <c r="E23" i="36"/>
  <c r="J22" i="39" s="1"/>
  <c r="E23" i="34"/>
  <c r="E23" i="32"/>
  <c r="Q23" i="37"/>
  <c r="E23" i="35"/>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C67" i="35"/>
  <c r="P67" i="31"/>
  <c r="C67" i="31"/>
  <c r="C73" i="31"/>
  <c r="C73" i="35"/>
  <c r="P73" i="31"/>
  <c r="P83" i="33"/>
  <c r="R83" i="33" s="1"/>
  <c r="T83" i="33" s="1"/>
  <c r="C83" i="33"/>
  <c r="H82" i="39"/>
  <c r="Q81" i="35"/>
  <c r="R81" i="35" s="1"/>
  <c r="Q81" i="34"/>
  <c r="R81" i="34" s="1"/>
  <c r="Q81" i="33"/>
  <c r="R81" i="33" s="1"/>
  <c r="S81" i="33" s="1"/>
  <c r="Q81" i="32"/>
  <c r="Q81" i="31"/>
  <c r="Q81" i="18"/>
  <c r="R81" i="18" s="1"/>
  <c r="S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Q25" i="36"/>
  <c r="R25" i="36" s="1"/>
  <c r="Q25" i="35"/>
  <c r="Q25" i="34"/>
  <c r="Q25" i="33"/>
  <c r="Q25" i="32"/>
  <c r="Q25" i="18"/>
  <c r="E25" i="31"/>
  <c r="E25" i="18"/>
  <c r="E25" i="34"/>
  <c r="E25" i="32"/>
  <c r="Q25" i="31"/>
  <c r="Q25" i="37"/>
  <c r="E25" i="36"/>
  <c r="J24" i="39" s="1"/>
  <c r="E25" i="35"/>
  <c r="E25" i="33"/>
  <c r="Q25" i="40"/>
  <c r="R25" i="40" s="1"/>
  <c r="E25" i="40"/>
  <c r="F25" i="40" s="1"/>
  <c r="C96" i="18"/>
  <c r="F96" i="18" s="1"/>
  <c r="D95" i="39"/>
  <c r="C75" i="34"/>
  <c r="C75" i="32"/>
  <c r="P75" i="32"/>
  <c r="C75" i="37"/>
  <c r="P75" i="37"/>
  <c r="P58" i="18"/>
  <c r="C58" i="18"/>
  <c r="C70" i="18"/>
  <c r="P70" i="18"/>
  <c r="C84" i="32"/>
  <c r="P84" i="32"/>
  <c r="C84" i="34"/>
  <c r="C68" i="33"/>
  <c r="P68" i="33"/>
  <c r="K9" i="36"/>
  <c r="K12" i="36"/>
  <c r="K10" i="36"/>
  <c r="K8" i="40"/>
  <c r="W8" i="40"/>
  <c r="I60" i="39"/>
  <c r="I95" i="39"/>
  <c r="I81" i="39"/>
  <c r="I55" i="39"/>
  <c r="F82" i="18"/>
  <c r="W8" i="32"/>
  <c r="K8" i="32"/>
  <c r="K10" i="18"/>
  <c r="K12" i="18"/>
  <c r="R47" i="40"/>
  <c r="R40" i="40"/>
  <c r="R60" i="40"/>
  <c r="R84" i="40"/>
  <c r="R34" i="40"/>
  <c r="R38" i="40"/>
  <c r="R92" i="40"/>
  <c r="R61" i="40"/>
  <c r="R76" i="40"/>
  <c r="R96" i="40"/>
  <c r="R82" i="40"/>
  <c r="R20" i="40"/>
  <c r="R56" i="40"/>
  <c r="L60" i="39"/>
  <c r="L35" i="39"/>
  <c r="L31" i="39"/>
  <c r="L95" i="39"/>
  <c r="L19" i="39"/>
  <c r="F93" i="39"/>
  <c r="F83" i="39"/>
  <c r="F75" i="39"/>
  <c r="F61" i="39"/>
  <c r="L82" i="39"/>
  <c r="L33" i="39"/>
  <c r="F67" i="39"/>
  <c r="L34" i="39"/>
  <c r="L26" i="39"/>
  <c r="F82" i="39"/>
  <c r="F87" i="39"/>
  <c r="F43" i="39"/>
  <c r="F71" i="39"/>
  <c r="F81" i="39"/>
  <c r="F41" i="39"/>
  <c r="F95" i="39"/>
  <c r="F76" i="37"/>
  <c r="H76" i="37" s="1"/>
  <c r="R61" i="35"/>
  <c r="T61" i="35" s="1"/>
  <c r="F36" i="36"/>
  <c r="S68" i="37"/>
  <c r="F52" i="18"/>
  <c r="R96" i="35"/>
  <c r="R94" i="35"/>
  <c r="R82" i="35"/>
  <c r="F61" i="36"/>
  <c r="F58" i="36"/>
  <c r="F69" i="36"/>
  <c r="F35" i="36"/>
  <c r="F99" i="36"/>
  <c r="F64" i="36"/>
  <c r="F96" i="36"/>
  <c r="F30" i="36"/>
  <c r="F32" i="36"/>
  <c r="F87" i="36"/>
  <c r="F82" i="36"/>
  <c r="W10" i="18"/>
  <c r="W9" i="18"/>
  <c r="W12" i="18"/>
  <c r="T62" i="18" s="1"/>
  <c r="T82" i="37"/>
  <c r="S82" i="37"/>
  <c r="F83" i="31"/>
  <c r="G83"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70" i="31"/>
  <c r="F82" i="31"/>
  <c r="G82" i="31" s="1"/>
  <c r="R78" i="35"/>
  <c r="S78" i="35" s="1"/>
  <c r="R45" i="35"/>
  <c r="S45" i="35" s="1"/>
  <c r="R80" i="35"/>
  <c r="S80" i="35" s="1"/>
  <c r="R58" i="35"/>
  <c r="S58" i="35" s="1"/>
  <c r="F99" i="37"/>
  <c r="H99" i="37" s="1"/>
  <c r="F84" i="31"/>
  <c r="G84" i="31" s="1"/>
  <c r="T69" i="36"/>
  <c r="H82" i="33"/>
  <c r="G82" i="33"/>
  <c r="M53" i="39"/>
  <c r="M37" i="39"/>
  <c r="M33" i="39"/>
  <c r="G98" i="39"/>
  <c r="G84" i="39"/>
  <c r="G51" i="39"/>
  <c r="G89" i="39"/>
  <c r="M75" i="39"/>
  <c r="M59" i="39"/>
  <c r="G63" i="39"/>
  <c r="G57" i="39"/>
  <c r="G49" i="39"/>
  <c r="M34" i="39"/>
  <c r="M19" i="39"/>
  <c r="G67" i="39"/>
  <c r="M71" i="39"/>
  <c r="M35" i="39"/>
  <c r="G44" i="39"/>
  <c r="G95" i="39"/>
  <c r="M82" i="39"/>
  <c r="M60" i="39"/>
  <c r="M31" i="39"/>
  <c r="M95" i="39"/>
  <c r="M67" i="39"/>
  <c r="M39" i="39"/>
  <c r="G81" i="39"/>
  <c r="R76" i="34"/>
  <c r="R58" i="34"/>
  <c r="R98" i="34"/>
  <c r="R52" i="34"/>
  <c r="R96" i="34"/>
  <c r="R82" i="34"/>
  <c r="R61" i="34"/>
  <c r="R83" i="34"/>
  <c r="R92" i="34"/>
  <c r="T52" i="31"/>
  <c r="R42" i="31" l="1"/>
  <c r="F48" i="35"/>
  <c r="G48" i="35" s="1"/>
  <c r="R57" i="31"/>
  <c r="F50" i="32"/>
  <c r="R62" i="33"/>
  <c r="T62" i="33" s="1"/>
  <c r="F44" i="35"/>
  <c r="H44" i="35" s="1"/>
  <c r="R48" i="18"/>
  <c r="T48" i="18" s="1"/>
  <c r="R42" i="18"/>
  <c r="T42" i="18" s="1"/>
  <c r="F39" i="32"/>
  <c r="R40" i="37"/>
  <c r="T40" i="37" s="1"/>
  <c r="B22" i="34"/>
  <c r="O22" i="34"/>
  <c r="O22" i="18"/>
  <c r="B22" i="32"/>
  <c r="B22" i="33"/>
  <c r="B22" i="40"/>
  <c r="B22" i="31"/>
  <c r="B22" i="35"/>
  <c r="B22" i="18"/>
  <c r="O22" i="35"/>
  <c r="O22" i="37"/>
  <c r="O22" i="33"/>
  <c r="O22" i="31"/>
  <c r="B22" i="37"/>
  <c r="O22" i="32"/>
  <c r="B18" i="7"/>
  <c r="B22" i="36"/>
  <c r="O22" i="40"/>
  <c r="O22" i="36"/>
  <c r="F48" i="32"/>
  <c r="R49" i="33"/>
  <c r="S49" i="33" s="1"/>
  <c r="R47" i="33"/>
  <c r="S47" i="33" s="1"/>
  <c r="F42" i="31"/>
  <c r="H42" i="31" s="1"/>
  <c r="F41" i="32"/>
  <c r="F50" i="34"/>
  <c r="H50" i="34" s="1"/>
  <c r="R44" i="33"/>
  <c r="S44" i="33" s="1"/>
  <c r="R45" i="31"/>
  <c r="T45" i="31" s="1"/>
  <c r="H52" i="34"/>
  <c r="G52" i="34"/>
  <c r="S64" i="33"/>
  <c r="R91" i="18"/>
  <c r="T91" i="18" s="1"/>
  <c r="R41" i="33"/>
  <c r="S41" i="33" s="1"/>
  <c r="F89" i="32"/>
  <c r="F82" i="37"/>
  <c r="G82" i="37" s="1"/>
  <c r="F73" i="34"/>
  <c r="H73" i="34" s="1"/>
  <c r="R85" i="37"/>
  <c r="S85" i="37" s="1"/>
  <c r="R45" i="18"/>
  <c r="T45" i="18" s="1"/>
  <c r="F89" i="34"/>
  <c r="G89" i="34" s="1"/>
  <c r="R84" i="18"/>
  <c r="T84" i="18" s="1"/>
  <c r="F61" i="34"/>
  <c r="G61" i="34" s="1"/>
  <c r="F44" i="32"/>
  <c r="R42" i="33"/>
  <c r="T42" i="33" s="1"/>
  <c r="R44" i="31"/>
  <c r="T44" i="31" s="1"/>
  <c r="R44" i="37"/>
  <c r="T44" i="37" s="1"/>
  <c r="F43" i="32"/>
  <c r="F68" i="37"/>
  <c r="G68" i="37" s="1"/>
  <c r="G68" i="34"/>
  <c r="H68" i="34"/>
  <c r="M81" i="39"/>
  <c r="E75" i="38" s="1"/>
  <c r="F53" i="31"/>
  <c r="H53" i="31" s="1"/>
  <c r="F86" i="36"/>
  <c r="H86" i="36" s="1"/>
  <c r="F90" i="36"/>
  <c r="G90" i="36" s="1"/>
  <c r="F48" i="34"/>
  <c r="G48" i="34" s="1"/>
  <c r="F80" i="31"/>
  <c r="H80" i="31" s="1"/>
  <c r="C50" i="39"/>
  <c r="R47" i="37"/>
  <c r="S47" i="37" s="1"/>
  <c r="R71" i="37"/>
  <c r="T71" i="37" s="1"/>
  <c r="T77" i="18"/>
  <c r="H76" i="18"/>
  <c r="C95" i="39"/>
  <c r="T86" i="31"/>
  <c r="C89" i="39"/>
  <c r="R90" i="31"/>
  <c r="T90" i="31" s="1"/>
  <c r="C73" i="39"/>
  <c r="T94" i="36"/>
  <c r="S88" i="18"/>
  <c r="C91" i="39"/>
  <c r="C67" i="39"/>
  <c r="S69" i="18"/>
  <c r="C71" i="39"/>
  <c r="T40" i="18"/>
  <c r="S83" i="18"/>
  <c r="C57" i="39"/>
  <c r="C51" i="39"/>
  <c r="C82" i="39"/>
  <c r="S46" i="36"/>
  <c r="S87" i="36"/>
  <c r="S54" i="36"/>
  <c r="S84" i="36"/>
  <c r="C81" i="39"/>
  <c r="T99" i="35"/>
  <c r="G88" i="31"/>
  <c r="T64" i="35"/>
  <c r="F84" i="34"/>
  <c r="H84" i="34" s="1"/>
  <c r="C74" i="39"/>
  <c r="R57" i="33"/>
  <c r="T57" i="33" s="1"/>
  <c r="S44" i="18"/>
  <c r="T97" i="36"/>
  <c r="C96" i="39"/>
  <c r="C62" i="39"/>
  <c r="C79" i="39"/>
  <c r="R93" i="37"/>
  <c r="S93" i="37" s="1"/>
  <c r="G76" i="36"/>
  <c r="T54" i="31"/>
  <c r="T74" i="31"/>
  <c r="C59" i="39"/>
  <c r="S78" i="31"/>
  <c r="S88" i="31"/>
  <c r="S62" i="18"/>
  <c r="T96" i="31"/>
  <c r="C63" i="39"/>
  <c r="R61" i="37"/>
  <c r="S80" i="36"/>
  <c r="L57" i="39"/>
  <c r="S41" i="36"/>
  <c r="H36" i="36"/>
  <c r="L81" i="39"/>
  <c r="D75" i="38" s="1"/>
  <c r="R81" i="37"/>
  <c r="T81" i="37" s="1"/>
  <c r="F57" i="35"/>
  <c r="H57" i="35" s="1"/>
  <c r="C45" i="39"/>
  <c r="C43" i="39"/>
  <c r="S39" i="36"/>
  <c r="T97" i="18"/>
  <c r="C84" i="39"/>
  <c r="T85" i="36"/>
  <c r="C86" i="39"/>
  <c r="T45" i="36"/>
  <c r="T41" i="36"/>
  <c r="R55" i="18"/>
  <c r="F96" i="33"/>
  <c r="H96" i="33" s="1"/>
  <c r="T64" i="31"/>
  <c r="T90" i="18"/>
  <c r="T82" i="18"/>
  <c r="C93" i="39"/>
  <c r="R88" i="37"/>
  <c r="T80" i="31"/>
  <c r="F98" i="34"/>
  <c r="H98" i="34" s="1"/>
  <c r="C39" i="39"/>
  <c r="H68" i="36"/>
  <c r="C68" i="39"/>
  <c r="C69" i="39"/>
  <c r="R76" i="32"/>
  <c r="S52" i="31"/>
  <c r="C75" i="39"/>
  <c r="S68" i="18"/>
  <c r="T52" i="37"/>
  <c r="S52" i="37"/>
  <c r="F49" i="34"/>
  <c r="H49" i="34" s="1"/>
  <c r="S76" i="33"/>
  <c r="F48" i="31"/>
  <c r="H48" i="31" s="1"/>
  <c r="F73" i="32"/>
  <c r="R91" i="37"/>
  <c r="S91" i="37" s="1"/>
  <c r="F71" i="32"/>
  <c r="R83" i="37"/>
  <c r="R68" i="31"/>
  <c r="S68" i="31" s="1"/>
  <c r="R61" i="18"/>
  <c r="S61" i="18" s="1"/>
  <c r="R81" i="31"/>
  <c r="R79" i="31"/>
  <c r="S79" i="31" s="1"/>
  <c r="F57" i="32"/>
  <c r="R46" i="31"/>
  <c r="S46" i="31" s="1"/>
  <c r="R65" i="37"/>
  <c r="T65" i="37" s="1"/>
  <c r="F58" i="18"/>
  <c r="G58" i="18" s="1"/>
  <c r="R81" i="32"/>
  <c r="R55" i="37"/>
  <c r="T55" i="37" s="1"/>
  <c r="F56" i="32"/>
  <c r="G83" i="37"/>
  <c r="F22" i="36"/>
  <c r="H22" i="36" s="1"/>
  <c r="I87" i="39"/>
  <c r="T76" i="37"/>
  <c r="F69" i="34"/>
  <c r="H69" i="34" s="1"/>
  <c r="G68" i="18"/>
  <c r="F69" i="18"/>
  <c r="G69" i="18" s="1"/>
  <c r="L52" i="39"/>
  <c r="D46" i="38" s="1"/>
  <c r="F66" i="35"/>
  <c r="H66" i="35" s="1"/>
  <c r="F64" i="35"/>
  <c r="H64" i="35" s="1"/>
  <c r="T88" i="33"/>
  <c r="M52" i="39"/>
  <c r="L39" i="39"/>
  <c r="D33" i="38" s="1"/>
  <c r="L71" i="39"/>
  <c r="D65" i="38" s="1"/>
  <c r="F61" i="18"/>
  <c r="G61" i="18" s="1"/>
  <c r="T84" i="33"/>
  <c r="S84" i="33"/>
  <c r="T40" i="33"/>
  <c r="L93" i="39"/>
  <c r="D87" i="38" s="1"/>
  <c r="F92" i="32"/>
  <c r="F83" i="34"/>
  <c r="G83" i="34" s="1"/>
  <c r="S80" i="31"/>
  <c r="G76" i="37"/>
  <c r="M68" i="39"/>
  <c r="E62" i="38" s="1"/>
  <c r="M69" i="39"/>
  <c r="F43" i="34"/>
  <c r="H43" i="34" s="1"/>
  <c r="R99" i="18"/>
  <c r="S99" i="18" s="1"/>
  <c r="T54" i="36"/>
  <c r="G52" i="39"/>
  <c r="F24" i="36"/>
  <c r="G24" i="36" s="1"/>
  <c r="F67" i="31"/>
  <c r="G67" i="31" s="1"/>
  <c r="L69" i="39"/>
  <c r="D69" i="38"/>
  <c r="R58" i="18"/>
  <c r="T58" i="18" s="1"/>
  <c r="F50" i="31"/>
  <c r="G50" i="31" s="1"/>
  <c r="F94" i="32"/>
  <c r="F58" i="37"/>
  <c r="H58" i="37" s="1"/>
  <c r="T77" i="33"/>
  <c r="T53" i="33"/>
  <c r="G60" i="39"/>
  <c r="E54" i="38" s="1"/>
  <c r="M93" i="39"/>
  <c r="E87" i="38" s="1"/>
  <c r="T78" i="37"/>
  <c r="F61" i="31"/>
  <c r="G61" i="31" s="1"/>
  <c r="F78" i="36"/>
  <c r="H78" i="36" s="1"/>
  <c r="F72" i="36"/>
  <c r="G72" i="36" s="1"/>
  <c r="L59" i="39"/>
  <c r="F41" i="35"/>
  <c r="H41" i="35" s="1"/>
  <c r="F74" i="33"/>
  <c r="H74" i="33" s="1"/>
  <c r="F56" i="35"/>
  <c r="H56" i="35" s="1"/>
  <c r="L67" i="39"/>
  <c r="D61" i="38" s="1"/>
  <c r="F68" i="40"/>
  <c r="C60" i="39"/>
  <c r="F61" i="37"/>
  <c r="T84" i="36"/>
  <c r="G68" i="36"/>
  <c r="M51" i="39"/>
  <c r="G41" i="39"/>
  <c r="E35" i="38" s="1"/>
  <c r="M57" i="39"/>
  <c r="E51" i="38" s="1"/>
  <c r="S88" i="35"/>
  <c r="F88" i="36"/>
  <c r="G88" i="36" s="1"/>
  <c r="F20" i="36"/>
  <c r="G20" i="36" s="1"/>
  <c r="L51" i="39"/>
  <c r="F53" i="18"/>
  <c r="H53" i="18" s="1"/>
  <c r="R74" i="37"/>
  <c r="T74" i="37" s="1"/>
  <c r="F80" i="35"/>
  <c r="G80" i="35" s="1"/>
  <c r="F98" i="18"/>
  <c r="G98" i="18" s="1"/>
  <c r="R60" i="33"/>
  <c r="T60" i="33" s="1"/>
  <c r="F74" i="34"/>
  <c r="F80" i="34"/>
  <c r="H80" i="34" s="1"/>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S82" i="33"/>
  <c r="G47" i="39"/>
  <c r="G48" i="39"/>
  <c r="G87" i="39"/>
  <c r="H92" i="34"/>
  <c r="I67" i="39"/>
  <c r="F40" i="33"/>
  <c r="H40" i="33" s="1"/>
  <c r="S92" i="33"/>
  <c r="T92" i="33"/>
  <c r="F52" i="35"/>
  <c r="H52" i="35" s="1"/>
  <c r="I51" i="39"/>
  <c r="F65" i="39"/>
  <c r="F66" i="31"/>
  <c r="G66" i="31" s="1"/>
  <c r="S52" i="33"/>
  <c r="S74" i="31"/>
  <c r="G69" i="39"/>
  <c r="E63" i="38" s="1"/>
  <c r="T72" i="33"/>
  <c r="F97" i="31"/>
  <c r="H97" i="31" s="1"/>
  <c r="F19" i="36"/>
  <c r="G19" i="36" s="1"/>
  <c r="I19" i="36" s="1"/>
  <c r="F84" i="18"/>
  <c r="G84" i="18" s="1"/>
  <c r="F74" i="36"/>
  <c r="H74" i="36" s="1"/>
  <c r="S54" i="37"/>
  <c r="L32" i="39"/>
  <c r="T93" i="33"/>
  <c r="S93" i="33"/>
  <c r="F64" i="40"/>
  <c r="L63" i="39"/>
  <c r="D57" i="38" s="1"/>
  <c r="R68" i="33"/>
  <c r="S68" i="33" s="1"/>
  <c r="F76" i="34"/>
  <c r="H76"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F90" i="40"/>
  <c r="L89" i="39"/>
  <c r="D83" i="38" s="1"/>
  <c r="F97" i="39"/>
  <c r="F98" i="31"/>
  <c r="H98" i="31"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G61" i="33"/>
  <c r="F94" i="36"/>
  <c r="G94" i="36" s="1"/>
  <c r="F79" i="36"/>
  <c r="H79" i="36" s="1"/>
  <c r="F92" i="39"/>
  <c r="F93" i="31"/>
  <c r="G93" i="31" s="1"/>
  <c r="F48" i="40"/>
  <c r="M47" i="39"/>
  <c r="F44" i="40"/>
  <c r="L43" i="39"/>
  <c r="D37" i="38" s="1"/>
  <c r="T68" i="31"/>
  <c r="F26" i="36"/>
  <c r="G26" i="36" s="1"/>
  <c r="T62" i="31"/>
  <c r="S62" i="31"/>
  <c r="T83" i="18"/>
  <c r="S58" i="33"/>
  <c r="M43" i="39"/>
  <c r="G38" i="39"/>
  <c r="S90" i="18"/>
  <c r="F50" i="36"/>
  <c r="H50" i="36" s="1"/>
  <c r="F80" i="36"/>
  <c r="G80" i="36" s="1"/>
  <c r="F70" i="37"/>
  <c r="G70" i="37" s="1"/>
  <c r="F78" i="31"/>
  <c r="H78" i="31" s="1"/>
  <c r="F77" i="39"/>
  <c r="H88" i="35"/>
  <c r="G88" i="35"/>
  <c r="R64" i="37"/>
  <c r="S64" i="37" s="1"/>
  <c r="R72" i="31"/>
  <c r="T72" i="31" s="1"/>
  <c r="F72" i="37"/>
  <c r="H72" i="37" s="1"/>
  <c r="R56" i="37"/>
  <c r="R72" i="32"/>
  <c r="F76" i="35"/>
  <c r="G76" i="35" s="1"/>
  <c r="F74" i="39"/>
  <c r="F84" i="32"/>
  <c r="F75" i="32"/>
  <c r="R98" i="33"/>
  <c r="F89" i="37"/>
  <c r="G89" i="37" s="1"/>
  <c r="S96" i="33"/>
  <c r="M24" i="39"/>
  <c r="L68" i="39"/>
  <c r="D62" i="38" s="1"/>
  <c r="T39" i="37"/>
  <c r="F68" i="33"/>
  <c r="G68" i="33" s="1"/>
  <c r="R75" i="37"/>
  <c r="T75" i="37" s="1"/>
  <c r="R73" i="31"/>
  <c r="T73" i="31" s="1"/>
  <c r="F99" i="35"/>
  <c r="G99" i="35" s="1"/>
  <c r="R56" i="18"/>
  <c r="T56" i="18" s="1"/>
  <c r="F99" i="33"/>
  <c r="F93" i="37"/>
  <c r="H93" i="37" s="1"/>
  <c r="G72" i="33"/>
  <c r="H72" i="33"/>
  <c r="F40" i="18"/>
  <c r="H40" i="18" s="1"/>
  <c r="T78" i="18"/>
  <c r="S85" i="36"/>
  <c r="G62" i="39"/>
  <c r="G61" i="39"/>
  <c r="F45" i="37"/>
  <c r="G45" i="37" s="1"/>
  <c r="F53" i="36"/>
  <c r="H53" i="36" s="1"/>
  <c r="L48" i="39"/>
  <c r="D42" i="38" s="1"/>
  <c r="I52" i="39"/>
  <c r="T53" i="37"/>
  <c r="F90" i="31"/>
  <c r="H90" i="31" s="1"/>
  <c r="R99" i="37"/>
  <c r="T99" i="37" s="1"/>
  <c r="F92" i="37"/>
  <c r="G92" i="37" s="1"/>
  <c r="F64" i="32"/>
  <c r="R69" i="33"/>
  <c r="H71" i="39"/>
  <c r="F69" i="32"/>
  <c r="F58" i="35"/>
  <c r="G58" i="35" s="1"/>
  <c r="T80" i="35"/>
  <c r="S61" i="33"/>
  <c r="H76" i="36"/>
  <c r="T48" i="35"/>
  <c r="M26" i="39"/>
  <c r="M25" i="39"/>
  <c r="M65" i="39"/>
  <c r="E59" i="38" s="1"/>
  <c r="M85" i="39"/>
  <c r="F94" i="37"/>
  <c r="G94" i="37" s="1"/>
  <c r="F77" i="31"/>
  <c r="H77" i="31" s="1"/>
  <c r="F31" i="36"/>
  <c r="H31" i="36" s="1"/>
  <c r="F51" i="36"/>
  <c r="G51" i="36" s="1"/>
  <c r="F62" i="18"/>
  <c r="H62" i="18" s="1"/>
  <c r="L29" i="39"/>
  <c r="L54" i="39"/>
  <c r="F47" i="39"/>
  <c r="D41" i="38" s="1"/>
  <c r="L25" i="39"/>
  <c r="F83" i="18"/>
  <c r="H83" i="18" s="1"/>
  <c r="F60" i="18"/>
  <c r="H60" i="18" s="1"/>
  <c r="D57" i="39"/>
  <c r="R40" i="31"/>
  <c r="T40" i="31" s="1"/>
  <c r="F80" i="37"/>
  <c r="H80" i="37" s="1"/>
  <c r="R72" i="18"/>
  <c r="T72" i="18" s="1"/>
  <c r="F90" i="18"/>
  <c r="H90" i="18" s="1"/>
  <c r="R92" i="37"/>
  <c r="S92" i="37" s="1"/>
  <c r="R69" i="37"/>
  <c r="S69" i="37" s="1"/>
  <c r="F92" i="31"/>
  <c r="H92" i="31" s="1"/>
  <c r="F47" i="37"/>
  <c r="G47" i="37" s="1"/>
  <c r="R99" i="33"/>
  <c r="S99" i="33" s="1"/>
  <c r="T63" i="33"/>
  <c r="F83" i="36"/>
  <c r="H83" i="36" s="1"/>
  <c r="F34" i="36"/>
  <c r="H34" i="36" s="1"/>
  <c r="F27" i="36"/>
  <c r="G27" i="36" s="1"/>
  <c r="F62" i="36"/>
  <c r="H62" i="36" s="1"/>
  <c r="F63" i="18"/>
  <c r="G63" i="18" s="1"/>
  <c r="L65" i="39"/>
  <c r="D59" i="38" s="1"/>
  <c r="F86" i="18"/>
  <c r="H86" i="18" s="1"/>
  <c r="R50" i="31"/>
  <c r="S50" i="31" s="1"/>
  <c r="F78" i="18"/>
  <c r="H78" i="18" s="1"/>
  <c r="G62" i="34"/>
  <c r="R64" i="18"/>
  <c r="S64" i="18" s="1"/>
  <c r="F69" i="35"/>
  <c r="H69" i="35" s="1"/>
  <c r="F69" i="37"/>
  <c r="H69" i="37" s="1"/>
  <c r="F98" i="33"/>
  <c r="G98" i="33" s="1"/>
  <c r="R66" i="37"/>
  <c r="T66" i="37" s="1"/>
  <c r="F98" i="37"/>
  <c r="H98" i="37" s="1"/>
  <c r="F66" i="32"/>
  <c r="R98" i="18"/>
  <c r="T98" i="18" s="1"/>
  <c r="F72" i="32"/>
  <c r="F92" i="36"/>
  <c r="F53" i="33"/>
  <c r="H50" i="33"/>
  <c r="R46" i="37"/>
  <c r="S46" i="37" s="1"/>
  <c r="R39" i="33"/>
  <c r="T39" i="33" s="1"/>
  <c r="F85" i="18"/>
  <c r="H85" i="18" s="1"/>
  <c r="F87" i="32"/>
  <c r="R43" i="37"/>
  <c r="R43" i="31"/>
  <c r="T43" i="31" s="1"/>
  <c r="H61" i="34"/>
  <c r="R89" i="31"/>
  <c r="S89" i="31" s="1"/>
  <c r="R93" i="18"/>
  <c r="S93" i="18" s="1"/>
  <c r="T80" i="33"/>
  <c r="T96" i="37"/>
  <c r="R67" i="31"/>
  <c r="T67" i="31" s="1"/>
  <c r="F91" i="35"/>
  <c r="H91" i="35" s="1"/>
  <c r="F65" i="31"/>
  <c r="G65" i="31" s="1"/>
  <c r="S40" i="18"/>
  <c r="T89" i="33"/>
  <c r="G82" i="35"/>
  <c r="T97" i="31"/>
  <c r="S94" i="31"/>
  <c r="S45" i="37"/>
  <c r="S51" i="37"/>
  <c r="F81" i="32"/>
  <c r="F71" i="34"/>
  <c r="H71" i="34" s="1"/>
  <c r="G50" i="34"/>
  <c r="H82" i="31"/>
  <c r="G52" i="37"/>
  <c r="H50" i="18"/>
  <c r="G50" i="18"/>
  <c r="T88" i="31"/>
  <c r="T51" i="33"/>
  <c r="S86" i="33"/>
  <c r="T69" i="18"/>
  <c r="S54" i="31"/>
  <c r="G97" i="39"/>
  <c r="M80" i="39"/>
  <c r="M89" i="39"/>
  <c r="E83" i="38" s="1"/>
  <c r="S53" i="35"/>
  <c r="H51" i="31"/>
  <c r="F45" i="18"/>
  <c r="G45" i="18" s="1"/>
  <c r="S55" i="37"/>
  <c r="F98" i="36"/>
  <c r="H98" i="36" s="1"/>
  <c r="F84" i="36"/>
  <c r="H84" i="36" s="1"/>
  <c r="L88" i="39"/>
  <c r="D82" i="38" s="1"/>
  <c r="F50" i="39"/>
  <c r="L23" i="39"/>
  <c r="F65" i="18"/>
  <c r="G65" i="18" s="1"/>
  <c r="F97" i="37"/>
  <c r="G97" i="37" s="1"/>
  <c r="D49" i="39"/>
  <c r="F60" i="37"/>
  <c r="H60" i="37" s="1"/>
  <c r="F54" i="33"/>
  <c r="H54" i="33" s="1"/>
  <c r="F50" i="40"/>
  <c r="L49" i="39"/>
  <c r="D43" i="38" s="1"/>
  <c r="F80" i="40"/>
  <c r="L79" i="39"/>
  <c r="D73" i="38" s="1"/>
  <c r="F64" i="33"/>
  <c r="S78" i="33"/>
  <c r="M79" i="39"/>
  <c r="E73" i="38" s="1"/>
  <c r="H62" i="35"/>
  <c r="T93" i="37"/>
  <c r="F48" i="36"/>
  <c r="H48" i="36" s="1"/>
  <c r="F45" i="36"/>
  <c r="G45" i="36" s="1"/>
  <c r="F94" i="18"/>
  <c r="G94" i="18" s="1"/>
  <c r="F50" i="35"/>
  <c r="G50" i="35" s="1"/>
  <c r="H83" i="34"/>
  <c r="F92" i="18"/>
  <c r="H92" i="18" s="1"/>
  <c r="R98" i="31"/>
  <c r="T98" i="31" s="1"/>
  <c r="F72" i="35"/>
  <c r="H72" i="35" s="1"/>
  <c r="F62" i="33"/>
  <c r="H61" i="39"/>
  <c r="G55" i="39"/>
  <c r="E49" i="38" s="1"/>
  <c r="M88" i="39"/>
  <c r="T71" i="35"/>
  <c r="M23" i="39"/>
  <c r="M50" i="39"/>
  <c r="E44" i="38" s="1"/>
  <c r="G85" i="39"/>
  <c r="S97" i="36"/>
  <c r="F56" i="36"/>
  <c r="H56" i="36" s="1"/>
  <c r="F84" i="37"/>
  <c r="H84" i="37" s="1"/>
  <c r="F51" i="37"/>
  <c r="H51" i="37" s="1"/>
  <c r="F63" i="37"/>
  <c r="G63" i="37" s="1"/>
  <c r="L50" i="39"/>
  <c r="L24" i="39"/>
  <c r="F67" i="18"/>
  <c r="G67" i="18" s="1"/>
  <c r="I61" i="39"/>
  <c r="F84" i="33"/>
  <c r="G84" i="33" s="1"/>
  <c r="R80" i="37"/>
  <c r="T80" i="37" s="1"/>
  <c r="R99" i="31"/>
  <c r="T99" i="31" s="1"/>
  <c r="F40" i="37"/>
  <c r="H40" i="37" s="1"/>
  <c r="G56" i="34"/>
  <c r="F98" i="35"/>
  <c r="H98" i="35" s="1"/>
  <c r="F90" i="33"/>
  <c r="F58" i="33"/>
  <c r="S70" i="37"/>
  <c r="T70" i="37"/>
  <c r="F98" i="39"/>
  <c r="F99" i="31"/>
  <c r="H99" i="31" s="1"/>
  <c r="F58" i="39"/>
  <c r="F59" i="31"/>
  <c r="F81" i="34"/>
  <c r="G81" i="34" s="1"/>
  <c r="G80" i="39"/>
  <c r="H62" i="39"/>
  <c r="F63" i="33"/>
  <c r="G63" i="33" s="1"/>
  <c r="F73" i="40"/>
  <c r="M72" i="39"/>
  <c r="F85" i="31"/>
  <c r="G85" i="31" s="1"/>
  <c r="F84" i="39"/>
  <c r="D78" i="38" s="1"/>
  <c r="F94" i="35"/>
  <c r="I93" i="39"/>
  <c r="F51" i="39"/>
  <c r="F52" i="31"/>
  <c r="G52" i="31" s="1"/>
  <c r="F84" i="35"/>
  <c r="I83" i="39"/>
  <c r="J65" i="39"/>
  <c r="F66" i="36"/>
  <c r="J39" i="39"/>
  <c r="F40" i="36"/>
  <c r="H40" i="36" s="1"/>
  <c r="S83" i="33"/>
  <c r="G78" i="39"/>
  <c r="F90" i="39"/>
  <c r="L80" i="39"/>
  <c r="T50" i="37"/>
  <c r="D54" i="39"/>
  <c r="F55" i="18"/>
  <c r="H55" i="18" s="1"/>
  <c r="D76" i="39"/>
  <c r="F77" i="18"/>
  <c r="G77" i="18" s="1"/>
  <c r="D92" i="39"/>
  <c r="F93" i="18"/>
  <c r="G93" i="18"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60" i="32"/>
  <c r="F19" i="40"/>
  <c r="K18" i="39"/>
  <c r="H83" i="31"/>
  <c r="M18" i="39"/>
  <c r="G91" i="39"/>
  <c r="M62" i="39"/>
  <c r="M48" i="39"/>
  <c r="F44" i="37"/>
  <c r="H44" i="37" s="1"/>
  <c r="F39" i="31"/>
  <c r="H39" i="31" s="1"/>
  <c r="F25" i="36"/>
  <c r="G25" i="36" s="1"/>
  <c r="F46" i="36"/>
  <c r="H46" i="36" s="1"/>
  <c r="F38" i="36"/>
  <c r="H38" i="36" s="1"/>
  <c r="F54" i="36"/>
  <c r="F67" i="37"/>
  <c r="F45" i="31"/>
  <c r="G45" i="31" s="1"/>
  <c r="F55" i="39"/>
  <c r="F74" i="37"/>
  <c r="G74" i="37" s="1"/>
  <c r="F65" i="34"/>
  <c r="H65" i="34" s="1"/>
  <c r="R70" i="33"/>
  <c r="S70" i="33" s="1"/>
  <c r="R62" i="37"/>
  <c r="T62" i="37" s="1"/>
  <c r="R74" i="18"/>
  <c r="T74" i="18" s="1"/>
  <c r="H70" i="34"/>
  <c r="F60" i="35"/>
  <c r="H60" i="35" s="1"/>
  <c r="F99" i="32"/>
  <c r="F78" i="32"/>
  <c r="F84" i="40"/>
  <c r="L83" i="39"/>
  <c r="D77" i="38" s="1"/>
  <c r="D76" i="38"/>
  <c r="L62" i="39"/>
  <c r="D56" i="38" s="1"/>
  <c r="I56" i="39"/>
  <c r="F73" i="31"/>
  <c r="H73" i="31" s="1"/>
  <c r="R87" i="33"/>
  <c r="F41" i="37"/>
  <c r="H41" i="37" s="1"/>
  <c r="R92" i="18"/>
  <c r="T92" i="18" s="1"/>
  <c r="F56" i="33"/>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D53" i="39"/>
  <c r="F54" i="18"/>
  <c r="G54" i="18" s="1"/>
  <c r="F86" i="35"/>
  <c r="I85" i="39"/>
  <c r="S88" i="37"/>
  <c r="T88" i="37"/>
  <c r="G66" i="39"/>
  <c r="G72" i="39"/>
  <c r="F57" i="31"/>
  <c r="F90" i="37"/>
  <c r="L85" i="39"/>
  <c r="F39" i="18"/>
  <c r="G39" i="18" s="1"/>
  <c r="I43" i="39"/>
  <c r="I47" i="39"/>
  <c r="F59" i="35"/>
  <c r="G59" i="35" s="1"/>
  <c r="I58" i="39"/>
  <c r="D78" i="39"/>
  <c r="F79" i="18"/>
  <c r="G79" i="18" s="1"/>
  <c r="F87" i="40"/>
  <c r="L86" i="39"/>
  <c r="D80" i="38" s="1"/>
  <c r="D90" i="39"/>
  <c r="F91" i="18"/>
  <c r="G91" i="18" s="1"/>
  <c r="J42" i="39"/>
  <c r="F43" i="36"/>
  <c r="H43" i="36" s="1"/>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J69" i="39"/>
  <c r="F70" i="36"/>
  <c r="H70" i="36" s="1"/>
  <c r="F74" i="40"/>
  <c r="L73" i="39"/>
  <c r="D67" i="38" s="1"/>
  <c r="F60" i="31"/>
  <c r="H60" i="31" s="1"/>
  <c r="F59" i="39"/>
  <c r="D53" i="38" s="1"/>
  <c r="F78" i="35"/>
  <c r="I77" i="39"/>
  <c r="F56" i="40"/>
  <c r="L55" i="39"/>
  <c r="F70" i="18"/>
  <c r="H70" i="18" s="1"/>
  <c r="F75" i="34"/>
  <c r="H75" i="34" s="1"/>
  <c r="R87" i="37"/>
  <c r="T87" i="37" s="1"/>
  <c r="R85" i="31"/>
  <c r="S85" i="31" s="1"/>
  <c r="R85" i="18"/>
  <c r="T85" i="18" s="1"/>
  <c r="F40" i="35"/>
  <c r="H40" i="35" s="1"/>
  <c r="F92" i="35"/>
  <c r="G92" i="35" s="1"/>
  <c r="R74" i="33"/>
  <c r="T74" i="33" s="1"/>
  <c r="F60" i="34"/>
  <c r="G60" i="34" s="1"/>
  <c r="F43" i="37"/>
  <c r="G43" i="37" s="1"/>
  <c r="F89" i="18"/>
  <c r="H89" i="18" s="1"/>
  <c r="F70" i="35"/>
  <c r="F74" i="31"/>
  <c r="H87" i="39"/>
  <c r="F88" i="33"/>
  <c r="R94" i="18"/>
  <c r="S94" i="18" s="1"/>
  <c r="F87" i="37"/>
  <c r="G87" i="37" s="1"/>
  <c r="F77" i="34"/>
  <c r="G77" i="34" s="1"/>
  <c r="R56" i="33"/>
  <c r="R93" i="31"/>
  <c r="S93" i="31" s="1"/>
  <c r="R92" i="31"/>
  <c r="T92" i="31" s="1"/>
  <c r="F49" i="37"/>
  <c r="H49" i="37" s="1"/>
  <c r="F56" i="18"/>
  <c r="G56" i="18" s="1"/>
  <c r="R47" i="32"/>
  <c r="F46" i="18"/>
  <c r="G46" i="18" s="1"/>
  <c r="H77" i="39"/>
  <c r="F78" i="33"/>
  <c r="F92" i="33"/>
  <c r="F94" i="33"/>
  <c r="H93" i="39"/>
  <c r="T90" i="34"/>
  <c r="S90" i="34"/>
  <c r="S54" i="33"/>
  <c r="T54" i="33"/>
  <c r="C58" i="39"/>
  <c r="F59" i="37"/>
  <c r="F67" i="40"/>
  <c r="L66" i="39"/>
  <c r="D60" i="38" s="1"/>
  <c r="T79" i="33"/>
  <c r="S79" i="33"/>
  <c r="J74" i="39"/>
  <c r="F75" i="36"/>
  <c r="G75" i="36" s="1"/>
  <c r="F57" i="40"/>
  <c r="M56" i="39"/>
  <c r="J41" i="39"/>
  <c r="F42" i="36"/>
  <c r="G42" i="36" s="1"/>
  <c r="H42" i="35"/>
  <c r="G42" i="35"/>
  <c r="F21" i="40"/>
  <c r="L20"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G56" i="39"/>
  <c r="E39" i="38"/>
  <c r="S70" i="35"/>
  <c r="T77" i="37"/>
  <c r="S29" i="36"/>
  <c r="F37" i="36"/>
  <c r="G37" i="36" s="1"/>
  <c r="F49" i="36"/>
  <c r="H49" i="36" s="1"/>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F95" i="18"/>
  <c r="H95" i="18" s="1"/>
  <c r="F97" i="40"/>
  <c r="L96" i="39"/>
  <c r="D90" i="38" s="1"/>
  <c r="F97" i="35"/>
  <c r="G97" i="35" s="1"/>
  <c r="I96" i="39"/>
  <c r="J96" i="39"/>
  <c r="F97" i="36"/>
  <c r="G97" i="36" s="1"/>
  <c r="F29" i="40"/>
  <c r="L28" i="39"/>
  <c r="M28" i="39"/>
  <c r="J62" i="39"/>
  <c r="F63" i="36"/>
  <c r="G63" i="36" s="1"/>
  <c r="J72" i="39"/>
  <c r="F73" i="36"/>
  <c r="H73" i="36" s="1"/>
  <c r="J32" i="39"/>
  <c r="F33" i="36"/>
  <c r="H33" i="36" s="1"/>
  <c r="R87" i="31"/>
  <c r="S87" i="31" s="1"/>
  <c r="F63" i="31"/>
  <c r="H63" i="31" s="1"/>
  <c r="C90" i="39"/>
  <c r="F91" i="37"/>
  <c r="H91" i="37" s="1"/>
  <c r="J90" i="39"/>
  <c r="F91" i="36"/>
  <c r="G91" i="36" s="1"/>
  <c r="F65" i="40"/>
  <c r="L64" i="39"/>
  <c r="D58" i="38" s="1"/>
  <c r="M64" i="39"/>
  <c r="E58" i="38" s="1"/>
  <c r="F43" i="40"/>
  <c r="L42" i="39"/>
  <c r="D36" i="38" s="1"/>
  <c r="F79" i="31"/>
  <c r="H79" i="31"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C53" i="39"/>
  <c r="F54" i="37"/>
  <c r="H86" i="34"/>
  <c r="G86" i="34"/>
  <c r="F86" i="33"/>
  <c r="H85" i="39"/>
  <c r="T55" i="33"/>
  <c r="T45" i="35"/>
  <c r="G90" i="34"/>
  <c r="T39" i="36"/>
  <c r="S46" i="35"/>
  <c r="M30" i="39"/>
  <c r="M66" i="39"/>
  <c r="M42" i="39"/>
  <c r="E36" i="38" s="1"/>
  <c r="M78" i="39"/>
  <c r="G88" i="39"/>
  <c r="F23" i="36"/>
  <c r="G23" i="36" s="1"/>
  <c r="F29" i="36"/>
  <c r="G29" i="36" s="1"/>
  <c r="L30" i="39"/>
  <c r="I54" i="39"/>
  <c r="F91" i="34"/>
  <c r="G91" i="34" s="1"/>
  <c r="F54" i="32"/>
  <c r="R51" i="31"/>
  <c r="T51" i="31" s="1"/>
  <c r="F47" i="31"/>
  <c r="F71" i="18"/>
  <c r="G71" i="18" s="1"/>
  <c r="F46" i="31"/>
  <c r="G46" i="31" s="1"/>
  <c r="F54" i="35"/>
  <c r="S66" i="35"/>
  <c r="T66" i="35"/>
  <c r="J27" i="39"/>
  <c r="F28" i="36"/>
  <c r="F85" i="39"/>
  <c r="F86" i="31"/>
  <c r="C80" i="39"/>
  <c r="F81" i="37"/>
  <c r="G81" i="37" s="1"/>
  <c r="J80" i="39"/>
  <c r="F81" i="36"/>
  <c r="G81" i="36" s="1"/>
  <c r="J66" i="39"/>
  <c r="F67" i="36"/>
  <c r="G67" i="36" s="1"/>
  <c r="C56" i="39"/>
  <c r="F57" i="37"/>
  <c r="F73" i="37"/>
  <c r="D89" i="38"/>
  <c r="L44" i="39"/>
  <c r="D38" i="38" s="1"/>
  <c r="L56" i="39"/>
  <c r="D50" i="38" s="1"/>
  <c r="I41" i="39"/>
  <c r="I90" i="39"/>
  <c r="G92" i="39"/>
  <c r="F21" i="36"/>
  <c r="G21" i="36" s="1"/>
  <c r="F85" i="37"/>
  <c r="T81" i="35"/>
  <c r="S81" i="35"/>
  <c r="F46" i="37"/>
  <c r="H46" i="37" s="1"/>
  <c r="L22" i="39"/>
  <c r="F40" i="39"/>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R41" i="18"/>
  <c r="S41" i="18" s="1"/>
  <c r="R63" i="18"/>
  <c r="T63" i="18" s="1"/>
  <c r="F57" i="18"/>
  <c r="H57" i="18" s="1"/>
  <c r="R65" i="31"/>
  <c r="S65" i="31" s="1"/>
  <c r="F77" i="32"/>
  <c r="F95" i="37"/>
  <c r="F95" i="31"/>
  <c r="H95" i="31" s="1"/>
  <c r="D51" i="38"/>
  <c r="F43" i="31"/>
  <c r="G43" i="31" s="1"/>
  <c r="F51" i="32"/>
  <c r="F46" i="32"/>
  <c r="F97" i="34"/>
  <c r="G97" i="34" s="1"/>
  <c r="F51" i="34"/>
  <c r="H51" i="34" s="1"/>
  <c r="T54" i="35"/>
  <c r="S93" i="35"/>
  <c r="S83" i="35"/>
  <c r="T58" i="35"/>
  <c r="S87" i="35"/>
  <c r="S44" i="35"/>
  <c r="S47" i="35"/>
  <c r="T62" i="35"/>
  <c r="T59" i="33"/>
  <c r="G70" i="33"/>
  <c r="R95" i="33"/>
  <c r="S95" i="33" s="1"/>
  <c r="R71" i="33"/>
  <c r="H68" i="31"/>
  <c r="G44" i="31"/>
  <c r="G41" i="31"/>
  <c r="F49" i="35"/>
  <c r="F47" i="35"/>
  <c r="G47" i="35" s="1"/>
  <c r="S64" i="31"/>
  <c r="G62" i="31"/>
  <c r="H84" i="31"/>
  <c r="F49" i="31"/>
  <c r="F89" i="31"/>
  <c r="F95" i="35"/>
  <c r="G95" i="35" s="1"/>
  <c r="G76" i="18"/>
  <c r="G58" i="37"/>
  <c r="T48" i="33"/>
  <c r="S48" i="33"/>
  <c r="G69" i="34"/>
  <c r="T45" i="33"/>
  <c r="T73" i="33"/>
  <c r="T79" i="37"/>
  <c r="S79" i="37"/>
  <c r="R46" i="18"/>
  <c r="T46" i="18" s="1"/>
  <c r="T81" i="33"/>
  <c r="S70" i="34"/>
  <c r="T67" i="35"/>
  <c r="H68" i="37"/>
  <c r="T97" i="37"/>
  <c r="S41" i="37"/>
  <c r="G56" i="31"/>
  <c r="H56" i="31"/>
  <c r="T43" i="33"/>
  <c r="G53" i="31"/>
  <c r="T67" i="37"/>
  <c r="R75" i="18"/>
  <c r="S75" i="18" s="1"/>
  <c r="S41" i="35"/>
  <c r="T78" i="35"/>
  <c r="G96" i="31"/>
  <c r="H69" i="31"/>
  <c r="S81" i="37"/>
  <c r="S73" i="37"/>
  <c r="G72" i="18"/>
  <c r="H72" i="18"/>
  <c r="R91" i="33"/>
  <c r="F71" i="31"/>
  <c r="G96" i="35"/>
  <c r="H96" i="35"/>
  <c r="F81" i="35"/>
  <c r="H81" i="35" s="1"/>
  <c r="F46" i="34"/>
  <c r="H46" i="34" s="1"/>
  <c r="R49" i="37"/>
  <c r="R43" i="18"/>
  <c r="S43" i="18" s="1"/>
  <c r="R95" i="37"/>
  <c r="F89" i="35"/>
  <c r="G64" i="34"/>
  <c r="H64" i="34"/>
  <c r="H87" i="31"/>
  <c r="S61" i="35"/>
  <c r="S77" i="35"/>
  <c r="F46" i="35"/>
  <c r="R42" i="37"/>
  <c r="R39" i="18"/>
  <c r="F51" i="35"/>
  <c r="H51" i="35" s="1"/>
  <c r="R47" i="18"/>
  <c r="R71" i="18"/>
  <c r="S71" i="18" s="1"/>
  <c r="R71" i="31"/>
  <c r="R89" i="37"/>
  <c r="S72" i="37"/>
  <c r="G58" i="31"/>
  <c r="G36" i="36"/>
  <c r="G96" i="37"/>
  <c r="T57" i="31"/>
  <c r="S57" i="31"/>
  <c r="G93" i="34"/>
  <c r="H93" i="34"/>
  <c r="T59" i="31"/>
  <c r="S59" i="31"/>
  <c r="S81" i="31"/>
  <c r="T81" i="31"/>
  <c r="H48" i="35"/>
  <c r="H85" i="34"/>
  <c r="G85" i="34"/>
  <c r="S41" i="31"/>
  <c r="T41" i="31"/>
  <c r="S86" i="31"/>
  <c r="T78" i="31"/>
  <c r="R63" i="32"/>
  <c r="R93" i="32"/>
  <c r="R74" i="32"/>
  <c r="T56" i="36"/>
  <c r="S78" i="36"/>
  <c r="S64" i="36"/>
  <c r="S34" i="36"/>
  <c r="T46" i="36"/>
  <c r="R96" i="32"/>
  <c r="R90" i="32"/>
  <c r="R68" i="32"/>
  <c r="R85" i="32"/>
  <c r="R49" i="32"/>
  <c r="T32" i="36"/>
  <c r="T50" i="36"/>
  <c r="S89" i="36"/>
  <c r="L58" i="39"/>
  <c r="F59" i="40"/>
  <c r="D58" i="39"/>
  <c r="F59" i="18"/>
  <c r="F81" i="33"/>
  <c r="H80" i="39"/>
  <c r="H67" i="34"/>
  <c r="G67" i="34"/>
  <c r="F79" i="33"/>
  <c r="H78" i="39"/>
  <c r="D74" i="39"/>
  <c r="F75" i="18"/>
  <c r="S48" i="37"/>
  <c r="T48" i="37"/>
  <c r="H42" i="34"/>
  <c r="G42" i="34"/>
  <c r="F42" i="37"/>
  <c r="C41" i="39"/>
  <c r="F42" i="33"/>
  <c r="H41" i="39"/>
  <c r="R46" i="33"/>
  <c r="F97" i="18"/>
  <c r="R97" i="33"/>
  <c r="G58" i="34"/>
  <c r="H58" i="34"/>
  <c r="F75" i="35"/>
  <c r="R75" i="33"/>
  <c r="R67" i="33"/>
  <c r="R57" i="18"/>
  <c r="H50" i="39"/>
  <c r="F51" i="33"/>
  <c r="D50" i="39"/>
  <c r="F51" i="18"/>
  <c r="H51" i="18" s="1"/>
  <c r="R85" i="33"/>
  <c r="F49" i="33"/>
  <c r="H48" i="39"/>
  <c r="F45" i="33"/>
  <c r="H44" i="39"/>
  <c r="H45" i="34"/>
  <c r="G45" i="34"/>
  <c r="D42" i="39"/>
  <c r="F43" i="18"/>
  <c r="G43" i="18" s="1"/>
  <c r="F41" i="33"/>
  <c r="H40" i="39"/>
  <c r="D40" i="39"/>
  <c r="F41" i="18"/>
  <c r="G41" i="18" s="1"/>
  <c r="H94" i="39"/>
  <c r="F95" i="33"/>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F39" i="33"/>
  <c r="F46" i="33"/>
  <c r="G63" i="34"/>
  <c r="H63" i="34"/>
  <c r="H72" i="39"/>
  <c r="F73" i="33"/>
  <c r="F97" i="33"/>
  <c r="F75" i="33"/>
  <c r="F59" i="32"/>
  <c r="F59" i="34"/>
  <c r="F67" i="33"/>
  <c r="F81" i="18"/>
  <c r="F85" i="33"/>
  <c r="F63" i="35"/>
  <c r="H90" i="39"/>
  <c r="F91" i="33"/>
  <c r="C64" i="39"/>
  <c r="F65" i="37"/>
  <c r="F65" i="33"/>
  <c r="H64" i="39"/>
  <c r="D48" i="39"/>
  <c r="F49" i="18"/>
  <c r="F47" i="33"/>
  <c r="H46" i="39"/>
  <c r="F79" i="35"/>
  <c r="F65" i="35"/>
  <c r="H55" i="35"/>
  <c r="G55" i="35"/>
  <c r="H70" i="39"/>
  <c r="F71" i="33"/>
  <c r="C70" i="39"/>
  <c r="F71" i="37"/>
  <c r="H88" i="39"/>
  <c r="F89" i="33"/>
  <c r="S98" i="35"/>
  <c r="T98" i="35"/>
  <c r="T83" i="31"/>
  <c r="S83" i="31"/>
  <c r="S61" i="31"/>
  <c r="T61" i="31"/>
  <c r="T63" i="31"/>
  <c r="S63" i="31"/>
  <c r="H87" i="36"/>
  <c r="G87" i="36"/>
  <c r="H44" i="36"/>
  <c r="H51" i="36"/>
  <c r="G35" i="36"/>
  <c r="H35" i="36"/>
  <c r="G58" i="36"/>
  <c r="H58" i="36"/>
  <c r="G61" i="36"/>
  <c r="H61" i="36"/>
  <c r="T96" i="35"/>
  <c r="S96" i="35"/>
  <c r="T42" i="35"/>
  <c r="S42" i="35"/>
  <c r="S90" i="35"/>
  <c r="T90" i="35"/>
  <c r="K10" i="32"/>
  <c r="K9" i="32"/>
  <c r="K12" i="32"/>
  <c r="S55" i="31"/>
  <c r="T55" i="31"/>
  <c r="T76" i="31"/>
  <c r="S76" i="31"/>
  <c r="S59" i="18"/>
  <c r="T89" i="18"/>
  <c r="T59" i="18"/>
  <c r="S86" i="18"/>
  <c r="T55" i="18"/>
  <c r="T86" i="18"/>
  <c r="S97" i="18"/>
  <c r="S55" i="18"/>
  <c r="G48" i="36"/>
  <c r="G59" i="36"/>
  <c r="G86" i="36"/>
  <c r="H19" i="36"/>
  <c r="J19" i="36" s="1"/>
  <c r="K19" i="36" s="1"/>
  <c r="I17" i="17" s="1"/>
  <c r="S43" i="35"/>
  <c r="T43" i="35"/>
  <c r="T97" i="35"/>
  <c r="S97" i="35"/>
  <c r="T40" i="35"/>
  <c r="S40" i="35"/>
  <c r="G52" i="18"/>
  <c r="H52" i="18"/>
  <c r="G66" i="18"/>
  <c r="H66" i="18"/>
  <c r="S77" i="31"/>
  <c r="T77" i="31"/>
  <c r="S84" i="31"/>
  <c r="T82" i="31"/>
  <c r="S82" i="31"/>
  <c r="R65" i="32"/>
  <c r="R42" i="32"/>
  <c r="R66" i="32"/>
  <c r="R48" i="32"/>
  <c r="R69" i="32"/>
  <c r="R73" i="32"/>
  <c r="R67" i="32"/>
  <c r="R84" i="32"/>
  <c r="R95" i="32"/>
  <c r="R59" i="32"/>
  <c r="R89" i="32"/>
  <c r="R77" i="32"/>
  <c r="R99" i="32"/>
  <c r="R39" i="32"/>
  <c r="R60" i="32"/>
  <c r="R45" i="32"/>
  <c r="R40" i="32"/>
  <c r="R41" i="32"/>
  <c r="R79" i="32"/>
  <c r="R54" i="32"/>
  <c r="R87" i="32"/>
  <c r="R94" i="32"/>
  <c r="R56" i="32"/>
  <c r="R46" i="32"/>
  <c r="R86" i="32"/>
  <c r="R53" i="32"/>
  <c r="R83" i="32"/>
  <c r="R51" i="32"/>
  <c r="R64" i="32"/>
  <c r="R61" i="32"/>
  <c r="R55" i="32"/>
  <c r="R58" i="32"/>
  <c r="R75" i="32"/>
  <c r="R98" i="32"/>
  <c r="R82" i="32"/>
  <c r="R80" i="32"/>
  <c r="R43" i="32"/>
  <c r="R88" i="32"/>
  <c r="R71" i="32"/>
  <c r="R97" i="32"/>
  <c r="R70" i="32"/>
  <c r="R92" i="32"/>
  <c r="R50" i="32"/>
  <c r="R44" i="32"/>
  <c r="R62" i="32"/>
  <c r="R57" i="32"/>
  <c r="R91" i="32"/>
  <c r="R52" i="32"/>
  <c r="R78" i="32"/>
  <c r="G78" i="36"/>
  <c r="H24" i="36"/>
  <c r="G83" i="36"/>
  <c r="G53" i="36"/>
  <c r="H69" i="36"/>
  <c r="G69" i="36"/>
  <c r="T84" i="35"/>
  <c r="S84" i="35"/>
  <c r="T72" i="35"/>
  <c r="S72" i="35"/>
  <c r="S57" i="35"/>
  <c r="T57" i="35"/>
  <c r="T85" i="35"/>
  <c r="S85" i="35"/>
  <c r="G82" i="18"/>
  <c r="H82" i="18"/>
  <c r="S91" i="35"/>
  <c r="S76" i="35"/>
  <c r="T73" i="35"/>
  <c r="S59" i="35"/>
  <c r="D40" i="38"/>
  <c r="H82" i="37"/>
  <c r="S79" i="18"/>
  <c r="T67" i="18"/>
  <c r="T73" i="18"/>
  <c r="T87" i="18"/>
  <c r="S76" i="18"/>
  <c r="T96" i="18"/>
  <c r="T81" i="18"/>
  <c r="S82" i="18"/>
  <c r="G64" i="37"/>
  <c r="S54" i="18"/>
  <c r="T52" i="18"/>
  <c r="T56" i="35"/>
  <c r="T88" i="18"/>
  <c r="T68" i="18"/>
  <c r="S72" i="18"/>
  <c r="G54" i="31"/>
  <c r="G76" i="31"/>
  <c r="E90" i="38"/>
  <c r="E45" i="38"/>
  <c r="T49" i="35"/>
  <c r="S50" i="35"/>
  <c r="T61" i="18"/>
  <c r="S51" i="18"/>
  <c r="S56" i="36"/>
  <c r="T78" i="36"/>
  <c r="T64" i="36"/>
  <c r="T34" i="36"/>
  <c r="T74" i="36"/>
  <c r="T33" i="36"/>
  <c r="D70" i="38"/>
  <c r="S38" i="36"/>
  <c r="S50" i="36"/>
  <c r="T89" i="36"/>
  <c r="T74" i="35"/>
  <c r="S74" i="35"/>
  <c r="S69" i="31"/>
  <c r="T69" i="31"/>
  <c r="G96" i="36"/>
  <c r="H96" i="36"/>
  <c r="H94" i="36"/>
  <c r="G99" i="36"/>
  <c r="H99" i="36"/>
  <c r="T82" i="35"/>
  <c r="S82" i="35"/>
  <c r="S65" i="35"/>
  <c r="T65" i="35"/>
  <c r="T39" i="35"/>
  <c r="S39" i="35"/>
  <c r="G84" i="37"/>
  <c r="W10" i="40"/>
  <c r="W12" i="40"/>
  <c r="T24" i="40" s="1"/>
  <c r="W9" i="40"/>
  <c r="T58" i="31"/>
  <c r="S58" i="31"/>
  <c r="E90" i="39"/>
  <c r="C84" i="38" s="1"/>
  <c r="E78" i="39"/>
  <c r="C72" i="38" s="1"/>
  <c r="E68" i="39"/>
  <c r="C62" i="38" s="1"/>
  <c r="E58" i="39"/>
  <c r="C52" i="38" s="1"/>
  <c r="E46" i="39"/>
  <c r="C40" i="38" s="1"/>
  <c r="E43" i="39"/>
  <c r="C37" i="38" s="1"/>
  <c r="E92" i="39"/>
  <c r="C86" i="38" s="1"/>
  <c r="E82" i="39"/>
  <c r="C76" i="38" s="1"/>
  <c r="E70" i="39"/>
  <c r="C64" i="38" s="1"/>
  <c r="E60" i="39"/>
  <c r="C54" i="38" s="1"/>
  <c r="E50" i="39"/>
  <c r="C44" i="38" s="1"/>
  <c r="E38" i="39"/>
  <c r="C32" i="38" s="1"/>
  <c r="E47" i="39"/>
  <c r="C41" i="38" s="1"/>
  <c r="E57" i="39"/>
  <c r="C51" i="38" s="1"/>
  <c r="E75" i="39"/>
  <c r="C69" i="38" s="1"/>
  <c r="E86" i="39"/>
  <c r="C80" i="38" s="1"/>
  <c r="E66" i="39"/>
  <c r="C60" i="38" s="1"/>
  <c r="E44" i="39"/>
  <c r="C38" i="38" s="1"/>
  <c r="E49" i="39"/>
  <c r="C43" i="38" s="1"/>
  <c r="E69" i="39"/>
  <c r="C63" i="38" s="1"/>
  <c r="E93" i="39"/>
  <c r="C87" i="38" s="1"/>
  <c r="E71" i="39"/>
  <c r="C65" i="38" s="1"/>
  <c r="E91" i="39"/>
  <c r="C85" i="38" s="1"/>
  <c r="E94" i="39"/>
  <c r="C88" i="38" s="1"/>
  <c r="E74" i="39"/>
  <c r="C68" i="38" s="1"/>
  <c r="E52" i="39"/>
  <c r="C46" i="38" s="1"/>
  <c r="E95" i="39"/>
  <c r="C89" i="38" s="1"/>
  <c r="E65" i="39"/>
  <c r="C59" i="38" s="1"/>
  <c r="E89" i="39"/>
  <c r="C83" i="38" s="1"/>
  <c r="E67" i="39"/>
  <c r="C61" i="38" s="1"/>
  <c r="E62" i="39"/>
  <c r="C56" i="38" s="1"/>
  <c r="E79" i="39"/>
  <c r="C73" i="38" s="1"/>
  <c r="E97" i="39"/>
  <c r="C91" i="38" s="1"/>
  <c r="E59" i="39"/>
  <c r="C53" i="38" s="1"/>
  <c r="E76" i="39"/>
  <c r="C70" i="38" s="1"/>
  <c r="E85" i="39"/>
  <c r="C79" i="38" s="1"/>
  <c r="E55" i="39"/>
  <c r="C49" i="38" s="1"/>
  <c r="E42" i="39"/>
  <c r="C36" i="38" s="1"/>
  <c r="E87" i="39"/>
  <c r="C81" i="38" s="1"/>
  <c r="E84" i="39"/>
  <c r="C78" i="38" s="1"/>
  <c r="E53" i="39"/>
  <c r="C47" i="38" s="1"/>
  <c r="E54" i="39"/>
  <c r="C48" i="38" s="1"/>
  <c r="E98" i="39"/>
  <c r="C92" i="38" s="1"/>
  <c r="E83" i="39"/>
  <c r="C77" i="38" s="1"/>
  <c r="E41" i="39"/>
  <c r="C35" i="38" s="1"/>
  <c r="E73" i="39"/>
  <c r="C67" i="38" s="1"/>
  <c r="E63" i="39"/>
  <c r="E88" i="39"/>
  <c r="E56" i="39"/>
  <c r="E40" i="39"/>
  <c r="C34" i="38" s="1"/>
  <c r="E77" i="39"/>
  <c r="E48" i="39"/>
  <c r="E81" i="39"/>
  <c r="C75" i="38" s="1"/>
  <c r="E51" i="39"/>
  <c r="E96" i="39"/>
  <c r="C90" i="38" s="1"/>
  <c r="E64" i="39"/>
  <c r="E61" i="39"/>
  <c r="E39" i="39"/>
  <c r="C33" i="38" s="1"/>
  <c r="E72" i="39"/>
  <c r="C66" i="38" s="1"/>
  <c r="E80" i="39"/>
  <c r="E45" i="39"/>
  <c r="G30" i="36"/>
  <c r="H30" i="36"/>
  <c r="G34" i="36"/>
  <c r="G84" i="36"/>
  <c r="S55" i="35"/>
  <c r="T55" i="35"/>
  <c r="G60" i="37"/>
  <c r="S98" i="40"/>
  <c r="S93" i="40"/>
  <c r="T95" i="40"/>
  <c r="T99" i="40"/>
  <c r="G70" i="18"/>
  <c r="T86" i="35"/>
  <c r="S86" i="35"/>
  <c r="S70" i="31"/>
  <c r="T70" i="31"/>
  <c r="S48" i="31"/>
  <c r="T48" i="31"/>
  <c r="S90" i="31"/>
  <c r="T39" i="31"/>
  <c r="S39" i="31"/>
  <c r="S42" i="31"/>
  <c r="T4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H90" i="36"/>
  <c r="T51" i="35"/>
  <c r="S51" i="35"/>
  <c r="S94" i="35"/>
  <c r="T94" i="35"/>
  <c r="T52" i="35"/>
  <c r="S52" i="35"/>
  <c r="S60" i="35"/>
  <c r="T60" i="35"/>
  <c r="T89" i="35"/>
  <c r="S89" i="35"/>
  <c r="S79" i="35"/>
  <c r="T79" i="35"/>
  <c r="S82" i="40"/>
  <c r="S76" i="40"/>
  <c r="S37" i="40"/>
  <c r="T51" i="40"/>
  <c r="T38" i="40"/>
  <c r="S60" i="40"/>
  <c r="T42" i="40"/>
  <c r="T66" i="40"/>
  <c r="W12" i="32"/>
  <c r="W9" i="32"/>
  <c r="W10" i="32"/>
  <c r="H96" i="18"/>
  <c r="G96" i="18"/>
  <c r="H98" i="18"/>
  <c r="G86" i="18"/>
  <c r="H99" i="18"/>
  <c r="G99" i="18"/>
  <c r="K9" i="40"/>
  <c r="K12" i="40"/>
  <c r="K10" i="40"/>
  <c r="G72" i="31"/>
  <c r="S89" i="18"/>
  <c r="T79" i="18"/>
  <c r="S67" i="18"/>
  <c r="S73" i="18"/>
  <c r="S87" i="18"/>
  <c r="T76" i="18"/>
  <c r="S53" i="18"/>
  <c r="T54" i="18"/>
  <c r="S52" i="18"/>
  <c r="S77" i="18"/>
  <c r="S80" i="18"/>
  <c r="H75" i="31"/>
  <c r="E71" i="38"/>
  <c r="T51" i="18"/>
  <c r="T80" i="36"/>
  <c r="T87" i="36"/>
  <c r="S94" i="36"/>
  <c r="S45" i="36"/>
  <c r="S74" i="36"/>
  <c r="T53" i="31"/>
  <c r="S32" i="36"/>
  <c r="T82" i="36"/>
  <c r="T84" i="31"/>
  <c r="T50" i="34"/>
  <c r="S50" i="34"/>
  <c r="S56" i="34"/>
  <c r="T56" i="34"/>
  <c r="S58" i="34"/>
  <c r="T58" i="34"/>
  <c r="T81" i="34"/>
  <c r="S81" i="34"/>
  <c r="T91" i="34"/>
  <c r="S91" i="34"/>
  <c r="S67" i="34"/>
  <c r="T67" i="34"/>
  <c r="T57" i="34"/>
  <c r="S57" i="34"/>
  <c r="T46" i="34"/>
  <c r="S46" i="34"/>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67" i="38"/>
  <c r="E61" i="38"/>
  <c r="E52" i="38"/>
  <c r="E65" i="38"/>
  <c r="T65" i="34"/>
  <c r="S65" i="34"/>
  <c r="S61" i="34"/>
  <c r="T61" i="34"/>
  <c r="T86" i="34"/>
  <c r="S86" i="34"/>
  <c r="T79" i="34"/>
  <c r="S79" i="34"/>
  <c r="S52" i="34"/>
  <c r="T52" i="34"/>
  <c r="S95" i="34"/>
  <c r="T95" i="34"/>
  <c r="T48" i="34"/>
  <c r="S48" i="34"/>
  <c r="T99" i="34"/>
  <c r="S99" i="34"/>
  <c r="T69" i="34"/>
  <c r="S69" i="34"/>
  <c r="S85" i="34"/>
  <c r="T85" i="34"/>
  <c r="S83" i="34"/>
  <c r="T83" i="34"/>
  <c r="T73" i="34"/>
  <c r="S73" i="34"/>
  <c r="T41" i="34"/>
  <c r="S41" i="34"/>
  <c r="S55" i="34"/>
  <c r="T55" i="34"/>
  <c r="T93" i="34"/>
  <c r="S93" i="34"/>
  <c r="S66" i="34"/>
  <c r="T66" i="34"/>
  <c r="T53" i="34"/>
  <c r="S53" i="34"/>
  <c r="T84" i="34"/>
  <c r="S84" i="34"/>
  <c r="S76" i="34"/>
  <c r="T76" i="34"/>
  <c r="E76" i="38"/>
  <c r="E53" i="38"/>
  <c r="E77" i="38"/>
  <c r="E43" i="38"/>
  <c r="S72" i="34"/>
  <c r="T72" i="34"/>
  <c r="S77" i="34"/>
  <c r="T77" i="34"/>
  <c r="S49" i="34"/>
  <c r="T49" i="34"/>
  <c r="S75" i="34"/>
  <c r="T75" i="34"/>
  <c r="T97" i="34"/>
  <c r="S97" i="34"/>
  <c r="T89" i="34"/>
  <c r="S89" i="34"/>
  <c r="T88" i="34"/>
  <c r="S88" i="34"/>
  <c r="E68" i="38"/>
  <c r="T47" i="34"/>
  <c r="S47" i="34"/>
  <c r="S40" i="34"/>
  <c r="T40" i="34"/>
  <c r="T92" i="34"/>
  <c r="S92" i="34"/>
  <c r="S63" i="34"/>
  <c r="T63" i="34"/>
  <c r="S59" i="34"/>
  <c r="T59" i="34"/>
  <c r="T74" i="34"/>
  <c r="S74" i="34"/>
  <c r="T60" i="34"/>
  <c r="S60" i="34"/>
  <c r="S82" i="34"/>
  <c r="T82" i="34"/>
  <c r="T78" i="34"/>
  <c r="S78" i="34"/>
  <c r="T45" i="34"/>
  <c r="S45" i="34"/>
  <c r="T68" i="34"/>
  <c r="S68" i="34"/>
  <c r="S64" i="34"/>
  <c r="T64" i="34"/>
  <c r="E64" i="38"/>
  <c r="E69" i="38"/>
  <c r="E84" i="38"/>
  <c r="H48" i="34" l="1"/>
  <c r="H99" i="34"/>
  <c r="G84" i="34"/>
  <c r="G44" i="35"/>
  <c r="G73" i="34"/>
  <c r="H52" i="31"/>
  <c r="H37" i="36"/>
  <c r="G22" i="36"/>
  <c r="H62" i="37"/>
  <c r="H65" i="18"/>
  <c r="H92" i="37"/>
  <c r="H69" i="18"/>
  <c r="H53" i="37"/>
  <c r="H94" i="37"/>
  <c r="S40" i="37"/>
  <c r="G80" i="31"/>
  <c r="S98" i="18"/>
  <c r="S42" i="18"/>
  <c r="H66" i="31"/>
  <c r="S62" i="33"/>
  <c r="G60" i="18"/>
  <c r="H63" i="18"/>
  <c r="H61" i="18"/>
  <c r="T60" i="18"/>
  <c r="H89" i="34"/>
  <c r="H67" i="31"/>
  <c r="G66" i="35"/>
  <c r="T44" i="33"/>
  <c r="T46" i="31"/>
  <c r="T41" i="33"/>
  <c r="S48" i="18"/>
  <c r="T49" i="33"/>
  <c r="S45" i="18"/>
  <c r="S44" i="31"/>
  <c r="E41" i="38"/>
  <c r="G40" i="18"/>
  <c r="S44" i="37"/>
  <c r="G45" i="35"/>
  <c r="B23" i="35"/>
  <c r="O23" i="31"/>
  <c r="B23" i="40"/>
  <c r="O23" i="35"/>
  <c r="B23" i="34"/>
  <c r="B23" i="33"/>
  <c r="O23" i="37"/>
  <c r="B23" i="32"/>
  <c r="B23" i="37"/>
  <c r="O23" i="40"/>
  <c r="B19" i="7"/>
  <c r="O23" i="18"/>
  <c r="O23" i="34"/>
  <c r="O23" i="33"/>
  <c r="B23" i="18"/>
  <c r="O23" i="32"/>
  <c r="O23" i="36"/>
  <c r="B23" i="36"/>
  <c r="B23" i="31"/>
  <c r="G48" i="31"/>
  <c r="G42" i="31"/>
  <c r="T47" i="33"/>
  <c r="G43" i="34"/>
  <c r="S45" i="31"/>
  <c r="T47" i="37"/>
  <c r="S42" i="33"/>
  <c r="D79" i="38"/>
  <c r="S91" i="18"/>
  <c r="G57" i="35"/>
  <c r="H81" i="34"/>
  <c r="G55" i="18"/>
  <c r="H58" i="18"/>
  <c r="G83" i="18"/>
  <c r="G96" i="33"/>
  <c r="S57" i="33"/>
  <c r="G98" i="34"/>
  <c r="S84" i="18"/>
  <c r="T79" i="31"/>
  <c r="G64" i="35"/>
  <c r="S71" i="37"/>
  <c r="T69" i="37"/>
  <c r="H40" i="34"/>
  <c r="T74" i="32"/>
  <c r="E46" i="38"/>
  <c r="S61" i="37"/>
  <c r="T61" i="37"/>
  <c r="T49" i="32"/>
  <c r="T96" i="32"/>
  <c r="T85" i="32"/>
  <c r="S83" i="37"/>
  <c r="T83" i="37"/>
  <c r="H98" i="33"/>
  <c r="S65" i="37"/>
  <c r="T91" i="37"/>
  <c r="H61" i="31"/>
  <c r="T92" i="37"/>
  <c r="T99" i="18"/>
  <c r="T93" i="31"/>
  <c r="T93" i="18"/>
  <c r="G49" i="34"/>
  <c r="S92" i="18"/>
  <c r="T72" i="32"/>
  <c r="H80" i="36"/>
  <c r="G64" i="18"/>
  <c r="G53" i="18"/>
  <c r="H60" i="34"/>
  <c r="H50" i="31"/>
  <c r="G74" i="33"/>
  <c r="G97" i="31"/>
  <c r="S60" i="33"/>
  <c r="H20" i="36"/>
  <c r="D92" i="38"/>
  <c r="E91" i="38"/>
  <c r="G31" i="36"/>
  <c r="G57" i="18"/>
  <c r="S58" i="18"/>
  <c r="H54" i="18"/>
  <c r="S92" i="31"/>
  <c r="G39" i="36"/>
  <c r="H78" i="34"/>
  <c r="T50" i="31"/>
  <c r="E48" i="38"/>
  <c r="I20" i="36"/>
  <c r="T85" i="31"/>
  <c r="H93" i="18"/>
  <c r="H94" i="18"/>
  <c r="H60" i="36"/>
  <c r="G80" i="34"/>
  <c r="H76" i="35"/>
  <c r="E32" i="38"/>
  <c r="H39" i="18"/>
  <c r="G50" i="36"/>
  <c r="G76" i="34"/>
  <c r="G50" i="37"/>
  <c r="G56" i="37"/>
  <c r="G69" i="35"/>
  <c r="H93" i="31"/>
  <c r="S50" i="18"/>
  <c r="D34" i="38"/>
  <c r="E86" i="38"/>
  <c r="T70" i="33"/>
  <c r="D63" i="38"/>
  <c r="E74" i="38"/>
  <c r="H83" i="33"/>
  <c r="H47" i="36"/>
  <c r="H77" i="36"/>
  <c r="H85" i="31"/>
  <c r="S66" i="31"/>
  <c r="S75" i="37"/>
  <c r="E81" i="38"/>
  <c r="G78" i="31"/>
  <c r="G80" i="37"/>
  <c r="H72" i="36"/>
  <c r="G90" i="31"/>
  <c r="D91" i="38"/>
  <c r="H84" i="18"/>
  <c r="H42" i="36"/>
  <c r="H63" i="36"/>
  <c r="H65" i="36"/>
  <c r="G56" i="36"/>
  <c r="H88" i="36"/>
  <c r="H80" i="35"/>
  <c r="S40" i="31"/>
  <c r="H67" i="35"/>
  <c r="G44" i="37"/>
  <c r="T64" i="37"/>
  <c r="H78" i="37"/>
  <c r="S74" i="37"/>
  <c r="S98" i="37"/>
  <c r="E56" i="38"/>
  <c r="G41" i="35"/>
  <c r="G52" i="35"/>
  <c r="G80" i="33"/>
  <c r="H61" i="37"/>
  <c r="G61" i="37"/>
  <c r="G85" i="18"/>
  <c r="H23" i="36"/>
  <c r="G73" i="18"/>
  <c r="G44" i="18"/>
  <c r="S75" i="31"/>
  <c r="H45" i="36"/>
  <c r="G98" i="31"/>
  <c r="H87" i="33"/>
  <c r="G56" i="35"/>
  <c r="G60" i="31"/>
  <c r="T68" i="33"/>
  <c r="D71" i="38"/>
  <c r="D45" i="38"/>
  <c r="E66" i="38"/>
  <c r="D86" i="38"/>
  <c r="E55" i="38"/>
  <c r="E42" i="38"/>
  <c r="H74" i="34"/>
  <c r="G74" i="34"/>
  <c r="S66" i="33"/>
  <c r="T66" i="33"/>
  <c r="H70" i="37"/>
  <c r="G74" i="36"/>
  <c r="H84" i="33"/>
  <c r="H89" i="37"/>
  <c r="E82" i="38"/>
  <c r="N75" i="39"/>
  <c r="S73" i="31"/>
  <c r="H27" i="36"/>
  <c r="S56" i="18"/>
  <c r="H52" i="36"/>
  <c r="H80" i="18"/>
  <c r="G72" i="37"/>
  <c r="S70" i="18"/>
  <c r="G63" i="3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G71" i="35"/>
  <c r="S72" i="31"/>
  <c r="D44" i="38"/>
  <c r="S66" i="37"/>
  <c r="H68" i="33"/>
  <c r="T98" i="33"/>
  <c r="S98" i="33"/>
  <c r="T60" i="31"/>
  <c r="G62" i="18"/>
  <c r="G79" i="36"/>
  <c r="H97" i="37"/>
  <c r="G47" i="18"/>
  <c r="G62" i="36"/>
  <c r="G44" i="34"/>
  <c r="G90" i="18"/>
  <c r="H99" i="35"/>
  <c r="D84" i="38"/>
  <c r="H99" i="33"/>
  <c r="G99" i="33"/>
  <c r="T56" i="37"/>
  <c r="S56" i="37"/>
  <c r="G95" i="18"/>
  <c r="H47" i="37"/>
  <c r="S99" i="37"/>
  <c r="H65" i="31"/>
  <c r="G78" i="18"/>
  <c r="H45" i="37"/>
  <c r="H53" i="33"/>
  <c r="G53" i="33"/>
  <c r="H92" i="36"/>
  <c r="G92" i="36"/>
  <c r="H74" i="37"/>
  <c r="H89" i="36"/>
  <c r="H91" i="36"/>
  <c r="H70" i="31"/>
  <c r="T69" i="33"/>
  <c r="S69" i="33"/>
  <c r="N66" i="39"/>
  <c r="H91" i="18"/>
  <c r="G38" i="36"/>
  <c r="S43" i="31"/>
  <c r="S99" i="31"/>
  <c r="H71" i="18"/>
  <c r="T65" i="18"/>
  <c r="T94" i="18"/>
  <c r="H41" i="34"/>
  <c r="D52" i="38"/>
  <c r="G92" i="31"/>
  <c r="G98" i="37"/>
  <c r="G89" i="18"/>
  <c r="G73" i="31"/>
  <c r="D74" i="38"/>
  <c r="T64" i="18"/>
  <c r="E34" i="38"/>
  <c r="E40" i="38"/>
  <c r="S98" i="31"/>
  <c r="G69" i="37"/>
  <c r="H74" i="18"/>
  <c r="H77" i="34"/>
  <c r="H95" i="34"/>
  <c r="H87" i="34"/>
  <c r="H59" i="35"/>
  <c r="G49" i="37"/>
  <c r="G51" i="37"/>
  <c r="S80" i="37"/>
  <c r="S49" i="18"/>
  <c r="T49" i="31"/>
  <c r="H43" i="37"/>
  <c r="G79" i="37"/>
  <c r="S95" i="31"/>
  <c r="G79" i="31"/>
  <c r="T65" i="31"/>
  <c r="G75" i="34"/>
  <c r="T89" i="31"/>
  <c r="H47" i="34"/>
  <c r="H77" i="35"/>
  <c r="S39" i="33"/>
  <c r="G72" i="35"/>
  <c r="S62" i="37"/>
  <c r="T46" i="37"/>
  <c r="H46" i="31"/>
  <c r="G60" i="35"/>
  <c r="S43" i="37"/>
  <c r="T43" i="37"/>
  <c r="H67" i="36"/>
  <c r="G40" i="36"/>
  <c r="H67" i="18"/>
  <c r="G93" i="36"/>
  <c r="H75" i="36"/>
  <c r="G70" i="36"/>
  <c r="H79" i="18"/>
  <c r="H85" i="35"/>
  <c r="G40" i="35"/>
  <c r="H45" i="31"/>
  <c r="H97" i="36"/>
  <c r="G55" i="34"/>
  <c r="H55" i="31"/>
  <c r="G54" i="33"/>
  <c r="I21" i="36"/>
  <c r="I22" i="36" s="1"/>
  <c r="J23" i="36" s="1"/>
  <c r="K23" i="36" s="1"/>
  <c r="I21" i="17" s="1"/>
  <c r="H64" i="33"/>
  <c r="G64" i="33"/>
  <c r="H56" i="18"/>
  <c r="H21" i="36"/>
  <c r="J21" i="36" s="1"/>
  <c r="K21" i="36" s="1"/>
  <c r="I19" i="17" s="1"/>
  <c r="G98" i="36"/>
  <c r="G40" i="31"/>
  <c r="G55" i="37"/>
  <c r="G98" i="35"/>
  <c r="N78" i="39"/>
  <c r="E60" i="38"/>
  <c r="G62" i="33"/>
  <c r="H62" i="33"/>
  <c r="H25" i="36"/>
  <c r="H95" i="36"/>
  <c r="G43" i="36"/>
  <c r="G88" i="37"/>
  <c r="S91" i="31"/>
  <c r="G92" i="18"/>
  <c r="H29" i="36"/>
  <c r="G65" i="34"/>
  <c r="G39" i="35"/>
  <c r="H63" i="33"/>
  <c r="H92" i="35"/>
  <c r="T87" i="31"/>
  <c r="E72" i="38"/>
  <c r="G58" i="33"/>
  <c r="H58" i="33"/>
  <c r="G66" i="37"/>
  <c r="H63" i="37"/>
  <c r="G90" i="33"/>
  <c r="H90" i="33"/>
  <c r="T41" i="18"/>
  <c r="H69" i="33"/>
  <c r="G69" i="33"/>
  <c r="H54" i="36"/>
  <c r="G54" i="36"/>
  <c r="H84" i="35"/>
  <c r="G84" i="35"/>
  <c r="H94" i="35"/>
  <c r="G94" i="35"/>
  <c r="N84" i="39"/>
  <c r="N85" i="39"/>
  <c r="N65" i="39"/>
  <c r="N82" i="39"/>
  <c r="N68" i="39"/>
  <c r="N62" i="39"/>
  <c r="S85" i="18"/>
  <c r="H54" i="34"/>
  <c r="G46" i="37"/>
  <c r="G93" i="35"/>
  <c r="G39" i="31"/>
  <c r="S74" i="33"/>
  <c r="S60" i="37"/>
  <c r="T60" i="37"/>
  <c r="S56" i="31"/>
  <c r="T56" i="31"/>
  <c r="G56" i="33"/>
  <c r="H56" i="33"/>
  <c r="G66" i="36"/>
  <c r="H66" i="36"/>
  <c r="G59" i="31"/>
  <c r="H59" i="31"/>
  <c r="N69" i="39"/>
  <c r="N98" i="39"/>
  <c r="N59" i="39"/>
  <c r="S47" i="31"/>
  <c r="T75" i="18"/>
  <c r="T95" i="18"/>
  <c r="S51" i="31"/>
  <c r="G51" i="34"/>
  <c r="G91" i="37"/>
  <c r="G41" i="37"/>
  <c r="G95" i="31"/>
  <c r="H43" i="31"/>
  <c r="H66" i="34"/>
  <c r="G99" i="31"/>
  <c r="G74" i="35"/>
  <c r="H74" i="35"/>
  <c r="T87" i="33"/>
  <c r="S87" i="33"/>
  <c r="H66" i="33"/>
  <c r="G66" i="33"/>
  <c r="D49" i="38"/>
  <c r="G67" i="37"/>
  <c r="H67" i="37"/>
  <c r="N39" i="39"/>
  <c r="S49" i="32"/>
  <c r="H78" i="33"/>
  <c r="G78" i="33"/>
  <c r="H74" i="31"/>
  <c r="G74" i="31"/>
  <c r="G78" i="35"/>
  <c r="H78" i="35"/>
  <c r="G94" i="34"/>
  <c r="H94" i="34"/>
  <c r="G90" i="37"/>
  <c r="H90" i="37"/>
  <c r="N91" i="39"/>
  <c r="H55" i="36"/>
  <c r="H71" i="36"/>
  <c r="H87" i="18"/>
  <c r="H87" i="37"/>
  <c r="S63" i="18"/>
  <c r="G57" i="36"/>
  <c r="H81" i="37"/>
  <c r="T56" i="33"/>
  <c r="S56" i="33"/>
  <c r="H70" i="35"/>
  <c r="G70" i="35"/>
  <c r="H88" i="18"/>
  <c r="G88" i="18"/>
  <c r="G60" i="33"/>
  <c r="H60" i="33"/>
  <c r="G57" i="31"/>
  <c r="H57" i="31"/>
  <c r="N44" i="39"/>
  <c r="N87" i="39"/>
  <c r="H75" i="37"/>
  <c r="H47" i="35"/>
  <c r="H86" i="37"/>
  <c r="S87" i="37"/>
  <c r="E50" i="38"/>
  <c r="H94" i="33"/>
  <c r="G94" i="33"/>
  <c r="H88" i="33"/>
  <c r="G88" i="33"/>
  <c r="H43" i="33"/>
  <c r="G43" i="33"/>
  <c r="H92" i="33"/>
  <c r="G92" i="33"/>
  <c r="G86" i="35"/>
  <c r="H86" i="35"/>
  <c r="G85" i="37"/>
  <c r="H85" i="37"/>
  <c r="G33" i="36"/>
  <c r="H48" i="18"/>
  <c r="G49" i="36"/>
  <c r="G73" i="36"/>
  <c r="T43" i="18"/>
  <c r="H91" i="34"/>
  <c r="G81" i="35"/>
  <c r="G95" i="37"/>
  <c r="H95" i="37"/>
  <c r="H57" i="37"/>
  <c r="G57" i="37"/>
  <c r="H86" i="33"/>
  <c r="G86" i="33"/>
  <c r="H73" i="35"/>
  <c r="G73" i="35"/>
  <c r="H59" i="37"/>
  <c r="G59" i="37"/>
  <c r="H81" i="31"/>
  <c r="G81" i="31"/>
  <c r="G42" i="18"/>
  <c r="H97" i="35"/>
  <c r="H90" i="35"/>
  <c r="S63" i="37"/>
  <c r="H86" i="31"/>
  <c r="G86" i="31"/>
  <c r="H28" i="36"/>
  <c r="G28" i="36"/>
  <c r="H54" i="35"/>
  <c r="G54" i="35"/>
  <c r="H47" i="31"/>
  <c r="G47" i="31"/>
  <c r="N40" i="39"/>
  <c r="H73" i="37"/>
  <c r="G73" i="37"/>
  <c r="G54" i="37"/>
  <c r="H54" i="37"/>
  <c r="G77" i="37"/>
  <c r="H77" i="37"/>
  <c r="H55" i="33"/>
  <c r="G55" i="33"/>
  <c r="H43" i="35"/>
  <c r="G43" i="35"/>
  <c r="N90" i="39"/>
  <c r="S96" i="32"/>
  <c r="H97" i="34"/>
  <c r="N74" i="39"/>
  <c r="G46" i="34"/>
  <c r="N72" i="39"/>
  <c r="T95" i="33"/>
  <c r="T71" i="33"/>
  <c r="S71" i="33"/>
  <c r="H95" i="35"/>
  <c r="G49" i="35"/>
  <c r="H49" i="35"/>
  <c r="H49" i="31"/>
  <c r="G49" i="31"/>
  <c r="G51" i="35"/>
  <c r="G89" i="31"/>
  <c r="H89" i="31"/>
  <c r="T71" i="18"/>
  <c r="S42" i="37"/>
  <c r="T42" i="37"/>
  <c r="N89" i="39"/>
  <c r="N76" i="39"/>
  <c r="N83" i="39"/>
  <c r="N55" i="39"/>
  <c r="G51" i="18"/>
  <c r="S39" i="18"/>
  <c r="T39" i="18"/>
  <c r="T49" i="37"/>
  <c r="S49" i="37"/>
  <c r="G71" i="31"/>
  <c r="H71" i="31"/>
  <c r="T47" i="18"/>
  <c r="S47" i="18"/>
  <c r="G89" i="35"/>
  <c r="H89" i="35"/>
  <c r="N96" i="39"/>
  <c r="S46" i="18"/>
  <c r="T89" i="37"/>
  <c r="S89" i="37"/>
  <c r="H46" i="35"/>
  <c r="G46" i="35"/>
  <c r="S95" i="37"/>
  <c r="T95" i="37"/>
  <c r="N93" i="39"/>
  <c r="N94" i="39"/>
  <c r="T71" i="31"/>
  <c r="S71" i="31"/>
  <c r="T91" i="33"/>
  <c r="S91" i="33"/>
  <c r="N38" i="39"/>
  <c r="G79" i="35"/>
  <c r="H79" i="35"/>
  <c r="G47" i="33"/>
  <c r="H47" i="33"/>
  <c r="H65" i="33"/>
  <c r="G65" i="33"/>
  <c r="H85" i="33"/>
  <c r="G85" i="33"/>
  <c r="G67" i="33"/>
  <c r="H67" i="33"/>
  <c r="H97" i="33"/>
  <c r="G97" i="33"/>
  <c r="G39" i="33"/>
  <c r="H39" i="33"/>
  <c r="G48" i="33"/>
  <c r="H48" i="33"/>
  <c r="H48" i="37"/>
  <c r="G48" i="37"/>
  <c r="G57" i="33"/>
  <c r="H57" i="33"/>
  <c r="H93" i="33"/>
  <c r="G93" i="33"/>
  <c r="G95" i="33"/>
  <c r="H95" i="33"/>
  <c r="T85" i="33"/>
  <c r="S85" i="33"/>
  <c r="T67" i="33"/>
  <c r="S67" i="33"/>
  <c r="H75" i="35"/>
  <c r="G75" i="35"/>
  <c r="G97" i="18"/>
  <c r="H97" i="18"/>
  <c r="H75" i="18"/>
  <c r="G75" i="18"/>
  <c r="H59" i="18"/>
  <c r="G59" i="18"/>
  <c r="V20" i="36"/>
  <c r="W20" i="36" s="1"/>
  <c r="Z18" i="17" s="1"/>
  <c r="N43" i="39"/>
  <c r="N70" i="39"/>
  <c r="N52" i="39"/>
  <c r="N49" i="39"/>
  <c r="N58" i="39"/>
  <c r="N67" i="39"/>
  <c r="N73" i="39"/>
  <c r="N53" i="39"/>
  <c r="N95" i="39"/>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46" i="33"/>
  <c r="G46" i="33"/>
  <c r="H44" i="33"/>
  <c r="G44" i="33"/>
  <c r="G59" i="33"/>
  <c r="H59" i="33"/>
  <c r="G77" i="33"/>
  <c r="H77" i="33"/>
  <c r="G41" i="33"/>
  <c r="H41" i="33"/>
  <c r="H45" i="33"/>
  <c r="G45" i="33"/>
  <c r="G49" i="33"/>
  <c r="H49" i="33"/>
  <c r="G51" i="33"/>
  <c r="H51" i="33"/>
  <c r="S57" i="18"/>
  <c r="T57" i="18"/>
  <c r="S75" i="33"/>
  <c r="T75" i="33"/>
  <c r="S97" i="33"/>
  <c r="T97" i="33"/>
  <c r="T46" i="33"/>
  <c r="S46" i="33"/>
  <c r="H42" i="33"/>
  <c r="G42" i="33"/>
  <c r="H42" i="37"/>
  <c r="G42" i="37"/>
  <c r="H79" i="33"/>
  <c r="G79" i="33"/>
  <c r="G81" i="33"/>
  <c r="H81" i="33"/>
  <c r="C39" i="38"/>
  <c r="N45" i="39"/>
  <c r="C58" i="38"/>
  <c r="N64" i="39"/>
  <c r="C50" i="38"/>
  <c r="N56" i="39"/>
  <c r="T78" i="32"/>
  <c r="S78" i="32"/>
  <c r="T70" i="32"/>
  <c r="S70" i="32"/>
  <c r="S98" i="32"/>
  <c r="T98" i="32"/>
  <c r="S64" i="32"/>
  <c r="T64" i="32"/>
  <c r="S56" i="32"/>
  <c r="T56" i="32"/>
  <c r="S41" i="32"/>
  <c r="T41" i="32"/>
  <c r="S67" i="32"/>
  <c r="T67"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85" i="32"/>
  <c r="S68" i="32"/>
  <c r="C55" i="38"/>
  <c r="N61" i="39"/>
  <c r="C45" i="38"/>
  <c r="N51" i="39"/>
  <c r="C57" i="38"/>
  <c r="N63" i="39"/>
  <c r="T91" i="32"/>
  <c r="S91" i="32"/>
  <c r="T50" i="32"/>
  <c r="S50" i="32"/>
  <c r="T80" i="32"/>
  <c r="S80" i="32"/>
  <c r="S75" i="32"/>
  <c r="T75" i="32"/>
  <c r="T86" i="32"/>
  <c r="S86" i="32"/>
  <c r="T54" i="32"/>
  <c r="S54" i="32"/>
  <c r="T45" i="32"/>
  <c r="S45" i="32"/>
  <c r="T39" i="32"/>
  <c r="S39" i="32"/>
  <c r="S95" i="32"/>
  <c r="T95" i="32"/>
  <c r="S69" i="32"/>
  <c r="T69" i="32"/>
  <c r="T42" i="32"/>
  <c r="S42" i="32"/>
  <c r="G54" i="32"/>
  <c r="H71" i="32"/>
  <c r="G75" i="32"/>
  <c r="H74" i="32"/>
  <c r="H89" i="32"/>
  <c r="H75" i="32"/>
  <c r="G74" i="32"/>
  <c r="G89" i="32"/>
  <c r="G71" i="32"/>
  <c r="G96" i="32"/>
  <c r="H54" i="32"/>
  <c r="G61" i="32"/>
  <c r="H55" i="32"/>
  <c r="G87" i="32"/>
  <c r="G99" i="32"/>
  <c r="H62" i="32"/>
  <c r="G48" i="32"/>
  <c r="G93" i="32"/>
  <c r="G68" i="32"/>
  <c r="H82" i="32"/>
  <c r="G97" i="32"/>
  <c r="G77" i="32"/>
  <c r="H96" i="32"/>
  <c r="G82" i="32"/>
  <c r="H99" i="32"/>
  <c r="G47" i="32"/>
  <c r="H79" i="32"/>
  <c r="G65" i="32"/>
  <c r="G76" i="32"/>
  <c r="H61" i="32"/>
  <c r="G55" i="32"/>
  <c r="H97" i="32"/>
  <c r="G62" i="32"/>
  <c r="G43" i="32"/>
  <c r="H48" i="32"/>
  <c r="H65" i="32"/>
  <c r="H76" i="32"/>
  <c r="H80" i="32"/>
  <c r="H47" i="32"/>
  <c r="H43" i="32"/>
  <c r="G79" i="32"/>
  <c r="H68" i="32"/>
  <c r="H91" i="32"/>
  <c r="H87" i="32"/>
  <c r="H77" i="32"/>
  <c r="G80" i="32"/>
  <c r="G39" i="32"/>
  <c r="G51" i="32"/>
  <c r="H58" i="32"/>
  <c r="G95" i="32"/>
  <c r="G66" i="32"/>
  <c r="G90" i="32"/>
  <c r="H93" i="32"/>
  <c r="G45" i="32"/>
  <c r="H59" i="32"/>
  <c r="G94" i="32"/>
  <c r="H98" i="32"/>
  <c r="G84" i="32"/>
  <c r="H64" i="32"/>
  <c r="G53" i="32"/>
  <c r="H46" i="32"/>
  <c r="G86" i="32"/>
  <c r="G72" i="32"/>
  <c r="G50" i="32"/>
  <c r="G88" i="32"/>
  <c r="G85" i="32"/>
  <c r="G78" i="32"/>
  <c r="G52" i="32"/>
  <c r="G57" i="32"/>
  <c r="H41" i="32"/>
  <c r="H92" i="32"/>
  <c r="H63" i="32"/>
  <c r="H70" i="32"/>
  <c r="H39" i="32"/>
  <c r="H95" i="32"/>
  <c r="H73" i="32"/>
  <c r="H56" i="32"/>
  <c r="G59" i="32"/>
  <c r="G92" i="32"/>
  <c r="G64" i="32"/>
  <c r="H53" i="32"/>
  <c r="H86" i="32"/>
  <c r="H50" i="32"/>
  <c r="H88" i="32"/>
  <c r="G49" i="32"/>
  <c r="G91" i="32"/>
  <c r="G73" i="32"/>
  <c r="H67" i="32"/>
  <c r="H57" i="32"/>
  <c r="H69" i="32"/>
  <c r="H49" i="32"/>
  <c r="H45" i="32"/>
  <c r="G41" i="32"/>
  <c r="G60" i="32"/>
  <c r="G98" i="32"/>
  <c r="G42" i="32"/>
  <c r="G81" i="32"/>
  <c r="H40" i="32"/>
  <c r="H44" i="32"/>
  <c r="G63" i="32"/>
  <c r="G83" i="32"/>
  <c r="G70" i="32"/>
  <c r="H78" i="32"/>
  <c r="G67" i="32"/>
  <c r="G69" i="32"/>
  <c r="G56" i="32"/>
  <c r="H60" i="32"/>
  <c r="H42" i="32"/>
  <c r="H81" i="32"/>
  <c r="G40" i="32"/>
  <c r="G44" i="32"/>
  <c r="H83" i="32"/>
  <c r="H90" i="32"/>
  <c r="H51" i="32"/>
  <c r="G58" i="32"/>
  <c r="H66" i="32"/>
  <c r="H94" i="32"/>
  <c r="H84" i="32"/>
  <c r="G46" i="32"/>
  <c r="H72" i="32"/>
  <c r="H85" i="32"/>
  <c r="H52" i="32"/>
  <c r="T69" i="40"/>
  <c r="S29" i="40"/>
  <c r="T74" i="40"/>
  <c r="T70" i="40"/>
  <c r="T33" i="40"/>
  <c r="S35" i="40"/>
  <c r="T55" i="40"/>
  <c r="T54" i="40"/>
  <c r="S80" i="40"/>
  <c r="N79" i="39"/>
  <c r="N41" i="39"/>
  <c r="S42" i="40"/>
  <c r="S38" i="40"/>
  <c r="T37" i="40"/>
  <c r="T82" i="40"/>
  <c r="T22" i="40"/>
  <c r="S79" i="40"/>
  <c r="S46" i="40"/>
  <c r="S88" i="40"/>
  <c r="S84" i="40"/>
  <c r="S25" i="40"/>
  <c r="S28" i="40"/>
  <c r="S31" i="40"/>
  <c r="T72" i="40"/>
  <c r="T59" i="40"/>
  <c r="T87" i="40"/>
  <c r="S57" i="40"/>
  <c r="T62" i="40"/>
  <c r="S54" i="40"/>
  <c r="T80" i="40"/>
  <c r="S20" i="40"/>
  <c r="N46" i="39"/>
  <c r="N54" i="39"/>
  <c r="N86" i="39"/>
  <c r="N81" i="39"/>
  <c r="N71" i="39"/>
  <c r="J20" i="36"/>
  <c r="K20" i="36" s="1"/>
  <c r="I18" i="17" s="1"/>
  <c r="S67" i="40"/>
  <c r="S94" i="40"/>
  <c r="S63" i="40"/>
  <c r="T86" i="40"/>
  <c r="S64" i="40"/>
  <c r="S50" i="40"/>
  <c r="T71" i="40"/>
  <c r="T56" i="40"/>
  <c r="S23" i="40"/>
  <c r="S22" i="40"/>
  <c r="T30" i="40"/>
  <c r="S65" i="40"/>
  <c r="T91" i="40"/>
  <c r="T83" i="40"/>
  <c r="T79" i="40"/>
  <c r="T78" i="40"/>
  <c r="T46" i="40"/>
  <c r="S44" i="40"/>
  <c r="S19" i="40"/>
  <c r="U19" i="40" s="1"/>
  <c r="T40" i="40"/>
  <c r="T34" i="40"/>
  <c r="S48" i="40"/>
  <c r="T36" i="40"/>
  <c r="T27" i="40"/>
  <c r="S96" i="40"/>
  <c r="T97" i="40"/>
  <c r="S72" i="40"/>
  <c r="S59" i="40"/>
  <c r="S87" i="40"/>
  <c r="T57" i="40"/>
  <c r="T47" i="40"/>
  <c r="T43" i="40"/>
  <c r="S92" i="40"/>
  <c r="S76" i="32"/>
  <c r="T68"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59" i="32"/>
  <c r="T59" i="32"/>
  <c r="T66" i="32"/>
  <c r="S66" i="32"/>
  <c r="S57" i="32"/>
  <c r="T57" i="32"/>
  <c r="T71" i="32"/>
  <c r="S71" i="32"/>
  <c r="S58" i="32"/>
  <c r="T58" i="32"/>
  <c r="S83" i="32"/>
  <c r="T83" i="32"/>
  <c r="T94" i="32"/>
  <c r="S94" i="32"/>
  <c r="T60" i="32"/>
  <c r="S60" i="32"/>
  <c r="S89" i="32"/>
  <c r="T89" i="32"/>
  <c r="C74" i="38"/>
  <c r="N80" i="39"/>
  <c r="C71" i="38"/>
  <c r="N77" i="39"/>
  <c r="C82" i="38"/>
  <c r="N88" i="39"/>
  <c r="S52" i="32"/>
  <c r="T52" i="32"/>
  <c r="S44" i="32"/>
  <c r="T44" i="32"/>
  <c r="S97" i="32"/>
  <c r="T97" i="32"/>
  <c r="S43" i="32"/>
  <c r="T43" i="32"/>
  <c r="T51" i="32"/>
  <c r="S51" i="32"/>
  <c r="S40" i="32"/>
  <c r="T40" i="32"/>
  <c r="S77" i="32"/>
  <c r="T77" i="32"/>
  <c r="T73" i="32"/>
  <c r="S73" i="32"/>
  <c r="S65" i="32"/>
  <c r="T65" i="32"/>
  <c r="S89" i="40"/>
  <c r="T61" i="40"/>
  <c r="T88" i="40"/>
  <c r="T84" i="40"/>
  <c r="T25" i="40"/>
  <c r="T28" i="40"/>
  <c r="T31" i="40"/>
  <c r="S39" i="40"/>
  <c r="T75" i="40"/>
  <c r="S62" i="40"/>
  <c r="T20" i="40"/>
  <c r="N60" i="39"/>
  <c r="S66" i="40"/>
  <c r="T60" i="40"/>
  <c r="S51" i="40"/>
  <c r="T76" i="40"/>
  <c r="U20" i="36"/>
  <c r="T23" i="40"/>
  <c r="S30" i="40"/>
  <c r="T65" i="40"/>
  <c r="S91" i="40"/>
  <c r="S83" i="40"/>
  <c r="S78" i="40"/>
  <c r="S74" i="40"/>
  <c r="S70" i="40"/>
  <c r="S33" i="40"/>
  <c r="N47" i="39"/>
  <c r="N42" i="39"/>
  <c r="N57" i="39"/>
  <c r="N97" i="39"/>
  <c r="N50" i="39"/>
  <c r="N92" i="39"/>
  <c r="T67" i="40"/>
  <c r="T94" i="40"/>
  <c r="T63" i="40"/>
  <c r="S86" i="40"/>
  <c r="T64" i="40"/>
  <c r="T50" i="40"/>
  <c r="S71" i="40"/>
  <c r="S56" i="40"/>
  <c r="S99" i="40"/>
  <c r="S95" i="40"/>
  <c r="T93" i="40"/>
  <c r="T98" i="40"/>
  <c r="T89" i="40"/>
  <c r="S69" i="40"/>
  <c r="S61" i="40"/>
  <c r="T29" i="40"/>
  <c r="T44" i="40"/>
  <c r="T19" i="40"/>
  <c r="V19" i="40" s="1"/>
  <c r="W19" i="40" s="1"/>
  <c r="AB17" i="17" s="1"/>
  <c r="S40" i="40"/>
  <c r="S34" i="40"/>
  <c r="T48" i="40"/>
  <c r="S36" i="40"/>
  <c r="S27" i="40"/>
  <c r="T96" i="40"/>
  <c r="S97" i="40"/>
  <c r="T39" i="40"/>
  <c r="T35" i="40"/>
  <c r="S75" i="40"/>
  <c r="S55" i="40"/>
  <c r="S47" i="40"/>
  <c r="S43" i="40"/>
  <c r="T92" i="40"/>
  <c r="S24" i="40"/>
  <c r="S63" i="32"/>
  <c r="B24" i="35" l="1"/>
  <c r="B24" i="32"/>
  <c r="O24" i="31"/>
  <c r="B24" i="36"/>
  <c r="B24" i="40"/>
  <c r="B24" i="18"/>
  <c r="O24" i="37"/>
  <c r="O24" i="35"/>
  <c r="O24" i="40"/>
  <c r="B24" i="31"/>
  <c r="O24" i="36"/>
  <c r="O24" i="34"/>
  <c r="B24" i="37"/>
  <c r="O24" i="18"/>
  <c r="B24" i="33"/>
  <c r="O24" i="32"/>
  <c r="B24" i="34"/>
  <c r="O24" i="33"/>
  <c r="B20" i="7"/>
  <c r="J22" i="36"/>
  <c r="K22" i="36" s="1"/>
  <c r="I20" i="17" s="1"/>
  <c r="I23" i="36"/>
  <c r="J24" i="36" s="1"/>
  <c r="K24" i="36" s="1"/>
  <c r="I22" i="17" s="1"/>
  <c r="J20" i="40"/>
  <c r="K20" i="40" s="1"/>
  <c r="K18" i="17" s="1"/>
  <c r="J21" i="40"/>
  <c r="K21" i="40" s="1"/>
  <c r="K19" i="17" s="1"/>
  <c r="U20" i="40"/>
  <c r="V21" i="40" s="1"/>
  <c r="W21" i="40" s="1"/>
  <c r="AB19" i="17" s="1"/>
  <c r="U21" i="36"/>
  <c r="V21" i="36"/>
  <c r="W21" i="36" s="1"/>
  <c r="Z19" i="17" s="1"/>
  <c r="I21" i="40"/>
  <c r="J22" i="40" s="1"/>
  <c r="K22" i="40" s="1"/>
  <c r="K20" i="17" s="1"/>
  <c r="V20" i="40"/>
  <c r="W20" i="40" s="1"/>
  <c r="AB18" i="17" s="1"/>
  <c r="B25" i="33" l="1"/>
  <c r="B25" i="40"/>
  <c r="O25" i="32"/>
  <c r="B21" i="7"/>
  <c r="B25" i="31"/>
  <c r="B25" i="32"/>
  <c r="B25" i="37"/>
  <c r="O25" i="37"/>
  <c r="O25" i="34"/>
  <c r="B25" i="34"/>
  <c r="B25" i="35"/>
  <c r="O25" i="33"/>
  <c r="O25" i="31"/>
  <c r="O25" i="35"/>
  <c r="B25" i="36"/>
  <c r="O25" i="40"/>
  <c r="O25" i="18"/>
  <c r="O25" i="36"/>
  <c r="B25" i="18"/>
  <c r="I24" i="36"/>
  <c r="J25" i="36" s="1"/>
  <c r="K25" i="36" s="1"/>
  <c r="I23" i="17" s="1"/>
  <c r="U21" i="40"/>
  <c r="V22" i="40" s="1"/>
  <c r="W22" i="40" s="1"/>
  <c r="AB20" i="17" s="1"/>
  <c r="V22" i="36"/>
  <c r="W22" i="36" s="1"/>
  <c r="Z20" i="17" s="1"/>
  <c r="U22" i="36"/>
  <c r="I22" i="40"/>
  <c r="O26" i="40" l="1"/>
  <c r="O26" i="33"/>
  <c r="B26" i="31"/>
  <c r="O26" i="18"/>
  <c r="B26" i="18"/>
  <c r="B26" i="34"/>
  <c r="B26" i="32"/>
  <c r="B22" i="7"/>
  <c r="B26" i="36"/>
  <c r="O26" i="37"/>
  <c r="O26" i="34"/>
  <c r="O26" i="35"/>
  <c r="O26" i="31"/>
  <c r="O26" i="36"/>
  <c r="B26" i="37"/>
  <c r="B26" i="33"/>
  <c r="O26" i="32"/>
  <c r="B26" i="40"/>
  <c r="B26" i="35"/>
  <c r="U22" i="40"/>
  <c r="U23" i="40" s="1"/>
  <c r="I25" i="36"/>
  <c r="J26" i="36" s="1"/>
  <c r="K26" i="36" s="1"/>
  <c r="I24" i="17" s="1"/>
  <c r="U23" i="36"/>
  <c r="V23" i="36"/>
  <c r="W23" i="36" s="1"/>
  <c r="Z21" i="17" s="1"/>
  <c r="I23" i="40"/>
  <c r="J23" i="40"/>
  <c r="K23" i="40" s="1"/>
  <c r="K21" i="17" s="1"/>
  <c r="O27" i="18" l="1"/>
  <c r="O27" i="37"/>
  <c r="B27" i="37"/>
  <c r="O27" i="32"/>
  <c r="B27" i="36"/>
  <c r="O27" i="35"/>
  <c r="B27" i="18"/>
  <c r="O27" i="31"/>
  <c r="B27" i="40"/>
  <c r="O27" i="34"/>
  <c r="B27" i="35"/>
  <c r="B27" i="34"/>
  <c r="B27" i="33"/>
  <c r="B27" i="32"/>
  <c r="O27" i="40"/>
  <c r="B23" i="7"/>
  <c r="O27" i="33"/>
  <c r="O27" i="36"/>
  <c r="B27" i="31"/>
  <c r="V23" i="40"/>
  <c r="W23" i="40" s="1"/>
  <c r="AB21" i="17" s="1"/>
  <c r="I26" i="36"/>
  <c r="J27" i="36" s="1"/>
  <c r="K27" i="36" s="1"/>
  <c r="I25" i="17" s="1"/>
  <c r="V24" i="40"/>
  <c r="W24" i="40" s="1"/>
  <c r="AB22" i="17" s="1"/>
  <c r="U24" i="40"/>
  <c r="I24" i="40"/>
  <c r="J24" i="40"/>
  <c r="K24" i="40" s="1"/>
  <c r="K22" i="17" s="1"/>
  <c r="V24" i="36"/>
  <c r="W24" i="36" s="1"/>
  <c r="Z22" i="17" s="1"/>
  <c r="U24" i="36"/>
  <c r="O28" i="37" l="1"/>
  <c r="B28" i="32"/>
  <c r="B28" i="35"/>
  <c r="B28" i="36"/>
  <c r="O28" i="18"/>
  <c r="B28" i="33"/>
  <c r="B28" i="18"/>
  <c r="B28" i="34"/>
  <c r="O28" i="31"/>
  <c r="B24" i="7"/>
  <c r="O28" i="40"/>
  <c r="O28" i="36"/>
  <c r="B28" i="40"/>
  <c r="O28" i="33"/>
  <c r="O28" i="34"/>
  <c r="B28" i="31"/>
  <c r="O28" i="32"/>
  <c r="B28" i="37"/>
  <c r="O28" i="35"/>
  <c r="I27" i="36"/>
  <c r="J28" i="36" s="1"/>
  <c r="K28" i="36" s="1"/>
  <c r="I26" i="17" s="1"/>
  <c r="V25" i="36"/>
  <c r="W25" i="36" s="1"/>
  <c r="Z23" i="17" s="1"/>
  <c r="U25" i="36"/>
  <c r="V25" i="40"/>
  <c r="W25" i="40" s="1"/>
  <c r="AB23" i="17" s="1"/>
  <c r="U25" i="40"/>
  <c r="I25" i="40"/>
  <c r="J25" i="40"/>
  <c r="K25" i="40" s="1"/>
  <c r="K23" i="17" s="1"/>
  <c r="B25" i="7" l="1"/>
  <c r="B29" i="37"/>
  <c r="O29" i="18"/>
  <c r="B29" i="40"/>
  <c r="O29" i="33"/>
  <c r="O29" i="40"/>
  <c r="B29" i="33"/>
  <c r="O29" i="31"/>
  <c r="B29" i="36"/>
  <c r="B29" i="32"/>
  <c r="O29" i="34"/>
  <c r="B29" i="35"/>
  <c r="B29" i="18"/>
  <c r="O29" i="32"/>
  <c r="B29" i="31"/>
  <c r="O29" i="35"/>
  <c r="O29" i="37"/>
  <c r="B29" i="34"/>
  <c r="O29" i="36"/>
  <c r="I28" i="36"/>
  <c r="I29" i="36" s="1"/>
  <c r="J26" i="40"/>
  <c r="K26" i="40" s="1"/>
  <c r="K24" i="17" s="1"/>
  <c r="I26" i="40"/>
  <c r="U26" i="40"/>
  <c r="V26" i="40"/>
  <c r="W26" i="40" s="1"/>
  <c r="AB24" i="17" s="1"/>
  <c r="U26" i="36"/>
  <c r="V26" i="36"/>
  <c r="W26" i="36" s="1"/>
  <c r="Z24" i="17" s="1"/>
  <c r="J29" i="36" l="1"/>
  <c r="K29" i="36" s="1"/>
  <c r="I27" i="17" s="1"/>
  <c r="B30" i="35"/>
  <c r="O30" i="40"/>
  <c r="B30" i="33"/>
  <c r="B30" i="34"/>
  <c r="O30" i="31"/>
  <c r="O30" i="36"/>
  <c r="B26" i="7"/>
  <c r="B30" i="18"/>
  <c r="O30" i="18"/>
  <c r="B30" i="40"/>
  <c r="O30" i="33"/>
  <c r="O30" i="32"/>
  <c r="B30" i="37"/>
  <c r="B30" i="32"/>
  <c r="O30" i="35"/>
  <c r="B30" i="31"/>
  <c r="O30" i="37"/>
  <c r="O30" i="34"/>
  <c r="B30" i="36"/>
  <c r="U27" i="36"/>
  <c r="V27" i="36"/>
  <c r="W27" i="36" s="1"/>
  <c r="Z25" i="17" s="1"/>
  <c r="J27" i="40"/>
  <c r="K27" i="40" s="1"/>
  <c r="K25" i="17" s="1"/>
  <c r="I27" i="40"/>
  <c r="U27" i="40"/>
  <c r="V27" i="40"/>
  <c r="W27" i="40" s="1"/>
  <c r="AB25" i="17" s="1"/>
  <c r="I30" i="36"/>
  <c r="J30" i="36"/>
  <c r="K30" i="36" s="1"/>
  <c r="I28" i="17" s="1"/>
  <c r="O31" i="40" l="1"/>
  <c r="B31" i="31"/>
  <c r="O31" i="36"/>
  <c r="O31" i="31"/>
  <c r="O31" i="34"/>
  <c r="O31" i="37"/>
  <c r="B31" i="32"/>
  <c r="O31" i="33"/>
  <c r="B27" i="7"/>
  <c r="B31" i="40"/>
  <c r="O31" i="35"/>
  <c r="B31" i="18"/>
  <c r="O31" i="32"/>
  <c r="B31" i="34"/>
  <c r="B31" i="36"/>
  <c r="B31" i="35"/>
  <c r="B31" i="37"/>
  <c r="O31" i="18"/>
  <c r="B31" i="33"/>
  <c r="U28" i="40"/>
  <c r="V28" i="40"/>
  <c r="W28" i="40" s="1"/>
  <c r="AB26" i="17" s="1"/>
  <c r="U28" i="36"/>
  <c r="V28" i="36"/>
  <c r="W28" i="36" s="1"/>
  <c r="Z26" i="17" s="1"/>
  <c r="I28" i="40"/>
  <c r="J28" i="40"/>
  <c r="K28" i="40" s="1"/>
  <c r="K26" i="17" s="1"/>
  <c r="J31" i="36"/>
  <c r="K31" i="36" s="1"/>
  <c r="I29" i="17" s="1"/>
  <c r="I31" i="36"/>
  <c r="B32" i="40" l="1"/>
  <c r="O32" i="18"/>
  <c r="B32" i="31"/>
  <c r="O32" i="37"/>
  <c r="B32" i="34"/>
  <c r="O32" i="35"/>
  <c r="B32" i="36"/>
  <c r="B32" i="32"/>
  <c r="B32" i="18"/>
  <c r="O32" i="33"/>
  <c r="B32" i="37"/>
  <c r="B28" i="7"/>
  <c r="O32" i="36"/>
  <c r="B32" i="35"/>
  <c r="O32" i="40"/>
  <c r="O32" i="32"/>
  <c r="B32" i="33"/>
  <c r="O32" i="34"/>
  <c r="O32" i="31"/>
  <c r="I29" i="40"/>
  <c r="J29" i="40"/>
  <c r="K29" i="40" s="1"/>
  <c r="K27" i="17" s="1"/>
  <c r="U29" i="36"/>
  <c r="V29" i="36"/>
  <c r="W29" i="36" s="1"/>
  <c r="Z27" i="17" s="1"/>
  <c r="V29" i="40"/>
  <c r="W29" i="40" s="1"/>
  <c r="AB27" i="17" s="1"/>
  <c r="U29" i="40"/>
  <c r="J32" i="36"/>
  <c r="K32" i="36" s="1"/>
  <c r="I30" i="17" s="1"/>
  <c r="I32" i="36"/>
  <c r="O33" i="18" l="1"/>
  <c r="B29" i="7"/>
  <c r="B33" i="35"/>
  <c r="O33" i="32"/>
  <c r="B33" i="36"/>
  <c r="B33" i="18"/>
  <c r="O33" i="34"/>
  <c r="O33" i="33"/>
  <c r="O33" i="31"/>
  <c r="O33" i="35"/>
  <c r="B33" i="31"/>
  <c r="B33" i="34"/>
  <c r="O33" i="37"/>
  <c r="B33" i="37"/>
  <c r="B33" i="33"/>
  <c r="O33" i="40"/>
  <c r="B33" i="32"/>
  <c r="O33" i="36"/>
  <c r="B33" i="40"/>
  <c r="J30" i="40"/>
  <c r="K30" i="40" s="1"/>
  <c r="K28" i="17" s="1"/>
  <c r="I30" i="40"/>
  <c r="U30" i="40"/>
  <c r="V30" i="40"/>
  <c r="W30" i="40" s="1"/>
  <c r="AB28" i="17" s="1"/>
  <c r="U30" i="36"/>
  <c r="V30" i="36"/>
  <c r="W30" i="36" s="1"/>
  <c r="Z28" i="17" s="1"/>
  <c r="J33" i="36"/>
  <c r="K33" i="36" s="1"/>
  <c r="I31" i="17" s="1"/>
  <c r="I33" i="36"/>
  <c r="O34" i="40" l="1"/>
  <c r="B34" i="34"/>
  <c r="O34" i="37"/>
  <c r="B34" i="31"/>
  <c r="B34" i="18"/>
  <c r="O34" i="36"/>
  <c r="O34" i="33"/>
  <c r="B34" i="32"/>
  <c r="B30" i="7"/>
  <c r="B34" i="37"/>
  <c r="O34" i="18"/>
  <c r="B34" i="35"/>
  <c r="O34" i="34"/>
  <c r="B34" i="36"/>
  <c r="O34" i="31"/>
  <c r="O34" i="32"/>
  <c r="B34" i="40"/>
  <c r="B34" i="33"/>
  <c r="O34" i="35"/>
  <c r="V31" i="36"/>
  <c r="W31" i="36" s="1"/>
  <c r="Z29" i="17" s="1"/>
  <c r="U31" i="36"/>
  <c r="V31" i="40"/>
  <c r="W31" i="40" s="1"/>
  <c r="AB29" i="17" s="1"/>
  <c r="U31" i="40"/>
  <c r="I31" i="40"/>
  <c r="J31" i="40"/>
  <c r="K31" i="40" s="1"/>
  <c r="K29" i="17" s="1"/>
  <c r="J34" i="36"/>
  <c r="K34" i="36" s="1"/>
  <c r="I32" i="17" s="1"/>
  <c r="I34" i="36"/>
  <c r="B35" i="40" l="1"/>
  <c r="O35" i="34"/>
  <c r="O35" i="31"/>
  <c r="B35" i="34"/>
  <c r="B35" i="36"/>
  <c r="O35" i="33"/>
  <c r="O35" i="32"/>
  <c r="O35" i="36"/>
  <c r="O35" i="18"/>
  <c r="B35" i="18"/>
  <c r="B35" i="31"/>
  <c r="B31" i="7"/>
  <c r="B35" i="33"/>
  <c r="O35" i="40"/>
  <c r="O35" i="35"/>
  <c r="B35" i="35"/>
  <c r="B35" i="37"/>
  <c r="B35" i="32"/>
  <c r="O35" i="37"/>
  <c r="J32" i="40"/>
  <c r="K32" i="40" s="1"/>
  <c r="K30" i="17" s="1"/>
  <c r="I32" i="40"/>
  <c r="V32" i="40"/>
  <c r="W32" i="40" s="1"/>
  <c r="AB30" i="17" s="1"/>
  <c r="U32" i="40"/>
  <c r="U32" i="36"/>
  <c r="V32" i="36"/>
  <c r="W32" i="36" s="1"/>
  <c r="Z30" i="17" s="1"/>
  <c r="J35" i="36"/>
  <c r="K35" i="36" s="1"/>
  <c r="I33" i="17" s="1"/>
  <c r="I35" i="36"/>
  <c r="O36" i="37" l="1"/>
  <c r="B36" i="33"/>
  <c r="B36" i="32"/>
  <c r="O36" i="18"/>
  <c r="O36" i="40"/>
  <c r="O36" i="36"/>
  <c r="O36" i="31"/>
  <c r="O36" i="34"/>
  <c r="B36" i="40"/>
  <c r="B36" i="31"/>
  <c r="B36" i="36"/>
  <c r="B36" i="18"/>
  <c r="B36" i="35"/>
  <c r="B32" i="7"/>
  <c r="O36" i="32"/>
  <c r="O36" i="33"/>
  <c r="B36" i="37"/>
  <c r="B36" i="34"/>
  <c r="O36" i="35"/>
  <c r="U33" i="36"/>
  <c r="V33" i="36"/>
  <c r="W33" i="36" s="1"/>
  <c r="Z31" i="17" s="1"/>
  <c r="V33" i="40"/>
  <c r="W33" i="40" s="1"/>
  <c r="AB31" i="17" s="1"/>
  <c r="U33" i="40"/>
  <c r="J33" i="40"/>
  <c r="K33" i="40" s="1"/>
  <c r="K31" i="17" s="1"/>
  <c r="I33" i="40"/>
  <c r="J36" i="36"/>
  <c r="K36" i="36" s="1"/>
  <c r="I34" i="17" s="1"/>
  <c r="I36" i="36"/>
  <c r="B37" i="37" l="1"/>
  <c r="B37" i="40"/>
  <c r="B37" i="35"/>
  <c r="O37" i="31"/>
  <c r="O37" i="33"/>
  <c r="B37" i="32"/>
  <c r="B37" i="34"/>
  <c r="O37" i="18"/>
  <c r="B33" i="7"/>
  <c r="B37" i="31"/>
  <c r="B37" i="33"/>
  <c r="O37" i="34"/>
  <c r="B37" i="18"/>
  <c r="O37" i="35"/>
  <c r="B37" i="36"/>
  <c r="O37" i="37"/>
  <c r="O37" i="32"/>
  <c r="O37" i="40"/>
  <c r="O37" i="36"/>
  <c r="J34" i="40"/>
  <c r="K34" i="40" s="1"/>
  <c r="K32" i="17" s="1"/>
  <c r="I34" i="40"/>
  <c r="U34" i="40"/>
  <c r="V34" i="40"/>
  <c r="W34" i="40" s="1"/>
  <c r="AB32" i="17" s="1"/>
  <c r="V34" i="36"/>
  <c r="W34" i="36" s="1"/>
  <c r="Z32" i="17" s="1"/>
  <c r="U34" i="36"/>
  <c r="J37" i="36"/>
  <c r="K37" i="36" s="1"/>
  <c r="I35" i="17" s="1"/>
  <c r="I37" i="36"/>
  <c r="O38" i="33" l="1"/>
  <c r="O38" i="34"/>
  <c r="B38" i="32"/>
  <c r="B38" i="33"/>
  <c r="O38" i="32"/>
  <c r="O38" i="37"/>
  <c r="B38" i="37"/>
  <c r="B38" i="18"/>
  <c r="B38" i="36"/>
  <c r="B38" i="34"/>
  <c r="O38" i="36"/>
  <c r="O38" i="40"/>
  <c r="B38" i="40"/>
  <c r="O38" i="18"/>
  <c r="B34" i="7"/>
  <c r="O38" i="31"/>
  <c r="O38" i="35"/>
  <c r="B38" i="31"/>
  <c r="B38" i="35"/>
  <c r="U35" i="40"/>
  <c r="V35" i="40"/>
  <c r="W35" i="40" s="1"/>
  <c r="AB33" i="17" s="1"/>
  <c r="I35" i="40"/>
  <c r="J35" i="40"/>
  <c r="K35" i="40" s="1"/>
  <c r="K33" i="17" s="1"/>
  <c r="U35" i="36"/>
  <c r="V35" i="36"/>
  <c r="W35" i="36" s="1"/>
  <c r="Z33" i="17" s="1"/>
  <c r="J38" i="36"/>
  <c r="K38" i="36" s="1"/>
  <c r="I36" i="17" s="1"/>
  <c r="I38" i="36"/>
  <c r="O39" i="18" l="1"/>
  <c r="B39" i="34"/>
  <c r="B39" i="35"/>
  <c r="B39" i="36"/>
  <c r="O39" i="34"/>
  <c r="B39" i="31"/>
  <c r="O39" i="35"/>
  <c r="B35" i="7"/>
  <c r="B39" i="18"/>
  <c r="O39" i="31"/>
  <c r="B39" i="37"/>
  <c r="B39" i="40"/>
  <c r="O39" i="33"/>
  <c r="B39" i="32"/>
  <c r="B39" i="33"/>
  <c r="O39" i="37"/>
  <c r="O39" i="40"/>
  <c r="O39" i="36"/>
  <c r="O39" i="32"/>
  <c r="J36" i="40"/>
  <c r="K36" i="40" s="1"/>
  <c r="K34" i="17" s="1"/>
  <c r="I36" i="40"/>
  <c r="U36" i="40"/>
  <c r="V36" i="40"/>
  <c r="W36" i="40" s="1"/>
  <c r="AB34" i="17" s="1"/>
  <c r="V36" i="36"/>
  <c r="W36" i="36" s="1"/>
  <c r="Z34" i="17" s="1"/>
  <c r="U36" i="36"/>
  <c r="J39" i="36"/>
  <c r="K39" i="36" s="1"/>
  <c r="I37" i="17" s="1"/>
  <c r="I39" i="36"/>
  <c r="O40" i="35" l="1"/>
  <c r="B40" i="34"/>
  <c r="O40" i="36"/>
  <c r="B40" i="33"/>
  <c r="B40" i="32"/>
  <c r="O40" i="37"/>
  <c r="O40" i="32"/>
  <c r="O40" i="18"/>
  <c r="O40" i="34"/>
  <c r="B40" i="36"/>
  <c r="O40" i="31"/>
  <c r="B40" i="37"/>
  <c r="B40" i="35"/>
  <c r="O40" i="40"/>
  <c r="B40" i="40"/>
  <c r="B36" i="7"/>
  <c r="B40" i="31"/>
  <c r="O40" i="33"/>
  <c r="B40" i="18"/>
  <c r="I37" i="40"/>
  <c r="J37" i="40"/>
  <c r="K37" i="40" s="1"/>
  <c r="K35" i="17" s="1"/>
  <c r="U37" i="40"/>
  <c r="V37" i="40"/>
  <c r="W37" i="40" s="1"/>
  <c r="AB35" i="17" s="1"/>
  <c r="V37" i="36"/>
  <c r="W37" i="36" s="1"/>
  <c r="Z35" i="17" s="1"/>
  <c r="U37" i="36"/>
  <c r="I40" i="36"/>
  <c r="J40" i="36"/>
  <c r="K40" i="36" s="1"/>
  <c r="I38" i="17" s="1"/>
  <c r="O41" i="31" l="1"/>
  <c r="B41" i="40"/>
  <c r="B41" i="36"/>
  <c r="O41" i="40"/>
  <c r="O41" i="37"/>
  <c r="B41" i="37"/>
  <c r="B41" i="32"/>
  <c r="O41" i="35"/>
  <c r="B41" i="31"/>
  <c r="B41" i="18"/>
  <c r="O41" i="34"/>
  <c r="O41" i="32"/>
  <c r="O41" i="33"/>
  <c r="B41" i="34"/>
  <c r="B41" i="33"/>
  <c r="B37" i="7"/>
  <c r="O41" i="36"/>
  <c r="O41" i="18"/>
  <c r="B41" i="35"/>
  <c r="V38" i="40"/>
  <c r="W38" i="40" s="1"/>
  <c r="AB36" i="17" s="1"/>
  <c r="U38" i="40"/>
  <c r="I38" i="40"/>
  <c r="J38" i="40"/>
  <c r="K38" i="40" s="1"/>
  <c r="K36" i="17" s="1"/>
  <c r="U38" i="36"/>
  <c r="V38" i="36"/>
  <c r="W38" i="36" s="1"/>
  <c r="Z36" i="17" s="1"/>
  <c r="J41" i="36"/>
  <c r="K41" i="36" s="1"/>
  <c r="I39" i="17" s="1"/>
  <c r="I41" i="36"/>
  <c r="B42" i="18" l="1"/>
  <c r="O42" i="35"/>
  <c r="O42" i="37"/>
  <c r="B42" i="34"/>
  <c r="O42" i="18"/>
  <c r="O42" i="40"/>
  <c r="B42" i="32"/>
  <c r="B42" i="31"/>
  <c r="O42" i="31"/>
  <c r="O42" i="34"/>
  <c r="B42" i="40"/>
  <c r="B38" i="7"/>
  <c r="B42" i="33"/>
  <c r="B42" i="35"/>
  <c r="B42" i="36"/>
  <c r="O42" i="32"/>
  <c r="O42" i="36"/>
  <c r="O42" i="33"/>
  <c r="B42" i="37"/>
  <c r="I39" i="40"/>
  <c r="J39" i="40"/>
  <c r="K39" i="40" s="1"/>
  <c r="K37" i="17" s="1"/>
  <c r="V39" i="36"/>
  <c r="W39" i="36" s="1"/>
  <c r="Z37" i="17" s="1"/>
  <c r="U39" i="36"/>
  <c r="V39" i="40"/>
  <c r="W39" i="40" s="1"/>
  <c r="AB37" i="17" s="1"/>
  <c r="U39" i="40"/>
  <c r="J42" i="36"/>
  <c r="K42" i="36" s="1"/>
  <c r="I40" i="17" s="1"/>
  <c r="I42" i="36"/>
  <c r="B43" i="35" l="1"/>
  <c r="O43" i="31"/>
  <c r="O43" i="37"/>
  <c r="O43" i="32"/>
  <c r="O43" i="34"/>
  <c r="O43" i="40"/>
  <c r="B39" i="7"/>
  <c r="O43" i="33"/>
  <c r="O43" i="35"/>
  <c r="B43" i="36"/>
  <c r="B43" i="33"/>
  <c r="B43" i="18"/>
  <c r="B43" i="40"/>
  <c r="B43" i="31"/>
  <c r="B43" i="34"/>
  <c r="B43" i="32"/>
  <c r="O43" i="36"/>
  <c r="B43" i="37"/>
  <c r="O43" i="18"/>
  <c r="I40" i="40"/>
  <c r="J40" i="40"/>
  <c r="K40" i="40" s="1"/>
  <c r="K38" i="17" s="1"/>
  <c r="U40" i="40"/>
  <c r="V40" i="40"/>
  <c r="W40" i="40" s="1"/>
  <c r="AB38" i="17" s="1"/>
  <c r="U40" i="36"/>
  <c r="V40" i="36"/>
  <c r="W40" i="36" s="1"/>
  <c r="Z38" i="17" s="1"/>
  <c r="J43" i="36"/>
  <c r="K43" i="36" s="1"/>
  <c r="I41" i="17" s="1"/>
  <c r="I43" i="36"/>
  <c r="B44" i="34" l="1"/>
  <c r="O44" i="40"/>
  <c r="O44" i="33"/>
  <c r="O44" i="35"/>
  <c r="O44" i="32"/>
  <c r="B44" i="31"/>
  <c r="O44" i="31"/>
  <c r="O44" i="34"/>
  <c r="B44" i="33"/>
  <c r="B44" i="32"/>
  <c r="B40" i="7"/>
  <c r="B44" i="18"/>
  <c r="B44" i="37"/>
  <c r="O44" i="36"/>
  <c r="O44" i="18"/>
  <c r="O44" i="37"/>
  <c r="B44" i="36"/>
  <c r="B44" i="40"/>
  <c r="B44" i="35"/>
  <c r="U41" i="36"/>
  <c r="V41" i="36"/>
  <c r="W41" i="36" s="1"/>
  <c r="Z39" i="17" s="1"/>
  <c r="J41" i="40"/>
  <c r="K41" i="40" s="1"/>
  <c r="K39" i="17" s="1"/>
  <c r="I41" i="40"/>
  <c r="U41" i="40"/>
  <c r="V41" i="40"/>
  <c r="W41" i="40" s="1"/>
  <c r="AB39" i="17" s="1"/>
  <c r="J44" i="36"/>
  <c r="K44" i="36" s="1"/>
  <c r="I42" i="17" s="1"/>
  <c r="I44" i="36"/>
  <c r="O45" i="40" l="1"/>
  <c r="O45" i="31"/>
  <c r="O45" i="18"/>
  <c r="O45" i="35"/>
  <c r="B41" i="7"/>
  <c r="B45" i="32"/>
  <c r="O45" i="36"/>
  <c r="B45" i="40"/>
  <c r="O45" i="32"/>
  <c r="B45" i="35"/>
  <c r="B45" i="18"/>
  <c r="O45" i="34"/>
  <c r="B45" i="34"/>
  <c r="B45" i="31"/>
  <c r="B45" i="37"/>
  <c r="O45" i="37"/>
  <c r="B45" i="36"/>
  <c r="B45" i="33"/>
  <c r="O45" i="33"/>
  <c r="U42" i="36"/>
  <c r="V42" i="36"/>
  <c r="W42" i="36" s="1"/>
  <c r="Z40" i="17" s="1"/>
  <c r="V42" i="40"/>
  <c r="W42" i="40" s="1"/>
  <c r="AB40" i="17" s="1"/>
  <c r="U42" i="40"/>
  <c r="I42" i="40"/>
  <c r="J42" i="40"/>
  <c r="K42" i="40" s="1"/>
  <c r="K40" i="17" s="1"/>
  <c r="J45" i="36"/>
  <c r="K45" i="36" s="1"/>
  <c r="I43" i="17" s="1"/>
  <c r="I45" i="36"/>
  <c r="B46" i="35" l="1"/>
  <c r="O46" i="31"/>
  <c r="O46" i="32"/>
  <c r="B46" i="31"/>
  <c r="O46" i="34"/>
  <c r="B46" i="18"/>
  <c r="O46" i="33"/>
  <c r="O46" i="40"/>
  <c r="O46" i="35"/>
  <c r="B46" i="32"/>
  <c r="B42" i="7"/>
  <c r="B46" i="34"/>
  <c r="B46" i="40"/>
  <c r="O46" i="37"/>
  <c r="B46" i="33"/>
  <c r="B46" i="36"/>
  <c r="O46" i="36"/>
  <c r="B46" i="37"/>
  <c r="O46" i="18"/>
  <c r="V43" i="36"/>
  <c r="W43" i="36" s="1"/>
  <c r="Z41" i="17" s="1"/>
  <c r="U43" i="36"/>
  <c r="J43" i="40"/>
  <c r="K43" i="40" s="1"/>
  <c r="K41" i="17" s="1"/>
  <c r="I43" i="40"/>
  <c r="U43" i="40"/>
  <c r="V43" i="40"/>
  <c r="W43" i="40" s="1"/>
  <c r="AB41" i="17" s="1"/>
  <c r="J46" i="36"/>
  <c r="K46" i="36" s="1"/>
  <c r="I44" i="17" s="1"/>
  <c r="I46" i="36"/>
  <c r="B47" i="35" l="1"/>
  <c r="O47" i="18"/>
  <c r="B47" i="32"/>
  <c r="B47" i="18"/>
  <c r="B43" i="7"/>
  <c r="O47" i="33"/>
  <c r="O47" i="34"/>
  <c r="B47" i="36"/>
  <c r="B47" i="40"/>
  <c r="B47" i="31"/>
  <c r="B47" i="37"/>
  <c r="O47" i="31"/>
  <c r="O47" i="36"/>
  <c r="O47" i="35"/>
  <c r="B47" i="34"/>
  <c r="O47" i="32"/>
  <c r="B47" i="33"/>
  <c r="O47" i="37"/>
  <c r="O47" i="40"/>
  <c r="J44" i="40"/>
  <c r="K44" i="40" s="1"/>
  <c r="K42" i="17" s="1"/>
  <c r="I44" i="40"/>
  <c r="V44" i="40"/>
  <c r="W44" i="40" s="1"/>
  <c r="AB42" i="17" s="1"/>
  <c r="U44" i="40"/>
  <c r="V44" i="36"/>
  <c r="W44" i="36" s="1"/>
  <c r="Z42" i="17" s="1"/>
  <c r="U44" i="36"/>
  <c r="J47" i="36"/>
  <c r="K47" i="36" s="1"/>
  <c r="I45" i="17" s="1"/>
  <c r="I47" i="36"/>
  <c r="O48" i="18" l="1"/>
  <c r="B48" i="40"/>
  <c r="O48" i="36"/>
  <c r="B48" i="33"/>
  <c r="O48" i="33"/>
  <c r="B48" i="36"/>
  <c r="O48" i="40"/>
  <c r="B48" i="34"/>
  <c r="B44" i="7"/>
  <c r="O48" i="35"/>
  <c r="O48" i="34"/>
  <c r="B48" i="31"/>
  <c r="B48" i="37"/>
  <c r="O48" i="31"/>
  <c r="O48" i="32"/>
  <c r="B48" i="32"/>
  <c r="B48" i="18"/>
  <c r="O48" i="37"/>
  <c r="B48" i="35"/>
  <c r="V45" i="40"/>
  <c r="W45" i="40" s="1"/>
  <c r="AB43" i="17" s="1"/>
  <c r="U45" i="40"/>
  <c r="U45" i="36"/>
  <c r="V45" i="36"/>
  <c r="W45" i="36" s="1"/>
  <c r="Z43" i="17" s="1"/>
  <c r="I45" i="40"/>
  <c r="J45" i="40"/>
  <c r="K45" i="40" s="1"/>
  <c r="K43" i="17" s="1"/>
  <c r="J48" i="36"/>
  <c r="K48" i="36" s="1"/>
  <c r="I46" i="17" s="1"/>
  <c r="I48" i="36"/>
  <c r="O49" i="31" l="1"/>
  <c r="O49" i="34"/>
  <c r="B49" i="37"/>
  <c r="B45" i="7"/>
  <c r="O49" i="37"/>
  <c r="B49" i="34"/>
  <c r="O49" i="18"/>
  <c r="O49" i="36"/>
  <c r="O49" i="33"/>
  <c r="O49" i="40"/>
  <c r="B49" i="18"/>
  <c r="O49" i="35"/>
  <c r="B49" i="35"/>
  <c r="B49" i="31"/>
  <c r="B49" i="36"/>
  <c r="O49" i="32"/>
  <c r="B49" i="32"/>
  <c r="B49" i="40"/>
  <c r="B49" i="33"/>
  <c r="U46" i="36"/>
  <c r="V46" i="36"/>
  <c r="W46" i="36" s="1"/>
  <c r="Z44" i="17" s="1"/>
  <c r="J46" i="40"/>
  <c r="K46" i="40" s="1"/>
  <c r="K44" i="17" s="1"/>
  <c r="I46" i="40"/>
  <c r="V46" i="40"/>
  <c r="W46" i="40" s="1"/>
  <c r="AB44" i="17" s="1"/>
  <c r="U46" i="40"/>
  <c r="I49" i="36"/>
  <c r="J49" i="36"/>
  <c r="K49" i="36" s="1"/>
  <c r="I47" i="17" s="1"/>
  <c r="B50" i="37" l="1"/>
  <c r="B50" i="18"/>
  <c r="B50" i="33"/>
  <c r="O50" i="36"/>
  <c r="B50" i="36"/>
  <c r="O50" i="32"/>
  <c r="O50" i="37"/>
  <c r="O50" i="40"/>
  <c r="B46" i="7"/>
  <c r="O50" i="33"/>
  <c r="B50" i="35"/>
  <c r="B50" i="34"/>
  <c r="O50" i="18"/>
  <c r="B50" i="31"/>
  <c r="B50" i="40"/>
  <c r="B50" i="32"/>
  <c r="O50" i="34"/>
  <c r="O50" i="31"/>
  <c r="O50" i="35"/>
  <c r="V47" i="36"/>
  <c r="W47" i="36" s="1"/>
  <c r="Z45" i="17" s="1"/>
  <c r="U47" i="36"/>
  <c r="V47" i="40"/>
  <c r="W47" i="40" s="1"/>
  <c r="AB45" i="17" s="1"/>
  <c r="U47" i="40"/>
  <c r="I47" i="40"/>
  <c r="J47" i="40"/>
  <c r="K47" i="40" s="1"/>
  <c r="K45" i="17" s="1"/>
  <c r="J50" i="36"/>
  <c r="K50" i="36" s="1"/>
  <c r="I48" i="17" s="1"/>
  <c r="I50" i="36"/>
  <c r="O51" i="18" l="1"/>
  <c r="O51" i="35"/>
  <c r="O51" i="33"/>
  <c r="O51" i="37"/>
  <c r="O51" i="31"/>
  <c r="B51" i="18"/>
  <c r="B51" i="37"/>
  <c r="B51" i="35"/>
  <c r="B51" i="31"/>
  <c r="B51" i="34"/>
  <c r="B51" i="33"/>
  <c r="B51" i="36"/>
  <c r="B51" i="32"/>
  <c r="O51" i="36"/>
  <c r="B51" i="40"/>
  <c r="O51" i="40"/>
  <c r="O51" i="32"/>
  <c r="O51" i="34"/>
  <c r="B47" i="7"/>
  <c r="J48" i="40"/>
  <c r="K48" i="40" s="1"/>
  <c r="K46" i="17" s="1"/>
  <c r="I48" i="40"/>
  <c r="V48" i="40"/>
  <c r="W48" i="40" s="1"/>
  <c r="AB46" i="17" s="1"/>
  <c r="U48" i="40"/>
  <c r="U48" i="36"/>
  <c r="V48" i="36"/>
  <c r="W48" i="36" s="1"/>
  <c r="Z46" i="17" s="1"/>
  <c r="I51" i="36"/>
  <c r="J51" i="36"/>
  <c r="K51" i="36" s="1"/>
  <c r="I49" i="17" s="1"/>
  <c r="O52" i="32" l="1"/>
  <c r="B52" i="18"/>
  <c r="O52" i="35"/>
  <c r="O52" i="31"/>
  <c r="B52" i="31"/>
  <c r="O52" i="18"/>
  <c r="B52" i="36"/>
  <c r="O52" i="36"/>
  <c r="B52" i="34"/>
  <c r="B48" i="7"/>
  <c r="O52" i="37"/>
  <c r="O52" i="33"/>
  <c r="B52" i="33"/>
  <c r="O52" i="34"/>
  <c r="B52" i="37"/>
  <c r="B52" i="35"/>
  <c r="O52" i="40"/>
  <c r="B52" i="40"/>
  <c r="B52" i="32"/>
  <c r="V49" i="36"/>
  <c r="W49" i="36" s="1"/>
  <c r="Z47" i="17" s="1"/>
  <c r="U49" i="36"/>
  <c r="V49" i="40"/>
  <c r="W49" i="40" s="1"/>
  <c r="AB47" i="17" s="1"/>
  <c r="U49" i="40"/>
  <c r="I49" i="40"/>
  <c r="J49" i="40"/>
  <c r="K49" i="40" s="1"/>
  <c r="K47" i="17" s="1"/>
  <c r="I52" i="36"/>
  <c r="J52" i="36"/>
  <c r="K52" i="36" s="1"/>
  <c r="I50" i="17" s="1"/>
  <c r="O53" i="33" l="1"/>
  <c r="B53" i="35"/>
  <c r="B53" i="33"/>
  <c r="O53" i="34"/>
  <c r="B53" i="36"/>
  <c r="B53" i="32"/>
  <c r="O53" i="18"/>
  <c r="B53" i="40"/>
  <c r="O53" i="36"/>
  <c r="O53" i="35"/>
  <c r="O53" i="32"/>
  <c r="B53" i="37"/>
  <c r="O53" i="31"/>
  <c r="B53" i="18"/>
  <c r="B49" i="7"/>
  <c r="B53" i="31"/>
  <c r="O53" i="40"/>
  <c r="B53" i="34"/>
  <c r="O53" i="37"/>
  <c r="V50" i="40"/>
  <c r="W50" i="40" s="1"/>
  <c r="AB48" i="17" s="1"/>
  <c r="U50" i="40"/>
  <c r="I50" i="40"/>
  <c r="J50" i="40"/>
  <c r="K50" i="40" s="1"/>
  <c r="K48" i="17" s="1"/>
  <c r="V50" i="36"/>
  <c r="W50" i="36" s="1"/>
  <c r="Z48" i="17" s="1"/>
  <c r="U50" i="36"/>
  <c r="J53" i="36"/>
  <c r="K53" i="36" s="1"/>
  <c r="I51" i="17" s="1"/>
  <c r="I53" i="36"/>
  <c r="B54" i="32" l="1"/>
  <c r="O54" i="18"/>
  <c r="B54" i="18"/>
  <c r="B50" i="7"/>
  <c r="B54" i="36"/>
  <c r="B54" i="34"/>
  <c r="O54" i="32"/>
  <c r="O54" i="35"/>
  <c r="B54" i="40"/>
  <c r="O54" i="40"/>
  <c r="B54" i="33"/>
  <c r="O54" i="34"/>
  <c r="B54" i="35"/>
  <c r="O54" i="37"/>
  <c r="B54" i="37"/>
  <c r="B54" i="31"/>
  <c r="O54" i="36"/>
  <c r="O54" i="31"/>
  <c r="O54" i="33"/>
  <c r="J51" i="40"/>
  <c r="K51" i="40" s="1"/>
  <c r="K49" i="17" s="1"/>
  <c r="I51" i="40"/>
  <c r="V51" i="36"/>
  <c r="W51" i="36" s="1"/>
  <c r="Z49" i="17" s="1"/>
  <c r="U51" i="36"/>
  <c r="V51" i="40"/>
  <c r="W51" i="40" s="1"/>
  <c r="AB49" i="17" s="1"/>
  <c r="U51" i="40"/>
  <c r="J54" i="36"/>
  <c r="K54" i="36" s="1"/>
  <c r="I52" i="17" s="1"/>
  <c r="I54" i="36"/>
  <c r="B55" i="31" l="1"/>
  <c r="B55" i="33"/>
  <c r="O55" i="32"/>
  <c r="B51" i="7"/>
  <c r="B55" i="40"/>
  <c r="B55" i="18"/>
  <c r="O55" i="36"/>
  <c r="B55" i="32"/>
  <c r="B55" i="35"/>
  <c r="B55" i="34"/>
  <c r="B55" i="37"/>
  <c r="B55" i="36"/>
  <c r="O55" i="31"/>
  <c r="O55" i="33"/>
  <c r="O55" i="40"/>
  <c r="O55" i="18"/>
  <c r="O55" i="34"/>
  <c r="O55" i="35"/>
  <c r="O55" i="37"/>
  <c r="I52" i="40"/>
  <c r="J52" i="40"/>
  <c r="K52" i="40" s="1"/>
  <c r="K50" i="17" s="1"/>
  <c r="V52" i="40"/>
  <c r="W52" i="40" s="1"/>
  <c r="AB50" i="17" s="1"/>
  <c r="U52" i="40"/>
  <c r="U52" i="36"/>
  <c r="V52" i="36"/>
  <c r="W52" i="36" s="1"/>
  <c r="Z50" i="17" s="1"/>
  <c r="I55" i="36"/>
  <c r="J55" i="36"/>
  <c r="K55" i="36" s="1"/>
  <c r="I53" i="17" s="1"/>
  <c r="O56" i="35" l="1"/>
  <c r="B56" i="18"/>
  <c r="O56" i="32"/>
  <c r="B56" i="33"/>
  <c r="B56" i="40"/>
  <c r="O56" i="40"/>
  <c r="O56" i="34"/>
  <c r="B56" i="31"/>
  <c r="B52" i="7"/>
  <c r="B56" i="36"/>
  <c r="B56" i="37"/>
  <c r="B56" i="35"/>
  <c r="B56" i="34"/>
  <c r="O56" i="33"/>
  <c r="B56" i="32"/>
  <c r="O56" i="18"/>
  <c r="O56" i="37"/>
  <c r="O56" i="31"/>
  <c r="O56" i="36"/>
  <c r="U53" i="36"/>
  <c r="V53" i="36"/>
  <c r="W53" i="36" s="1"/>
  <c r="Z51" i="17" s="1"/>
  <c r="I53" i="40"/>
  <c r="J53" i="40"/>
  <c r="K53" i="40" s="1"/>
  <c r="K51" i="17" s="1"/>
  <c r="V53" i="40"/>
  <c r="W53" i="40" s="1"/>
  <c r="AB51" i="17" s="1"/>
  <c r="U53" i="40"/>
  <c r="J56" i="36"/>
  <c r="K56" i="36" s="1"/>
  <c r="I54" i="17" s="1"/>
  <c r="I56" i="36"/>
  <c r="O57" i="32" l="1"/>
  <c r="O57" i="37"/>
  <c r="O57" i="40"/>
  <c r="B57" i="18"/>
  <c r="O57" i="31"/>
  <c r="O57" i="18"/>
  <c r="B57" i="33"/>
  <c r="O57" i="34"/>
  <c r="O57" i="33"/>
  <c r="B57" i="37"/>
  <c r="O57" i="36"/>
  <c r="B57" i="40"/>
  <c r="B57" i="32"/>
  <c r="B57" i="31"/>
  <c r="O57" i="35"/>
  <c r="B57" i="35"/>
  <c r="B57" i="36"/>
  <c r="B53" i="7"/>
  <c r="B57" i="34"/>
  <c r="U54" i="36"/>
  <c r="V54" i="36"/>
  <c r="W54" i="36" s="1"/>
  <c r="Z52" i="17" s="1"/>
  <c r="V54" i="40"/>
  <c r="W54" i="40" s="1"/>
  <c r="AB52" i="17" s="1"/>
  <c r="U54" i="40"/>
  <c r="I54" i="40"/>
  <c r="J54" i="40"/>
  <c r="K54" i="40" s="1"/>
  <c r="K52" i="17" s="1"/>
  <c r="I57" i="36"/>
  <c r="J57" i="36"/>
  <c r="K57" i="36" s="1"/>
  <c r="I55" i="17" s="1"/>
  <c r="B58" i="33" l="1"/>
  <c r="B58" i="37"/>
  <c r="O58" i="33"/>
  <c r="O58" i="34"/>
  <c r="B58" i="31"/>
  <c r="B58" i="18"/>
  <c r="O58" i="32"/>
  <c r="B58" i="36"/>
  <c r="O58" i="35"/>
  <c r="B58" i="40"/>
  <c r="O58" i="40"/>
  <c r="B58" i="35"/>
  <c r="O58" i="31"/>
  <c r="O58" i="37"/>
  <c r="B58" i="32"/>
  <c r="O58" i="36"/>
  <c r="B58" i="34"/>
  <c r="O58" i="18"/>
  <c r="B54" i="7"/>
  <c r="I55" i="40"/>
  <c r="J55" i="40"/>
  <c r="K55" i="40" s="1"/>
  <c r="K53" i="17" s="1"/>
  <c r="U55" i="36"/>
  <c r="V55" i="36"/>
  <c r="W55" i="36" s="1"/>
  <c r="Z53" i="17" s="1"/>
  <c r="U55" i="40"/>
  <c r="V55" i="40"/>
  <c r="W55" i="40" s="1"/>
  <c r="AB53" i="17" s="1"/>
  <c r="J58" i="36"/>
  <c r="K58" i="36" s="1"/>
  <c r="I56" i="17" s="1"/>
  <c r="I58" i="36"/>
  <c r="B59" i="32" l="1"/>
  <c r="B55" i="7"/>
  <c r="O59" i="35"/>
  <c r="O59" i="31"/>
  <c r="B59" i="18"/>
  <c r="O59" i="18"/>
  <c r="B59" i="36"/>
  <c r="O59" i="33"/>
  <c r="O59" i="36"/>
  <c r="B59" i="37"/>
  <c r="O59" i="32"/>
  <c r="O59" i="40"/>
  <c r="O59" i="37"/>
  <c r="O59" i="34"/>
  <c r="B59" i="40"/>
  <c r="B59" i="35"/>
  <c r="B59" i="34"/>
  <c r="B59" i="31"/>
  <c r="B59" i="33"/>
  <c r="U56" i="40"/>
  <c r="V56" i="40"/>
  <c r="W56" i="40" s="1"/>
  <c r="AB54" i="17" s="1"/>
  <c r="J56" i="40"/>
  <c r="K56" i="40" s="1"/>
  <c r="K54" i="17" s="1"/>
  <c r="I56" i="40"/>
  <c r="U56" i="36"/>
  <c r="V56" i="36"/>
  <c r="W56" i="36" s="1"/>
  <c r="Z54" i="17" s="1"/>
  <c r="J59" i="36"/>
  <c r="K59" i="36" s="1"/>
  <c r="I57" i="17" s="1"/>
  <c r="I59" i="36"/>
  <c r="B60" i="34" l="1"/>
  <c r="B60" i="37"/>
  <c r="B60" i="32"/>
  <c r="O60" i="40"/>
  <c r="O60" i="35"/>
  <c r="O60" i="34"/>
  <c r="O60" i="37"/>
  <c r="O60" i="31"/>
  <c r="B56" i="7"/>
  <c r="B60" i="40"/>
  <c r="B60" i="35"/>
  <c r="B60" i="18"/>
  <c r="O60" i="36"/>
  <c r="B60" i="31"/>
  <c r="B60" i="33"/>
  <c r="O60" i="18"/>
  <c r="O60" i="32"/>
  <c r="B60" i="36"/>
  <c r="O60" i="33"/>
  <c r="I57" i="40"/>
  <c r="J57" i="40"/>
  <c r="K57" i="40" s="1"/>
  <c r="K55" i="17" s="1"/>
  <c r="V57" i="36"/>
  <c r="W57" i="36" s="1"/>
  <c r="Z55" i="17" s="1"/>
  <c r="U57" i="36"/>
  <c r="V57" i="40"/>
  <c r="W57" i="40" s="1"/>
  <c r="AB55" i="17" s="1"/>
  <c r="U57" i="40"/>
  <c r="J60" i="36"/>
  <c r="K60" i="36" s="1"/>
  <c r="I58" i="17" s="1"/>
  <c r="I60" i="36"/>
  <c r="B61" i="33" l="1"/>
  <c r="O61" i="34"/>
  <c r="B61" i="36"/>
  <c r="O61" i="35"/>
  <c r="B61" i="31"/>
  <c r="B61" i="35"/>
  <c r="B61" i="18"/>
  <c r="O61" i="31"/>
  <c r="B57" i="7"/>
  <c r="O61" i="37"/>
  <c r="O61" i="18"/>
  <c r="B61" i="37"/>
  <c r="B61" i="34"/>
  <c r="O61" i="40"/>
  <c r="O61" i="32"/>
  <c r="O61" i="36"/>
  <c r="B61" i="32"/>
  <c r="O61" i="33"/>
  <c r="B61" i="40"/>
  <c r="U58" i="36"/>
  <c r="V58" i="36"/>
  <c r="W58" i="36" s="1"/>
  <c r="Z56" i="17" s="1"/>
  <c r="U58" i="40"/>
  <c r="V58" i="40"/>
  <c r="W58" i="40" s="1"/>
  <c r="AB56" i="17" s="1"/>
  <c r="J58" i="40"/>
  <c r="K58" i="40" s="1"/>
  <c r="K56" i="17" s="1"/>
  <c r="I58" i="40"/>
  <c r="J61" i="36"/>
  <c r="K61" i="36" s="1"/>
  <c r="I59" i="17" s="1"/>
  <c r="I61" i="36"/>
  <c r="O62" i="35" l="1"/>
  <c r="B62" i="37"/>
  <c r="O62" i="34"/>
  <c r="B58" i="7"/>
  <c r="B62" i="18"/>
  <c r="B62" i="35"/>
  <c r="B62" i="40"/>
  <c r="O62" i="33"/>
  <c r="B62" i="32"/>
  <c r="O62" i="40"/>
  <c r="B62" i="33"/>
  <c r="B62" i="31"/>
  <c r="O62" i="32"/>
  <c r="O62" i="36"/>
  <c r="O62" i="31"/>
  <c r="B62" i="34"/>
  <c r="B62" i="36"/>
  <c r="O62" i="37"/>
  <c r="O62" i="18"/>
  <c r="J59" i="40"/>
  <c r="K59" i="40" s="1"/>
  <c r="K57" i="17" s="1"/>
  <c r="I59" i="40"/>
  <c r="U59" i="40"/>
  <c r="V59" i="40"/>
  <c r="W59" i="40" s="1"/>
  <c r="AB57" i="17" s="1"/>
  <c r="U59" i="36"/>
  <c r="V59" i="36"/>
  <c r="W59" i="36" s="1"/>
  <c r="Z57" i="17" s="1"/>
  <c r="J62" i="36"/>
  <c r="K62" i="36" s="1"/>
  <c r="I60" i="17" s="1"/>
  <c r="I62" i="36"/>
  <c r="B63" i="40" l="1"/>
  <c r="B63" i="34"/>
  <c r="B63" i="36"/>
  <c r="B63" i="35"/>
  <c r="O63" i="35"/>
  <c r="B63" i="18"/>
  <c r="O63" i="18"/>
  <c r="O63" i="33"/>
  <c r="B63" i="33"/>
  <c r="O63" i="36"/>
  <c r="O63" i="40"/>
  <c r="O63" i="34"/>
  <c r="B63" i="37"/>
  <c r="O63" i="31"/>
  <c r="B63" i="31"/>
  <c r="B63" i="32"/>
  <c r="B59" i="7"/>
  <c r="O63" i="37"/>
  <c r="O63" i="32"/>
  <c r="V60" i="40"/>
  <c r="W60" i="40" s="1"/>
  <c r="AB58" i="17" s="1"/>
  <c r="U60" i="40"/>
  <c r="U60" i="36"/>
  <c r="V60" i="36"/>
  <c r="W60" i="36" s="1"/>
  <c r="Z58" i="17" s="1"/>
  <c r="I60" i="40"/>
  <c r="J60" i="40"/>
  <c r="K60" i="40" s="1"/>
  <c r="K58" i="17" s="1"/>
  <c r="I63" i="36"/>
  <c r="J63" i="36"/>
  <c r="K63" i="36" s="1"/>
  <c r="I61" i="17" s="1"/>
  <c r="B64" i="35" l="1"/>
  <c r="O64" i="32"/>
  <c r="O64" i="33"/>
  <c r="O64" i="34"/>
  <c r="B64" i="31"/>
  <c r="O64" i="40"/>
  <c r="B64" i="32"/>
  <c r="O64" i="31"/>
  <c r="O64" i="18"/>
  <c r="B64" i="34"/>
  <c r="B64" i="40"/>
  <c r="B60" i="7"/>
  <c r="B64" i="36"/>
  <c r="B64" i="18"/>
  <c r="O64" i="36"/>
  <c r="O64" i="37"/>
  <c r="O64" i="35"/>
  <c r="B64" i="37"/>
  <c r="B64" i="33"/>
  <c r="I61" i="40"/>
  <c r="J61" i="40"/>
  <c r="K61" i="40" s="1"/>
  <c r="K59" i="17" s="1"/>
  <c r="U61" i="36"/>
  <c r="V61" i="36"/>
  <c r="W61" i="36" s="1"/>
  <c r="Z59" i="17" s="1"/>
  <c r="U61" i="40"/>
  <c r="V61" i="40"/>
  <c r="W61" i="40" s="1"/>
  <c r="AB59" i="17" s="1"/>
  <c r="J64" i="36"/>
  <c r="K64" i="36" s="1"/>
  <c r="I62" i="17" s="1"/>
  <c r="I64" i="36"/>
  <c r="O65" i="37" l="1"/>
  <c r="O65" i="33"/>
  <c r="O65" i="18"/>
  <c r="B65" i="33"/>
  <c r="B65" i="31"/>
  <c r="O65" i="34"/>
  <c r="B65" i="40"/>
  <c r="O65" i="32"/>
  <c r="B65" i="36"/>
  <c r="O65" i="36"/>
  <c r="B65" i="34"/>
  <c r="B65" i="37"/>
  <c r="B61" i="7"/>
  <c r="O65" i="35"/>
  <c r="B65" i="35"/>
  <c r="B65" i="18"/>
  <c r="B65" i="32"/>
  <c r="O65" i="40"/>
  <c r="O65" i="31"/>
  <c r="J62" i="40"/>
  <c r="K62" i="40" s="1"/>
  <c r="K60" i="17" s="1"/>
  <c r="I62" i="40"/>
  <c r="U62" i="40"/>
  <c r="V62" i="40"/>
  <c r="W62" i="40" s="1"/>
  <c r="AB60" i="17" s="1"/>
  <c r="V62" i="36"/>
  <c r="W62" i="36" s="1"/>
  <c r="Z60" i="17" s="1"/>
  <c r="U62" i="36"/>
  <c r="J65" i="36"/>
  <c r="K65" i="36" s="1"/>
  <c r="I63" i="17" s="1"/>
  <c r="I65" i="36"/>
  <c r="B66" i="37" l="1"/>
  <c r="O66" i="34"/>
  <c r="B66" i="32"/>
  <c r="B66" i="36"/>
  <c r="B66" i="34"/>
  <c r="B66" i="18"/>
  <c r="O66" i="32"/>
  <c r="O66" i="33"/>
  <c r="O66" i="31"/>
  <c r="O66" i="18"/>
  <c r="O66" i="36"/>
  <c r="B66" i="33"/>
  <c r="B66" i="31"/>
  <c r="B66" i="40"/>
  <c r="B66" i="35"/>
  <c r="O66" i="37"/>
  <c r="B62" i="7"/>
  <c r="O66" i="35"/>
  <c r="O66" i="40"/>
  <c r="U63" i="36"/>
  <c r="V63" i="36"/>
  <c r="W63" i="36" s="1"/>
  <c r="Z61" i="17" s="1"/>
  <c r="U63" i="40"/>
  <c r="V63" i="40"/>
  <c r="W63" i="40" s="1"/>
  <c r="AB61" i="17" s="1"/>
  <c r="J63" i="40"/>
  <c r="K63" i="40" s="1"/>
  <c r="K61" i="17" s="1"/>
  <c r="I63" i="40"/>
  <c r="J66" i="36"/>
  <c r="K66" i="36" s="1"/>
  <c r="I64" i="17" s="1"/>
  <c r="I66" i="36"/>
  <c r="O67" i="40" l="1"/>
  <c r="B67" i="36"/>
  <c r="O67" i="34"/>
  <c r="B67" i="31"/>
  <c r="B67" i="33"/>
  <c r="O67" i="31"/>
  <c r="B67" i="35"/>
  <c r="B67" i="37"/>
  <c r="B67" i="40"/>
  <c r="O67" i="32"/>
  <c r="B67" i="18"/>
  <c r="O67" i="33"/>
  <c r="B63" i="7"/>
  <c r="O67" i="37"/>
  <c r="O67" i="18"/>
  <c r="O67" i="36"/>
  <c r="B67" i="34"/>
  <c r="O67" i="35"/>
  <c r="B67" i="32"/>
  <c r="I64" i="40"/>
  <c r="J64" i="40"/>
  <c r="K64" i="40" s="1"/>
  <c r="K62" i="17" s="1"/>
  <c r="U64" i="40"/>
  <c r="V64" i="40"/>
  <c r="W64" i="40" s="1"/>
  <c r="AB62" i="17" s="1"/>
  <c r="U64" i="36"/>
  <c r="V64" i="36"/>
  <c r="W64" i="36" s="1"/>
  <c r="Z62" i="17" s="1"/>
  <c r="J67" i="36"/>
  <c r="K67" i="36" s="1"/>
  <c r="I65" i="17" s="1"/>
  <c r="I67" i="36"/>
  <c r="O68" i="31" l="1"/>
  <c r="O68" i="37"/>
  <c r="B68" i="18"/>
  <c r="B68" i="37"/>
  <c r="B68" i="35"/>
  <c r="O68" i="18"/>
  <c r="O68" i="34"/>
  <c r="B64" i="7"/>
  <c r="B68" i="31"/>
  <c r="O68" i="32"/>
  <c r="O68" i="33"/>
  <c r="O68" i="35"/>
  <c r="B68" i="40"/>
  <c r="O68" i="40"/>
  <c r="B68" i="33"/>
  <c r="B68" i="34"/>
  <c r="B68" i="32"/>
  <c r="O68" i="36"/>
  <c r="B68" i="36"/>
  <c r="V65" i="36"/>
  <c r="W65" i="36" s="1"/>
  <c r="Z63" i="17" s="1"/>
  <c r="U65" i="36"/>
  <c r="V65" i="40"/>
  <c r="W65" i="40" s="1"/>
  <c r="AB63" i="17" s="1"/>
  <c r="U65" i="40"/>
  <c r="I65" i="40"/>
  <c r="J65" i="40"/>
  <c r="K65" i="40" s="1"/>
  <c r="K63" i="17" s="1"/>
  <c r="J68" i="36"/>
  <c r="K68" i="36" s="1"/>
  <c r="I66" i="17" s="1"/>
  <c r="I68" i="36"/>
  <c r="O69" i="18" l="1"/>
  <c r="O69" i="35"/>
  <c r="B69" i="33"/>
  <c r="O69" i="33"/>
  <c r="B69" i="36"/>
  <c r="O69" i="37"/>
  <c r="B69" i="35"/>
  <c r="O69" i="34"/>
  <c r="B69" i="37"/>
  <c r="O69" i="32"/>
  <c r="B69" i="18"/>
  <c r="B69" i="40"/>
  <c r="O69" i="31"/>
  <c r="B69" i="32"/>
  <c r="B65" i="7"/>
  <c r="B69" i="31"/>
  <c r="O69" i="36"/>
  <c r="O69" i="40"/>
  <c r="B69" i="34"/>
  <c r="V66" i="40"/>
  <c r="W66" i="40" s="1"/>
  <c r="AB64" i="17" s="1"/>
  <c r="U66" i="40"/>
  <c r="I66" i="40"/>
  <c r="J66" i="40"/>
  <c r="K66" i="40" s="1"/>
  <c r="K64" i="17" s="1"/>
  <c r="V66" i="36"/>
  <c r="W66" i="36" s="1"/>
  <c r="Z64" i="17" s="1"/>
  <c r="U66" i="36"/>
  <c r="J69" i="36"/>
  <c r="K69" i="36" s="1"/>
  <c r="I67" i="17" s="1"/>
  <c r="I69" i="36"/>
  <c r="O70" i="33" l="1"/>
  <c r="O70" i="34"/>
  <c r="O70" i="31"/>
  <c r="O70" i="36"/>
  <c r="B70" i="35"/>
  <c r="O70" i="40"/>
  <c r="O70" i="32"/>
  <c r="B70" i="33"/>
  <c r="B70" i="34"/>
  <c r="B70" i="36"/>
  <c r="B70" i="40"/>
  <c r="B70" i="32"/>
  <c r="B70" i="18"/>
  <c r="B70" i="37"/>
  <c r="B66" i="7"/>
  <c r="B70" i="31"/>
  <c r="O70" i="37"/>
  <c r="O70" i="18"/>
  <c r="O70" i="35"/>
  <c r="J67" i="40"/>
  <c r="K67" i="40" s="1"/>
  <c r="K65" i="17" s="1"/>
  <c r="I67" i="40"/>
  <c r="U67" i="36"/>
  <c r="V67" i="36"/>
  <c r="W67" i="36" s="1"/>
  <c r="Z65" i="17" s="1"/>
  <c r="V67" i="40"/>
  <c r="W67" i="40" s="1"/>
  <c r="AB65" i="17" s="1"/>
  <c r="U67" i="40"/>
  <c r="J70" i="36"/>
  <c r="K70" i="36" s="1"/>
  <c r="I68" i="17" s="1"/>
  <c r="I70" i="36"/>
  <c r="B71" i="35" l="1"/>
  <c r="B71" i="32"/>
  <c r="B71" i="33"/>
  <c r="O71" i="18"/>
  <c r="B71" i="37"/>
  <c r="O71" i="32"/>
  <c r="B71" i="18"/>
  <c r="O71" i="37"/>
  <c r="B71" i="36"/>
  <c r="O71" i="31"/>
  <c r="O71" i="33"/>
  <c r="O71" i="35"/>
  <c r="B67" i="7"/>
  <c r="O71" i="36"/>
  <c r="B71" i="31"/>
  <c r="B71" i="40"/>
  <c r="B71" i="34"/>
  <c r="O71" i="34"/>
  <c r="O71" i="40"/>
  <c r="V68" i="36"/>
  <c r="W68" i="36" s="1"/>
  <c r="Z66" i="17" s="1"/>
  <c r="U68" i="36"/>
  <c r="J68" i="40"/>
  <c r="K68" i="40" s="1"/>
  <c r="K66" i="17" s="1"/>
  <c r="I68" i="40"/>
  <c r="U68" i="40"/>
  <c r="V68" i="40"/>
  <c r="W68" i="40" s="1"/>
  <c r="AB66" i="17" s="1"/>
  <c r="J71" i="36"/>
  <c r="K71" i="36" s="1"/>
  <c r="I69" i="17" s="1"/>
  <c r="I71" i="36"/>
  <c r="O72" i="40" l="1"/>
  <c r="O72" i="34"/>
  <c r="B72" i="35"/>
  <c r="B72" i="36"/>
  <c r="O72" i="35"/>
  <c r="O72" i="32"/>
  <c r="B72" i="32"/>
  <c r="B72" i="33"/>
  <c r="O72" i="33"/>
  <c r="B72" i="40"/>
  <c r="O72" i="36"/>
  <c r="O72" i="37"/>
  <c r="B72" i="34"/>
  <c r="B72" i="18"/>
  <c r="B72" i="37"/>
  <c r="B68" i="7"/>
  <c r="O72" i="31"/>
  <c r="O72" i="18"/>
  <c r="B72" i="31"/>
  <c r="J69" i="40"/>
  <c r="K69" i="40" s="1"/>
  <c r="K67" i="17" s="1"/>
  <c r="I69" i="40"/>
  <c r="U69" i="36"/>
  <c r="V69" i="36"/>
  <c r="W69" i="36" s="1"/>
  <c r="Z67" i="17" s="1"/>
  <c r="U69" i="40"/>
  <c r="V69" i="40"/>
  <c r="W69" i="40" s="1"/>
  <c r="AB67" i="17" s="1"/>
  <c r="J72" i="36"/>
  <c r="K72" i="36" s="1"/>
  <c r="I70" i="17" s="1"/>
  <c r="I72" i="36"/>
  <c r="O73" i="31" l="1"/>
  <c r="O73" i="34"/>
  <c r="B73" i="37"/>
  <c r="O73" i="18"/>
  <c r="B73" i="31"/>
  <c r="O73" i="37"/>
  <c r="B73" i="40"/>
  <c r="B73" i="18"/>
  <c r="B69" i="7"/>
  <c r="O73" i="36"/>
  <c r="O73" i="32"/>
  <c r="B73" i="33"/>
  <c r="B73" i="34"/>
  <c r="B73" i="32"/>
  <c r="B73" i="36"/>
  <c r="O73" i="40"/>
  <c r="B73" i="35"/>
  <c r="O73" i="33"/>
  <c r="O73" i="35"/>
  <c r="J70" i="40"/>
  <c r="K70" i="40" s="1"/>
  <c r="K68" i="17" s="1"/>
  <c r="I70" i="40"/>
  <c r="V70" i="40"/>
  <c r="W70" i="40" s="1"/>
  <c r="AB68" i="17" s="1"/>
  <c r="U70" i="40"/>
  <c r="V70" i="36"/>
  <c r="W70" i="36" s="1"/>
  <c r="Z68" i="17" s="1"/>
  <c r="U70" i="36"/>
  <c r="J73" i="36"/>
  <c r="K73" i="36" s="1"/>
  <c r="I71" i="17" s="1"/>
  <c r="I73" i="36"/>
  <c r="O74" i="18" l="1"/>
  <c r="O74" i="40"/>
  <c r="B74" i="40"/>
  <c r="O74" i="32"/>
  <c r="B74" i="18"/>
  <c r="B74" i="32"/>
  <c r="B74" i="36"/>
  <c r="O74" i="34"/>
  <c r="B74" i="33"/>
  <c r="B74" i="34"/>
  <c r="B70" i="7"/>
  <c r="O74" i="35"/>
  <c r="O74" i="37"/>
  <c r="O74" i="36"/>
  <c r="O74" i="31"/>
  <c r="B74" i="37"/>
  <c r="B74" i="35"/>
  <c r="B74" i="31"/>
  <c r="O74" i="33"/>
  <c r="J71" i="40"/>
  <c r="K71" i="40" s="1"/>
  <c r="K69" i="17" s="1"/>
  <c r="I71" i="40"/>
  <c r="U71" i="36"/>
  <c r="V71" i="36"/>
  <c r="W71" i="36" s="1"/>
  <c r="Z69" i="17" s="1"/>
  <c r="V71" i="40"/>
  <c r="W71" i="40" s="1"/>
  <c r="AB69" i="17" s="1"/>
  <c r="U71" i="40"/>
  <c r="J74" i="36"/>
  <c r="K74" i="36" s="1"/>
  <c r="I72" i="17" s="1"/>
  <c r="I74" i="36"/>
  <c r="B75" i="32" l="1"/>
  <c r="O75" i="18"/>
  <c r="B75" i="37"/>
  <c r="O75" i="33"/>
  <c r="B75" i="36"/>
  <c r="B75" i="35"/>
  <c r="O75" i="32"/>
  <c r="O75" i="31"/>
  <c r="B71" i="7"/>
  <c r="O75" i="35"/>
  <c r="B75" i="40"/>
  <c r="O75" i="40"/>
  <c r="O75" i="34"/>
  <c r="O75" i="37"/>
  <c r="B75" i="33"/>
  <c r="B75" i="34"/>
  <c r="B75" i="31"/>
  <c r="O75" i="36"/>
  <c r="B75" i="18"/>
  <c r="V72" i="36"/>
  <c r="W72" i="36" s="1"/>
  <c r="Z70" i="17" s="1"/>
  <c r="U72" i="36"/>
  <c r="U72" i="40"/>
  <c r="V72" i="40"/>
  <c r="W72" i="40" s="1"/>
  <c r="AB70" i="17" s="1"/>
  <c r="I72" i="40"/>
  <c r="J72" i="40"/>
  <c r="K72" i="40" s="1"/>
  <c r="K70" i="17" s="1"/>
  <c r="J75" i="36"/>
  <c r="K75" i="36" s="1"/>
  <c r="I73" i="17" s="1"/>
  <c r="I75" i="36"/>
  <c r="O76" i="32" l="1"/>
  <c r="B76" i="40"/>
  <c r="B76" i="31"/>
  <c r="B76" i="37"/>
  <c r="O76" i="18"/>
  <c r="B76" i="32"/>
  <c r="B72" i="7"/>
  <c r="O76" i="40"/>
  <c r="O76" i="31"/>
  <c r="O76" i="35"/>
  <c r="B76" i="34"/>
  <c r="B76" i="35"/>
  <c r="O76" i="33"/>
  <c r="O76" i="36"/>
  <c r="B76" i="36"/>
  <c r="B76" i="18"/>
  <c r="O76" i="34"/>
  <c r="O76" i="37"/>
  <c r="B76" i="33"/>
  <c r="J73" i="40"/>
  <c r="K73" i="40" s="1"/>
  <c r="K71" i="17" s="1"/>
  <c r="I73" i="40"/>
  <c r="U73" i="40"/>
  <c r="V73" i="40"/>
  <c r="W73" i="40" s="1"/>
  <c r="AB71" i="17" s="1"/>
  <c r="U73" i="36"/>
  <c r="V73" i="36"/>
  <c r="W73" i="36" s="1"/>
  <c r="Z71" i="17" s="1"/>
  <c r="J76" i="36"/>
  <c r="K76" i="36" s="1"/>
  <c r="I74" i="17" s="1"/>
  <c r="I76" i="36"/>
  <c r="O77" i="37" l="1"/>
  <c r="O77" i="40"/>
  <c r="B77" i="40"/>
  <c r="B77" i="31"/>
  <c r="B77" i="35"/>
  <c r="O77" i="33"/>
  <c r="B73" i="7"/>
  <c r="O77" i="34"/>
  <c r="O77" i="35"/>
  <c r="B77" i="37"/>
  <c r="B77" i="36"/>
  <c r="O77" i="36"/>
  <c r="B77" i="34"/>
  <c r="B77" i="32"/>
  <c r="O77" i="31"/>
  <c r="O77" i="18"/>
  <c r="O77" i="32"/>
  <c r="B77" i="18"/>
  <c r="B77" i="33"/>
  <c r="V74" i="40"/>
  <c r="W74" i="40" s="1"/>
  <c r="AB72" i="17" s="1"/>
  <c r="U74" i="40"/>
  <c r="U74" i="36"/>
  <c r="V74" i="36"/>
  <c r="W74" i="36" s="1"/>
  <c r="Z72" i="17" s="1"/>
  <c r="J74" i="40"/>
  <c r="K74" i="40" s="1"/>
  <c r="K72" i="17" s="1"/>
  <c r="I74" i="40"/>
  <c r="J77" i="36"/>
  <c r="K77" i="36" s="1"/>
  <c r="I75" i="17" s="1"/>
  <c r="I77" i="36"/>
  <c r="B78" i="34" l="1"/>
  <c r="B78" i="36"/>
  <c r="B78" i="35"/>
  <c r="O78" i="34"/>
  <c r="O78" i="40"/>
  <c r="B78" i="31"/>
  <c r="B78" i="33"/>
  <c r="B78" i="18"/>
  <c r="O78" i="37"/>
  <c r="O78" i="31"/>
  <c r="O78" i="33"/>
  <c r="O78" i="32"/>
  <c r="B78" i="37"/>
  <c r="O78" i="18"/>
  <c r="B78" i="32"/>
  <c r="B74" i="7"/>
  <c r="B78" i="40"/>
  <c r="O78" i="36"/>
  <c r="O78" i="35"/>
  <c r="J75" i="40"/>
  <c r="K75" i="40" s="1"/>
  <c r="K73" i="17" s="1"/>
  <c r="I75" i="40"/>
  <c r="U75" i="36"/>
  <c r="V75" i="36"/>
  <c r="W75" i="36" s="1"/>
  <c r="Z73" i="17" s="1"/>
  <c r="U75" i="40"/>
  <c r="V75" i="40"/>
  <c r="W75" i="40" s="1"/>
  <c r="AB73" i="17" s="1"/>
  <c r="J78" i="36"/>
  <c r="K78" i="36" s="1"/>
  <c r="I76" i="17" s="1"/>
  <c r="I78" i="36"/>
  <c r="O79" i="37" l="1"/>
  <c r="O79" i="18"/>
  <c r="B79" i="36"/>
  <c r="B79" i="35"/>
  <c r="O79" i="36"/>
  <c r="O79" i="35"/>
  <c r="B79" i="31"/>
  <c r="B79" i="37"/>
  <c r="B79" i="40"/>
  <c r="O79" i="34"/>
  <c r="O79" i="33"/>
  <c r="B75" i="7"/>
  <c r="B79" i="33"/>
  <c r="O79" i="31"/>
  <c r="O79" i="40"/>
  <c r="B79" i="18"/>
  <c r="O79" i="32"/>
  <c r="B79" i="32"/>
  <c r="B79" i="34"/>
  <c r="I76" i="40"/>
  <c r="J76" i="40"/>
  <c r="K76" i="40" s="1"/>
  <c r="K74" i="17" s="1"/>
  <c r="U76" i="40"/>
  <c r="V76" i="40"/>
  <c r="W76" i="40" s="1"/>
  <c r="AB74" i="17" s="1"/>
  <c r="V76" i="36"/>
  <c r="W76" i="36" s="1"/>
  <c r="Z74" i="17" s="1"/>
  <c r="U76" i="36"/>
  <c r="J79" i="36"/>
  <c r="K79" i="36" s="1"/>
  <c r="I77" i="17" s="1"/>
  <c r="I79" i="36"/>
  <c r="B80" i="37" l="1"/>
  <c r="B80" i="18"/>
  <c r="O80" i="34"/>
  <c r="B80" i="35"/>
  <c r="B80" i="31"/>
  <c r="O80" i="36"/>
  <c r="B80" i="40"/>
  <c r="B80" i="36"/>
  <c r="B80" i="32"/>
  <c r="O80" i="40"/>
  <c r="B80" i="34"/>
  <c r="O80" i="37"/>
  <c r="B80" i="33"/>
  <c r="O80" i="32"/>
  <c r="B76" i="7"/>
  <c r="O80" i="31"/>
  <c r="O80" i="35"/>
  <c r="O80" i="33"/>
  <c r="O80" i="18"/>
  <c r="I77" i="40"/>
  <c r="J77" i="40"/>
  <c r="K77" i="40" s="1"/>
  <c r="K75" i="17" s="1"/>
  <c r="V77" i="40"/>
  <c r="W77" i="40" s="1"/>
  <c r="AB75" i="17" s="1"/>
  <c r="U77" i="40"/>
  <c r="V77" i="36"/>
  <c r="W77" i="36" s="1"/>
  <c r="Z75" i="17" s="1"/>
  <c r="U77" i="36"/>
  <c r="I80" i="36"/>
  <c r="J80" i="36"/>
  <c r="K80" i="36" s="1"/>
  <c r="I78" i="17" s="1"/>
  <c r="O81" i="18" l="1"/>
  <c r="B81" i="31"/>
  <c r="B77" i="7"/>
  <c r="O81" i="36"/>
  <c r="O81" i="35"/>
  <c r="O81" i="37"/>
  <c r="B81" i="37"/>
  <c r="B81" i="33"/>
  <c r="O81" i="31"/>
  <c r="B81" i="34"/>
  <c r="B81" i="18"/>
  <c r="B81" i="32"/>
  <c r="B81" i="36"/>
  <c r="B81" i="40"/>
  <c r="O81" i="40"/>
  <c r="O81" i="33"/>
  <c r="O81" i="34"/>
  <c r="O81" i="32"/>
  <c r="B81" i="35"/>
  <c r="V78" i="36"/>
  <c r="W78" i="36" s="1"/>
  <c r="Z76" i="17" s="1"/>
  <c r="U78" i="36"/>
  <c r="U78" i="40"/>
  <c r="V78" i="40"/>
  <c r="W78" i="40" s="1"/>
  <c r="AB76" i="17" s="1"/>
  <c r="I78" i="40"/>
  <c r="J78" i="40"/>
  <c r="K78" i="40" s="1"/>
  <c r="K76" i="17" s="1"/>
  <c r="J81" i="36"/>
  <c r="K81" i="36" s="1"/>
  <c r="I79" i="17" s="1"/>
  <c r="I81" i="36"/>
  <c r="B82" i="37" l="1"/>
  <c r="O82" i="33"/>
  <c r="O82" i="18"/>
  <c r="B82" i="31"/>
  <c r="O82" i="31"/>
  <c r="O82" i="40"/>
  <c r="B82" i="36"/>
  <c r="O82" i="36"/>
  <c r="B82" i="34"/>
  <c r="B78" i="7"/>
  <c r="B82" i="33"/>
  <c r="O82" i="34"/>
  <c r="B82" i="18"/>
  <c r="B82" i="40"/>
  <c r="O82" i="35"/>
  <c r="B82" i="32"/>
  <c r="O82" i="37"/>
  <c r="O82" i="32"/>
  <c r="B82" i="35"/>
  <c r="U79" i="36"/>
  <c r="V79" i="36"/>
  <c r="W79" i="36" s="1"/>
  <c r="Z77" i="17" s="1"/>
  <c r="I79" i="40"/>
  <c r="J79" i="40"/>
  <c r="K79" i="40" s="1"/>
  <c r="K77" i="17" s="1"/>
  <c r="U79" i="40"/>
  <c r="V79" i="40"/>
  <c r="W79" i="40" s="1"/>
  <c r="AB77" i="17" s="1"/>
  <c r="J82" i="36"/>
  <c r="K82" i="36" s="1"/>
  <c r="I80" i="17" s="1"/>
  <c r="I82" i="36"/>
  <c r="B79" i="7" l="1"/>
  <c r="O83" i="31"/>
  <c r="O83" i="36"/>
  <c r="O83" i="35"/>
  <c r="B83" i="18"/>
  <c r="B83" i="36"/>
  <c r="O83" i="32"/>
  <c r="O83" i="40"/>
  <c r="B83" i="40"/>
  <c r="B83" i="31"/>
  <c r="B83" i="37"/>
  <c r="O83" i="18"/>
  <c r="B83" i="34"/>
  <c r="O83" i="34"/>
  <c r="O83" i="33"/>
  <c r="O83" i="37"/>
  <c r="B83" i="32"/>
  <c r="B83" i="33"/>
  <c r="B83" i="35"/>
  <c r="U80" i="40"/>
  <c r="V80" i="40"/>
  <c r="W80" i="40" s="1"/>
  <c r="AB78" i="17" s="1"/>
  <c r="V80" i="36"/>
  <c r="W80" i="36" s="1"/>
  <c r="Z78" i="17" s="1"/>
  <c r="U80" i="36"/>
  <c r="J80" i="40"/>
  <c r="K80" i="40" s="1"/>
  <c r="K78" i="17" s="1"/>
  <c r="I80" i="40"/>
  <c r="J83" i="36"/>
  <c r="K83" i="36" s="1"/>
  <c r="I81" i="17" s="1"/>
  <c r="I83" i="36"/>
  <c r="B84" i="32" l="1"/>
  <c r="B84" i="18"/>
  <c r="O84" i="32"/>
  <c r="O84" i="18"/>
  <c r="O84" i="34"/>
  <c r="O84" i="31"/>
  <c r="B84" i="36"/>
  <c r="O84" i="35"/>
  <c r="B84" i="34"/>
  <c r="B84" i="37"/>
  <c r="O84" i="40"/>
  <c r="B80" i="7"/>
  <c r="O84" i="33"/>
  <c r="B84" i="35"/>
  <c r="B84" i="40"/>
  <c r="B84" i="31"/>
  <c r="O84" i="37"/>
  <c r="O84" i="36"/>
  <c r="B84" i="33"/>
  <c r="V81" i="36"/>
  <c r="W81" i="36" s="1"/>
  <c r="Z79" i="17" s="1"/>
  <c r="U81" i="36"/>
  <c r="V81" i="40"/>
  <c r="W81" i="40" s="1"/>
  <c r="AB79" i="17" s="1"/>
  <c r="U81" i="40"/>
  <c r="I81" i="40"/>
  <c r="J81" i="40"/>
  <c r="K81" i="40" s="1"/>
  <c r="K79" i="17" s="1"/>
  <c r="J84" i="36"/>
  <c r="K84" i="36" s="1"/>
  <c r="I82" i="17" s="1"/>
  <c r="I84" i="36"/>
  <c r="B81" i="7" l="1"/>
  <c r="B85" i="35"/>
  <c r="O85" i="35"/>
  <c r="B85" i="40"/>
  <c r="O85" i="36"/>
  <c r="O85" i="37"/>
  <c r="O85" i="33"/>
  <c r="B85" i="31"/>
  <c r="B85" i="37"/>
  <c r="O85" i="31"/>
  <c r="O85" i="18"/>
  <c r="O85" i="40"/>
  <c r="B85" i="33"/>
  <c r="B85" i="32"/>
  <c r="B85" i="36"/>
  <c r="O85" i="34"/>
  <c r="B85" i="18"/>
  <c r="O85" i="32"/>
  <c r="B85" i="34"/>
  <c r="U82" i="40"/>
  <c r="V82" i="40"/>
  <c r="W82" i="40" s="1"/>
  <c r="AB80" i="17" s="1"/>
  <c r="U82" i="36"/>
  <c r="V82" i="36"/>
  <c r="W82" i="36" s="1"/>
  <c r="Z80" i="17" s="1"/>
  <c r="J82" i="40"/>
  <c r="K82" i="40" s="1"/>
  <c r="K80" i="17" s="1"/>
  <c r="I82" i="40"/>
  <c r="I85" i="36"/>
  <c r="J85" i="36"/>
  <c r="K85" i="36" s="1"/>
  <c r="I83" i="17" s="1"/>
  <c r="O86" i="18" l="1"/>
  <c r="B86" i="34"/>
  <c r="B86" i="31"/>
  <c r="O86" i="31"/>
  <c r="O86" i="37"/>
  <c r="B86" i="35"/>
  <c r="B86" i="32"/>
  <c r="B86" i="33"/>
  <c r="O86" i="32"/>
  <c r="O86" i="33"/>
  <c r="B86" i="40"/>
  <c r="B82" i="7"/>
  <c r="B86" i="18"/>
  <c r="B86" i="37"/>
  <c r="O86" i="40"/>
  <c r="O86" i="35"/>
  <c r="B86" i="36"/>
  <c r="O86" i="36"/>
  <c r="O86" i="34"/>
  <c r="U83" i="36"/>
  <c r="V83" i="36"/>
  <c r="W83" i="36" s="1"/>
  <c r="Z81" i="17" s="1"/>
  <c r="V83" i="40"/>
  <c r="W83" i="40" s="1"/>
  <c r="AB81" i="17" s="1"/>
  <c r="U83" i="40"/>
  <c r="J83" i="40"/>
  <c r="K83" i="40" s="1"/>
  <c r="K81" i="17" s="1"/>
  <c r="I83" i="40"/>
  <c r="J86" i="36"/>
  <c r="K86" i="36" s="1"/>
  <c r="I84" i="17" s="1"/>
  <c r="I86" i="36"/>
  <c r="B87" i="18" l="1"/>
  <c r="B87" i="33"/>
  <c r="O87" i="34"/>
  <c r="O87" i="35"/>
  <c r="B87" i="34"/>
  <c r="O87" i="31"/>
  <c r="O87" i="40"/>
  <c r="B83" i="7"/>
  <c r="O87" i="33"/>
  <c r="B87" i="35"/>
  <c r="O87" i="32"/>
  <c r="O87" i="18"/>
  <c r="B87" i="36"/>
  <c r="B87" i="31"/>
  <c r="B87" i="32"/>
  <c r="O87" i="36"/>
  <c r="O87" i="37"/>
  <c r="B87" i="40"/>
  <c r="B87" i="37"/>
  <c r="V84" i="40"/>
  <c r="W84" i="40" s="1"/>
  <c r="AB82" i="17" s="1"/>
  <c r="U84" i="40"/>
  <c r="U84" i="36"/>
  <c r="V84" i="36"/>
  <c r="W84" i="36" s="1"/>
  <c r="Z82" i="17" s="1"/>
  <c r="I84" i="40"/>
  <c r="J84" i="40"/>
  <c r="K84" i="40" s="1"/>
  <c r="K82" i="17" s="1"/>
  <c r="I87" i="36"/>
  <c r="J87" i="36"/>
  <c r="K87" i="36" s="1"/>
  <c r="I85" i="17" s="1"/>
  <c r="O88" i="36" l="1"/>
  <c r="O88" i="34"/>
  <c r="B88" i="35"/>
  <c r="O88" i="18"/>
  <c r="O88" i="33"/>
  <c r="O88" i="31"/>
  <c r="O88" i="37"/>
  <c r="B88" i="40"/>
  <c r="B88" i="33"/>
  <c r="B88" i="36"/>
  <c r="B88" i="18"/>
  <c r="B88" i="32"/>
  <c r="O88" i="35"/>
  <c r="B88" i="31"/>
  <c r="B84" i="7"/>
  <c r="O88" i="40"/>
  <c r="O88" i="32"/>
  <c r="B88" i="34"/>
  <c r="B88" i="37"/>
  <c r="V85" i="36"/>
  <c r="W85" i="36" s="1"/>
  <c r="Z83" i="17" s="1"/>
  <c r="U85" i="36"/>
  <c r="I85" i="40"/>
  <c r="J85" i="40"/>
  <c r="K85" i="40" s="1"/>
  <c r="K83" i="17" s="1"/>
  <c r="U85" i="40"/>
  <c r="V85" i="40"/>
  <c r="W85" i="40" s="1"/>
  <c r="AB83" i="17" s="1"/>
  <c r="I88" i="36"/>
  <c r="J88" i="36"/>
  <c r="K88" i="36" s="1"/>
  <c r="I86" i="17" s="1"/>
  <c r="B89" i="40" l="1"/>
  <c r="B89" i="36"/>
  <c r="O89" i="33"/>
  <c r="O89" i="31"/>
  <c r="B89" i="32"/>
  <c r="O89" i="36"/>
  <c r="O89" i="40"/>
  <c r="B89" i="37"/>
  <c r="B85" i="7"/>
  <c r="B89" i="33"/>
  <c r="O89" i="32"/>
  <c r="B89" i="34"/>
  <c r="O89" i="34"/>
  <c r="B89" i="35"/>
  <c r="O89" i="35"/>
  <c r="O89" i="18"/>
  <c r="B89" i="31"/>
  <c r="O89" i="37"/>
  <c r="B89" i="18"/>
  <c r="U86" i="40"/>
  <c r="V86" i="40"/>
  <c r="W86" i="40" s="1"/>
  <c r="AB84" i="17" s="1"/>
  <c r="I86" i="40"/>
  <c r="J86" i="40"/>
  <c r="K86" i="40" s="1"/>
  <c r="K84" i="17" s="1"/>
  <c r="U86" i="36"/>
  <c r="V86" i="36"/>
  <c r="W86" i="36" s="1"/>
  <c r="Z84" i="17" s="1"/>
  <c r="I89" i="36"/>
  <c r="J89" i="36"/>
  <c r="K89" i="36" s="1"/>
  <c r="I87" i="17" s="1"/>
  <c r="O90" i="37" l="1"/>
  <c r="O90" i="32"/>
  <c r="O90" i="35"/>
  <c r="O90" i="36"/>
  <c r="B90" i="18"/>
  <c r="O90" i="34"/>
  <c r="B90" i="34"/>
  <c r="B90" i="37"/>
  <c r="O90" i="31"/>
  <c r="O90" i="40"/>
  <c r="B90" i="36"/>
  <c r="B90" i="32"/>
  <c r="B90" i="33"/>
  <c r="O90" i="33"/>
  <c r="B90" i="40"/>
  <c r="B86" i="7"/>
  <c r="B90" i="35"/>
  <c r="B90" i="31"/>
  <c r="O90" i="18"/>
  <c r="U87" i="36"/>
  <c r="V87" i="36"/>
  <c r="W87" i="36" s="1"/>
  <c r="Z85" i="17" s="1"/>
  <c r="J87" i="40"/>
  <c r="K87" i="40" s="1"/>
  <c r="K85" i="17" s="1"/>
  <c r="I87" i="40"/>
  <c r="U87" i="40"/>
  <c r="V87" i="40"/>
  <c r="W87" i="40" s="1"/>
  <c r="AB85" i="17" s="1"/>
  <c r="I90" i="36"/>
  <c r="J90" i="36"/>
  <c r="K90" i="36" s="1"/>
  <c r="I88" i="17" s="1"/>
  <c r="B91" i="40" l="1"/>
  <c r="O91" i="32"/>
  <c r="O91" i="18"/>
  <c r="B91" i="18"/>
  <c r="B91" i="34"/>
  <c r="B91" i="35"/>
  <c r="B87" i="7"/>
  <c r="O91" i="36"/>
  <c r="B91" i="33"/>
  <c r="B91" i="31"/>
  <c r="O91" i="34"/>
  <c r="O91" i="31"/>
  <c r="B91" i="32"/>
  <c r="B91" i="36"/>
  <c r="O91" i="33"/>
  <c r="O91" i="40"/>
  <c r="O91" i="35"/>
  <c r="O91" i="37"/>
  <c r="B91" i="37"/>
  <c r="U88" i="36"/>
  <c r="V88" i="36"/>
  <c r="W88" i="36" s="1"/>
  <c r="Z86" i="17" s="1"/>
  <c r="U88" i="40"/>
  <c r="V88" i="40"/>
  <c r="W88" i="40" s="1"/>
  <c r="AB86" i="17" s="1"/>
  <c r="J88" i="40"/>
  <c r="K88" i="40" s="1"/>
  <c r="K86" i="17" s="1"/>
  <c r="I88" i="40"/>
  <c r="J91" i="36"/>
  <c r="K91" i="36" s="1"/>
  <c r="I89" i="17" s="1"/>
  <c r="I91" i="36"/>
  <c r="B88" i="7" l="1"/>
  <c r="O92" i="32"/>
  <c r="B92" i="33"/>
  <c r="B92" i="34"/>
  <c r="B92" i="35"/>
  <c r="B92" i="31"/>
  <c r="B92" i="32"/>
  <c r="O92" i="36"/>
  <c r="O92" i="37"/>
  <c r="O92" i="34"/>
  <c r="O92" i="33"/>
  <c r="B92" i="37"/>
  <c r="O92" i="18"/>
  <c r="B92" i="36"/>
  <c r="O92" i="40"/>
  <c r="B92" i="18"/>
  <c r="O92" i="31"/>
  <c r="O92" i="35"/>
  <c r="B92" i="40"/>
  <c r="V89" i="36"/>
  <c r="W89" i="36" s="1"/>
  <c r="Z87" i="17" s="1"/>
  <c r="U89" i="36"/>
  <c r="V89" i="40"/>
  <c r="W89" i="40" s="1"/>
  <c r="AB87" i="17" s="1"/>
  <c r="U89" i="40"/>
  <c r="J89" i="40"/>
  <c r="K89" i="40" s="1"/>
  <c r="K87" i="17" s="1"/>
  <c r="I89" i="40"/>
  <c r="J92" i="36"/>
  <c r="K92" i="36" s="1"/>
  <c r="I90" i="17" s="1"/>
  <c r="I92" i="36"/>
  <c r="O93" i="18" l="1"/>
  <c r="B93" i="32"/>
  <c r="B93" i="31"/>
  <c r="O93" i="32"/>
  <c r="B89" i="7"/>
  <c r="O93" i="35"/>
  <c r="B93" i="36"/>
  <c r="B93" i="18"/>
  <c r="B93" i="37"/>
  <c r="B93" i="33"/>
  <c r="O93" i="40"/>
  <c r="B93" i="40"/>
  <c r="B93" i="34"/>
  <c r="O93" i="33"/>
  <c r="B93" i="35"/>
  <c r="O93" i="37"/>
  <c r="O93" i="31"/>
  <c r="O93" i="34"/>
  <c r="O93" i="36"/>
  <c r="J90" i="40"/>
  <c r="K90" i="40" s="1"/>
  <c r="K88" i="17" s="1"/>
  <c r="I90" i="40"/>
  <c r="U90" i="40"/>
  <c r="V90" i="40"/>
  <c r="W90" i="40" s="1"/>
  <c r="AB88" i="17" s="1"/>
  <c r="V90" i="36"/>
  <c r="W90" i="36" s="1"/>
  <c r="Z88" i="17" s="1"/>
  <c r="U90" i="36"/>
  <c r="J93" i="36"/>
  <c r="K93" i="36" s="1"/>
  <c r="I91" i="17" s="1"/>
  <c r="I93" i="36"/>
  <c r="B94" i="36" l="1"/>
  <c r="O94" i="36"/>
  <c r="O94" i="35"/>
  <c r="O94" i="40"/>
  <c r="B90" i="7"/>
  <c r="O94" i="31"/>
  <c r="B94" i="40"/>
  <c r="B94" i="18"/>
  <c r="B94" i="34"/>
  <c r="B94" i="33"/>
  <c r="B94" i="35"/>
  <c r="O94" i="37"/>
  <c r="O94" i="32"/>
  <c r="B94" i="37"/>
  <c r="B94" i="31"/>
  <c r="B94" i="32"/>
  <c r="O94" i="18"/>
  <c r="O94" i="34"/>
  <c r="O94" i="33"/>
  <c r="U91" i="40"/>
  <c r="V91" i="40"/>
  <c r="W91" i="40" s="1"/>
  <c r="AB89" i="17" s="1"/>
  <c r="U91" i="36"/>
  <c r="V91" i="36"/>
  <c r="W91" i="36" s="1"/>
  <c r="Z89" i="17" s="1"/>
  <c r="J91" i="40"/>
  <c r="K91" i="40" s="1"/>
  <c r="K89" i="17" s="1"/>
  <c r="I91" i="40"/>
  <c r="J94" i="36"/>
  <c r="K94" i="36" s="1"/>
  <c r="I92" i="17" s="1"/>
  <c r="I94" i="36"/>
  <c r="O95" i="40" l="1"/>
  <c r="B95" i="37"/>
  <c r="B95" i="31"/>
  <c r="O95" i="35"/>
  <c r="B95" i="33"/>
  <c r="O95" i="32"/>
  <c r="B91" i="7"/>
  <c r="O95" i="34"/>
  <c r="B95" i="32"/>
  <c r="B95" i="18"/>
  <c r="O95" i="36"/>
  <c r="O95" i="33"/>
  <c r="O95" i="31"/>
  <c r="O95" i="18"/>
  <c r="B95" i="35"/>
  <c r="B95" i="36"/>
  <c r="B95" i="40"/>
  <c r="B95" i="34"/>
  <c r="O95" i="37"/>
  <c r="U92" i="40"/>
  <c r="V92" i="40"/>
  <c r="W92" i="40" s="1"/>
  <c r="AB90" i="17" s="1"/>
  <c r="U92" i="36"/>
  <c r="V92" i="36"/>
  <c r="W92" i="36" s="1"/>
  <c r="Z90" i="17" s="1"/>
  <c r="J92" i="40"/>
  <c r="K92" i="40" s="1"/>
  <c r="K90" i="17" s="1"/>
  <c r="I92" i="40"/>
  <c r="I95" i="36"/>
  <c r="J95" i="36"/>
  <c r="K95" i="36" s="1"/>
  <c r="I93" i="17" s="1"/>
  <c r="B92" i="7" l="1"/>
  <c r="B96" i="35"/>
  <c r="B96" i="37"/>
  <c r="O96" i="36"/>
  <c r="O96" i="40"/>
  <c r="B96" i="40"/>
  <c r="B96" i="31"/>
  <c r="O96" i="31"/>
  <c r="B96" i="36"/>
  <c r="O96" i="32"/>
  <c r="O96" i="35"/>
  <c r="O96" i="18"/>
  <c r="O96" i="34"/>
  <c r="B96" i="34"/>
  <c r="B96" i="33"/>
  <c r="O96" i="37"/>
  <c r="B96" i="32"/>
  <c r="O96" i="33"/>
  <c r="B96" i="18"/>
  <c r="J93" i="40"/>
  <c r="K93" i="40" s="1"/>
  <c r="K91" i="17" s="1"/>
  <c r="I93" i="40"/>
  <c r="U93" i="36"/>
  <c r="V93" i="36"/>
  <c r="W93" i="36" s="1"/>
  <c r="Z91" i="17" s="1"/>
  <c r="U93" i="40"/>
  <c r="V93" i="40"/>
  <c r="W93" i="40" s="1"/>
  <c r="AB91" i="17" s="1"/>
  <c r="J96" i="36"/>
  <c r="K96" i="36" s="1"/>
  <c r="I94" i="17" s="1"/>
  <c r="I96" i="36"/>
  <c r="B97" i="32" l="1"/>
  <c r="O97" i="31"/>
  <c r="O97" i="18"/>
  <c r="B97" i="37"/>
  <c r="B97" i="18"/>
  <c r="O97" i="34"/>
  <c r="O97" i="40"/>
  <c r="O97" i="33"/>
  <c r="O97" i="35"/>
  <c r="O97" i="37"/>
  <c r="B93" i="7"/>
  <c r="B97" i="33"/>
  <c r="B97" i="34"/>
  <c r="B97" i="40"/>
  <c r="O97" i="36"/>
  <c r="B97" i="31"/>
  <c r="O97" i="32"/>
  <c r="B97" i="35"/>
  <c r="B97" i="36"/>
  <c r="J94" i="40"/>
  <c r="K94" i="40" s="1"/>
  <c r="K92" i="17" s="1"/>
  <c r="I94" i="40"/>
  <c r="U94" i="40"/>
  <c r="V94" i="40"/>
  <c r="W94" i="40" s="1"/>
  <c r="AB92" i="17" s="1"/>
  <c r="U94" i="36"/>
  <c r="V94" i="36"/>
  <c r="W94" i="36" s="1"/>
  <c r="Z92" i="17" s="1"/>
  <c r="I97" i="36"/>
  <c r="J97" i="36"/>
  <c r="K97" i="36" s="1"/>
  <c r="I95" i="17" s="1"/>
  <c r="B98" i="18" l="1"/>
  <c r="B98" i="40"/>
  <c r="O98" i="31"/>
  <c r="B98" i="33"/>
  <c r="B98" i="35"/>
  <c r="B98" i="34"/>
  <c r="B94" i="7"/>
  <c r="O98" i="40"/>
  <c r="O98" i="18"/>
  <c r="O98" i="37"/>
  <c r="B98" i="31"/>
  <c r="O98" i="35"/>
  <c r="O98" i="34"/>
  <c r="B98" i="32"/>
  <c r="B98" i="36"/>
  <c r="O98" i="33"/>
  <c r="O98" i="36"/>
  <c r="B98" i="37"/>
  <c r="O98" i="32"/>
  <c r="V95" i="36"/>
  <c r="W95" i="36" s="1"/>
  <c r="Z93" i="17" s="1"/>
  <c r="U95" i="36"/>
  <c r="J95" i="40"/>
  <c r="K95" i="40" s="1"/>
  <c r="K93" i="17" s="1"/>
  <c r="I95" i="40"/>
  <c r="V95" i="40"/>
  <c r="W95" i="40" s="1"/>
  <c r="AB93" i="17" s="1"/>
  <c r="U95" i="40"/>
  <c r="I98" i="36"/>
  <c r="J98" i="36"/>
  <c r="K98" i="36" s="1"/>
  <c r="I96" i="17" s="1"/>
  <c r="B99" i="33" l="1"/>
  <c r="B99" i="18"/>
  <c r="O99" i="31"/>
  <c r="O99" i="18"/>
  <c r="B99" i="32"/>
  <c r="B99" i="40"/>
  <c r="B99" i="31"/>
  <c r="B99" i="37"/>
  <c r="O99" i="36"/>
  <c r="B99" i="36"/>
  <c r="O99" i="40"/>
  <c r="O99" i="33"/>
  <c r="O99" i="34"/>
  <c r="O99" i="32"/>
  <c r="B99" i="35"/>
  <c r="O99" i="35"/>
  <c r="B99" i="34"/>
  <c r="O99" i="37"/>
  <c r="V96" i="40"/>
  <c r="W96" i="40" s="1"/>
  <c r="AB94" i="17" s="1"/>
  <c r="U96" i="40"/>
  <c r="U96" i="36"/>
  <c r="V96" i="36"/>
  <c r="W96" i="36" s="1"/>
  <c r="Z94" i="17" s="1"/>
  <c r="I96" i="40"/>
  <c r="J96" i="40"/>
  <c r="K96" i="40" s="1"/>
  <c r="K94" i="17" s="1"/>
  <c r="I99" i="36"/>
  <c r="J99" i="36"/>
  <c r="K99" i="36" s="1"/>
  <c r="I97" i="17" s="1"/>
  <c r="J97" i="40" l="1"/>
  <c r="K97" i="40" s="1"/>
  <c r="K95" i="17" s="1"/>
  <c r="I97" i="40"/>
  <c r="U97" i="40"/>
  <c r="V97" i="40"/>
  <c r="W97" i="40" s="1"/>
  <c r="AB95" i="17" s="1"/>
  <c r="U97" i="36"/>
  <c r="V97" i="36"/>
  <c r="W97" i="36" s="1"/>
  <c r="Z95" i="17" s="1"/>
  <c r="V98" i="40" l="1"/>
  <c r="W98" i="40" s="1"/>
  <c r="AB96" i="17" s="1"/>
  <c r="U98" i="40"/>
  <c r="U98" i="36"/>
  <c r="V98" i="36"/>
  <c r="W98" i="36" s="1"/>
  <c r="Z96" i="17" s="1"/>
  <c r="J98" i="40"/>
  <c r="K98" i="40" s="1"/>
  <c r="K96" i="17" s="1"/>
  <c r="I98" i="40"/>
  <c r="J99" i="40" l="1"/>
  <c r="K99" i="40" s="1"/>
  <c r="K97" i="17" s="1"/>
  <c r="I99" i="40"/>
  <c r="U99" i="40"/>
  <c r="V99" i="40"/>
  <c r="W99" i="40" s="1"/>
  <c r="AB97" i="17" s="1"/>
  <c r="U99" i="36"/>
  <c r="V99" i="36"/>
  <c r="W99" i="36" s="1"/>
  <c r="Z97" i="17" s="1"/>
  <c r="F30" i="7" l="1"/>
  <c r="L30" i="7"/>
  <c r="G30" i="7"/>
  <c r="I30" i="7"/>
  <c r="E30" i="7"/>
  <c r="O30" i="7"/>
  <c r="D30" i="7"/>
  <c r="C30" i="7"/>
  <c r="J30" i="7"/>
  <c r="H30" i="7"/>
  <c r="K30" i="7"/>
  <c r="M30" i="7"/>
  <c r="G28" i="7"/>
  <c r="K28" i="7"/>
  <c r="E28" i="7"/>
  <c r="O28" i="7"/>
  <c r="F28" i="7"/>
  <c r="D28" i="7"/>
  <c r="I28" i="7"/>
  <c r="L28" i="7"/>
  <c r="H28" i="7"/>
  <c r="C28" i="7"/>
  <c r="J28" i="7"/>
  <c r="M28" i="7"/>
  <c r="E26" i="7"/>
  <c r="L26" i="7"/>
  <c r="G26" i="7"/>
  <c r="F26" i="7"/>
  <c r="H26" i="7"/>
  <c r="D26" i="7"/>
  <c r="O26" i="7"/>
  <c r="I26" i="7"/>
  <c r="C26" i="7"/>
  <c r="J26" i="7"/>
  <c r="K26" i="7"/>
  <c r="M26" i="7"/>
  <c r="I25" i="7"/>
  <c r="F25" i="7"/>
  <c r="M25" i="7"/>
  <c r="G25" i="7"/>
  <c r="H25" i="7"/>
  <c r="O25" i="7"/>
  <c r="J25" i="7"/>
  <c r="L25" i="7"/>
  <c r="C25" i="7"/>
  <c r="E25" i="7"/>
  <c r="K25" i="7"/>
  <c r="D25" i="7"/>
  <c r="C31" i="7"/>
  <c r="F31" i="7"/>
  <c r="E31" i="7"/>
  <c r="G31" i="7"/>
  <c r="K31" i="7"/>
  <c r="J31" i="7"/>
  <c r="H31" i="7"/>
  <c r="D31" i="7"/>
  <c r="O31" i="7"/>
  <c r="I31" i="7"/>
  <c r="L31" i="7"/>
  <c r="M31" i="7"/>
  <c r="D32" i="7"/>
  <c r="L32" i="7"/>
  <c r="E32" i="7"/>
  <c r="I32" i="7"/>
  <c r="G32" i="7"/>
  <c r="H32" i="7"/>
  <c r="J32" i="7"/>
  <c r="C32" i="7"/>
  <c r="F32" i="7"/>
  <c r="O32" i="7"/>
  <c r="K32" i="7"/>
  <c r="M32" i="7"/>
  <c r="F27" i="7"/>
  <c r="I27" i="7"/>
  <c r="L27" i="7"/>
  <c r="G27" i="7"/>
  <c r="J27" i="7"/>
  <c r="D27" i="7"/>
  <c r="H27" i="7"/>
  <c r="C27" i="7"/>
  <c r="K27" i="7"/>
  <c r="O27" i="7"/>
  <c r="E27" i="7"/>
  <c r="M27" i="7"/>
  <c r="P37" i="18" l="1"/>
  <c r="R37" i="18" s="1"/>
  <c r="C37" i="18"/>
  <c r="F37" i="18" s="1"/>
  <c r="D36" i="39"/>
  <c r="P30" i="35"/>
  <c r="R30" i="35" s="1"/>
  <c r="I29" i="39"/>
  <c r="C31" i="31"/>
  <c r="F31" i="31" s="1"/>
  <c r="P31" i="31"/>
  <c r="R31" i="31" s="1"/>
  <c r="C31" i="35"/>
  <c r="F31" i="35" s="1"/>
  <c r="F30" i="39"/>
  <c r="D24" i="38" s="1"/>
  <c r="C33" i="18"/>
  <c r="F33" i="18" s="1"/>
  <c r="P33" i="18"/>
  <c r="R33" i="18" s="1"/>
  <c r="D32" i="39"/>
  <c r="C34" i="39"/>
  <c r="P35" i="37"/>
  <c r="R35" i="37" s="1"/>
  <c r="C35" i="37"/>
  <c r="F35" i="37" s="1"/>
  <c r="P32" i="35"/>
  <c r="R32" i="35" s="1"/>
  <c r="I31" i="39"/>
  <c r="C30" i="18"/>
  <c r="F30" i="18" s="1"/>
  <c r="P30" i="18"/>
  <c r="R30" i="18" s="1"/>
  <c r="D29" i="39"/>
  <c r="C33" i="33"/>
  <c r="F33" i="33" s="1"/>
  <c r="P33" i="33"/>
  <c r="R33" i="33" s="1"/>
  <c r="H32" i="39"/>
  <c r="P33" i="34"/>
  <c r="R33" i="34" s="1"/>
  <c r="G32" i="39"/>
  <c r="E26" i="38" s="1"/>
  <c r="P35" i="35"/>
  <c r="R35" i="35" s="1"/>
  <c r="I34" i="39"/>
  <c r="C32" i="37"/>
  <c r="F32" i="37" s="1"/>
  <c r="P32" i="37"/>
  <c r="R32" i="37" s="1"/>
  <c r="C31" i="39"/>
  <c r="P37" i="33"/>
  <c r="R37" i="33" s="1"/>
  <c r="C37" i="33"/>
  <c r="F37" i="33" s="1"/>
  <c r="H36" i="39"/>
  <c r="P36" i="34"/>
  <c r="R36" i="34" s="1"/>
  <c r="G35" i="39"/>
  <c r="E29" i="38" s="1"/>
  <c r="C31" i="32"/>
  <c r="F31" i="32" s="1"/>
  <c r="C31" i="34"/>
  <c r="F31" i="34" s="1"/>
  <c r="P31" i="32"/>
  <c r="R31" i="32" s="1"/>
  <c r="E30" i="39"/>
  <c r="C24" i="38" s="1"/>
  <c r="L33" i="7"/>
  <c r="C33" i="7"/>
  <c r="F33" i="7"/>
  <c r="G33" i="7"/>
  <c r="I33" i="7"/>
  <c r="J33" i="7"/>
  <c r="D33" i="7"/>
  <c r="H33" i="7"/>
  <c r="E33" i="7"/>
  <c r="K33" i="7"/>
  <c r="O33" i="7"/>
  <c r="M33" i="7"/>
  <c r="C30" i="34"/>
  <c r="F30" i="34" s="1"/>
  <c r="P30" i="32"/>
  <c r="R30" i="32" s="1"/>
  <c r="C30" i="32"/>
  <c r="F30" i="32" s="1"/>
  <c r="E29" i="39"/>
  <c r="C23" i="38" s="1"/>
  <c r="P31" i="33"/>
  <c r="R31" i="33" s="1"/>
  <c r="C31" i="33"/>
  <c r="F31" i="33" s="1"/>
  <c r="H30" i="39"/>
  <c r="C32" i="32"/>
  <c r="F32" i="32" s="1"/>
  <c r="C32" i="34"/>
  <c r="F32" i="34" s="1"/>
  <c r="P32" i="32"/>
  <c r="R32" i="32" s="1"/>
  <c r="E31" i="39"/>
  <c r="C25" i="38" s="1"/>
  <c r="P37" i="34"/>
  <c r="R37" i="34" s="1"/>
  <c r="G36" i="39"/>
  <c r="E30" i="38" s="1"/>
  <c r="P36" i="35"/>
  <c r="R36" i="35" s="1"/>
  <c r="I35" i="39"/>
  <c r="P31" i="34"/>
  <c r="R31" i="34" s="1"/>
  <c r="G30" i="39"/>
  <c r="E24" i="38" s="1"/>
  <c r="P35" i="34"/>
  <c r="R35" i="34" s="1"/>
  <c r="G34" i="39"/>
  <c r="E28" i="38" s="1"/>
  <c r="P32" i="18"/>
  <c r="R32" i="18" s="1"/>
  <c r="C32" i="18"/>
  <c r="F32" i="18" s="1"/>
  <c r="D31" i="39"/>
  <c r="C30" i="37"/>
  <c r="F30" i="37" s="1"/>
  <c r="P30" i="37"/>
  <c r="R30" i="37" s="1"/>
  <c r="C29" i="39"/>
  <c r="C33" i="35"/>
  <c r="F33" i="35" s="1"/>
  <c r="P33" i="31"/>
  <c r="R33" i="31" s="1"/>
  <c r="C33" i="31"/>
  <c r="F33" i="31" s="1"/>
  <c r="F32" i="39"/>
  <c r="D26" i="38" s="1"/>
  <c r="P31" i="18"/>
  <c r="R31" i="18" s="1"/>
  <c r="C31" i="18"/>
  <c r="F31" i="18" s="1"/>
  <c r="D30" i="39"/>
  <c r="P32" i="31"/>
  <c r="R32" i="31" s="1"/>
  <c r="C32" i="35"/>
  <c r="F32" i="35" s="1"/>
  <c r="C32" i="31"/>
  <c r="F32" i="31" s="1"/>
  <c r="F31" i="39"/>
  <c r="D25" i="38" s="1"/>
  <c r="C37" i="37"/>
  <c r="F37" i="37" s="1"/>
  <c r="P37" i="37"/>
  <c r="R37" i="37" s="1"/>
  <c r="C36" i="39"/>
  <c r="P36" i="31"/>
  <c r="R36" i="31" s="1"/>
  <c r="C36" i="35"/>
  <c r="F36" i="35" s="1"/>
  <c r="C36" i="31"/>
  <c r="F36" i="31" s="1"/>
  <c r="F35" i="39"/>
  <c r="D29" i="38" s="1"/>
  <c r="C30" i="35"/>
  <c r="F30" i="35" s="1"/>
  <c r="C30" i="31"/>
  <c r="F30" i="31" s="1"/>
  <c r="P30" i="31"/>
  <c r="R30" i="31" s="1"/>
  <c r="F29" i="39"/>
  <c r="D23" i="38" s="1"/>
  <c r="P30" i="34"/>
  <c r="R30" i="34" s="1"/>
  <c r="G29" i="39"/>
  <c r="E23" i="38" s="1"/>
  <c r="P33" i="37"/>
  <c r="R33" i="37" s="1"/>
  <c r="C33" i="37"/>
  <c r="F33" i="37" s="1"/>
  <c r="C32" i="39"/>
  <c r="P35" i="18"/>
  <c r="R35" i="18" s="1"/>
  <c r="C35" i="18"/>
  <c r="F35" i="18" s="1"/>
  <c r="D34" i="39"/>
  <c r="F29" i="7"/>
  <c r="C29" i="7"/>
  <c r="I29" i="7"/>
  <c r="J29" i="7"/>
  <c r="K29" i="7"/>
  <c r="H29" i="7"/>
  <c r="L29" i="7"/>
  <c r="G29" i="7"/>
  <c r="E29" i="7"/>
  <c r="O29" i="7"/>
  <c r="D29" i="7"/>
  <c r="M29" i="7"/>
  <c r="P32" i="34"/>
  <c r="R32" i="34" s="1"/>
  <c r="G31" i="39"/>
  <c r="E25" i="38" s="1"/>
  <c r="P36" i="32"/>
  <c r="R36" i="32" s="1"/>
  <c r="C36" i="34"/>
  <c r="F36" i="34" s="1"/>
  <c r="C36" i="32"/>
  <c r="F36" i="32" s="1"/>
  <c r="E35" i="39"/>
  <c r="C29" i="38" s="1"/>
  <c r="P35" i="33"/>
  <c r="R35" i="33" s="1"/>
  <c r="H34" i="39"/>
  <c r="C35" i="33"/>
  <c r="F35" i="33" s="1"/>
  <c r="C32" i="33"/>
  <c r="F32" i="33" s="1"/>
  <c r="H31" i="39"/>
  <c r="P32" i="33"/>
  <c r="R32" i="33" s="1"/>
  <c r="P37" i="35"/>
  <c r="R37" i="35" s="1"/>
  <c r="I36" i="39"/>
  <c r="P36" i="37"/>
  <c r="R36" i="37" s="1"/>
  <c r="C36" i="37"/>
  <c r="F36" i="37" s="1"/>
  <c r="C35" i="39"/>
  <c r="P36" i="18"/>
  <c r="R36" i="18" s="1"/>
  <c r="C36" i="18"/>
  <c r="F36" i="18" s="1"/>
  <c r="D35" i="39"/>
  <c r="P30" i="33"/>
  <c r="R30" i="33" s="1"/>
  <c r="C30" i="33"/>
  <c r="F30" i="33" s="1"/>
  <c r="H29" i="39"/>
  <c r="P31" i="35"/>
  <c r="R31" i="35" s="1"/>
  <c r="I30" i="39"/>
  <c r="P33" i="32"/>
  <c r="R33" i="32" s="1"/>
  <c r="C33" i="32"/>
  <c r="F33" i="32" s="1"/>
  <c r="C33" i="34"/>
  <c r="F33" i="34" s="1"/>
  <c r="E32" i="39"/>
  <c r="C26" i="38" s="1"/>
  <c r="P35" i="32"/>
  <c r="R35" i="32" s="1"/>
  <c r="C35" i="32"/>
  <c r="F35" i="32" s="1"/>
  <c r="C35" i="34"/>
  <c r="F35" i="34" s="1"/>
  <c r="E34" i="39"/>
  <c r="C28" i="38" s="1"/>
  <c r="P37" i="32"/>
  <c r="R37" i="32" s="1"/>
  <c r="C37" i="34"/>
  <c r="F37" i="34" s="1"/>
  <c r="C37" i="32"/>
  <c r="F37" i="32" s="1"/>
  <c r="E36" i="39"/>
  <c r="C30" i="38" s="1"/>
  <c r="C37" i="35"/>
  <c r="F37" i="35" s="1"/>
  <c r="C37" i="31"/>
  <c r="F37" i="31" s="1"/>
  <c r="P37" i="31"/>
  <c r="R37" i="31" s="1"/>
  <c r="F36" i="39"/>
  <c r="D30" i="38" s="1"/>
  <c r="C36" i="33"/>
  <c r="F36" i="33" s="1"/>
  <c r="P36" i="33"/>
  <c r="R36" i="33" s="1"/>
  <c r="H35" i="39"/>
  <c r="C31" i="37"/>
  <c r="F31" i="37" s="1"/>
  <c r="P31" i="37"/>
  <c r="R31" i="37" s="1"/>
  <c r="C30" i="39"/>
  <c r="P33" i="35"/>
  <c r="R33" i="35" s="1"/>
  <c r="I32" i="39"/>
  <c r="P35" i="31"/>
  <c r="R35" i="31" s="1"/>
  <c r="C35" i="31"/>
  <c r="F35" i="31" s="1"/>
  <c r="C35" i="35"/>
  <c r="F35" i="35" s="1"/>
  <c r="F34" i="39"/>
  <c r="D28" i="38" s="1"/>
  <c r="H36" i="33" l="1"/>
  <c r="G36" i="33"/>
  <c r="S36" i="18"/>
  <c r="T36" i="18"/>
  <c r="C34" i="33"/>
  <c r="F34" i="33" s="1"/>
  <c r="P34" i="33"/>
  <c r="R34" i="33" s="1"/>
  <c r="H33" i="39"/>
  <c r="H30" i="31"/>
  <c r="G30" i="31"/>
  <c r="G32" i="18"/>
  <c r="H32" i="18"/>
  <c r="T31" i="33"/>
  <c r="S31" i="33"/>
  <c r="P38" i="35"/>
  <c r="R38" i="35" s="1"/>
  <c r="I37" i="39"/>
  <c r="S33" i="34"/>
  <c r="T33" i="34"/>
  <c r="G31" i="35"/>
  <c r="H31" i="35"/>
  <c r="S32" i="34"/>
  <c r="T32" i="34"/>
  <c r="G30" i="35"/>
  <c r="H30" i="35"/>
  <c r="T32" i="18"/>
  <c r="S32" i="18"/>
  <c r="H37" i="39"/>
  <c r="P38" i="33"/>
  <c r="R38" i="33" s="1"/>
  <c r="C38" i="33"/>
  <c r="F38" i="33" s="1"/>
  <c r="H35" i="37"/>
  <c r="G35" i="37"/>
  <c r="S33" i="35"/>
  <c r="T33" i="35"/>
  <c r="T37" i="31"/>
  <c r="S37" i="31"/>
  <c r="H35" i="34"/>
  <c r="G35" i="34"/>
  <c r="T31" i="35"/>
  <c r="S31" i="35"/>
  <c r="G36" i="37"/>
  <c r="H36" i="37"/>
  <c r="G33" i="37"/>
  <c r="H33" i="37"/>
  <c r="G32" i="31"/>
  <c r="H32" i="31"/>
  <c r="S33" i="31"/>
  <c r="T33" i="31"/>
  <c r="G30" i="32"/>
  <c r="H30" i="32"/>
  <c r="C38" i="35"/>
  <c r="F38" i="35" s="1"/>
  <c r="P38" i="31"/>
  <c r="R38" i="31" s="1"/>
  <c r="C38" i="31"/>
  <c r="F38" i="31" s="1"/>
  <c r="F37" i="39"/>
  <c r="D31" i="38" s="1"/>
  <c r="S31" i="32"/>
  <c r="T31" i="32"/>
  <c r="T33" i="33"/>
  <c r="S33" i="33"/>
  <c r="T35" i="37"/>
  <c r="S35" i="37"/>
  <c r="H31" i="31"/>
  <c r="G31" i="31"/>
  <c r="S35" i="31"/>
  <c r="T35" i="31"/>
  <c r="T37" i="32"/>
  <c r="S37" i="32"/>
  <c r="T33" i="32"/>
  <c r="S33" i="32"/>
  <c r="G32" i="33"/>
  <c r="H32" i="33"/>
  <c r="S35" i="18"/>
  <c r="T35" i="18"/>
  <c r="H37" i="37"/>
  <c r="G37" i="37"/>
  <c r="G37" i="33"/>
  <c r="H37" i="33"/>
  <c r="S32" i="35"/>
  <c r="T32" i="35"/>
  <c r="H35" i="33"/>
  <c r="G35" i="33"/>
  <c r="G33" i="31"/>
  <c r="H33" i="31"/>
  <c r="S37" i="34"/>
  <c r="T37" i="34"/>
  <c r="S37" i="33"/>
  <c r="T37" i="33"/>
  <c r="T31" i="31"/>
  <c r="S31" i="31"/>
  <c r="F14" i="7"/>
  <c r="O14" i="7"/>
  <c r="E14" i="7"/>
  <c r="G14" i="7"/>
  <c r="C14" i="7"/>
  <c r="L14" i="7"/>
  <c r="J14" i="7"/>
  <c r="D14" i="7"/>
  <c r="K14" i="7"/>
  <c r="I14" i="7"/>
  <c r="H14" i="7"/>
  <c r="M14" i="7"/>
  <c r="G37" i="31"/>
  <c r="H37" i="31"/>
  <c r="G35" i="32"/>
  <c r="H35" i="32"/>
  <c r="T36" i="37"/>
  <c r="S36" i="37"/>
  <c r="S35" i="33"/>
  <c r="T35" i="33"/>
  <c r="C34" i="35"/>
  <c r="F34" i="35" s="1"/>
  <c r="P34" i="31"/>
  <c r="R34" i="31" s="1"/>
  <c r="C34" i="31"/>
  <c r="F34" i="31" s="1"/>
  <c r="F33" i="39"/>
  <c r="D27" i="38" s="1"/>
  <c r="T33" i="37"/>
  <c r="S33" i="37"/>
  <c r="G36" i="31"/>
  <c r="H36" i="31"/>
  <c r="H32" i="35"/>
  <c r="G32" i="35"/>
  <c r="H33" i="35"/>
  <c r="G33" i="35"/>
  <c r="S35" i="34"/>
  <c r="T35" i="34"/>
  <c r="T32" i="32"/>
  <c r="S32" i="32"/>
  <c r="S30" i="32"/>
  <c r="T30" i="32"/>
  <c r="H31" i="34"/>
  <c r="G31" i="34"/>
  <c r="T32" i="37"/>
  <c r="S32" i="37"/>
  <c r="G33" i="33"/>
  <c r="H33" i="33"/>
  <c r="S31" i="37"/>
  <c r="T31" i="37"/>
  <c r="S35" i="32"/>
  <c r="T35" i="32"/>
  <c r="T32" i="31"/>
  <c r="S32" i="31"/>
  <c r="H32" i="34"/>
  <c r="G32" i="34"/>
  <c r="G32" i="37"/>
  <c r="H32" i="37"/>
  <c r="N32" i="39"/>
  <c r="S37" i="35"/>
  <c r="T37" i="35"/>
  <c r="P34" i="35"/>
  <c r="R34" i="35" s="1"/>
  <c r="I33" i="39"/>
  <c r="S30" i="34"/>
  <c r="T30" i="34"/>
  <c r="S36" i="31"/>
  <c r="T36" i="31"/>
  <c r="T30" i="37"/>
  <c r="S30" i="37"/>
  <c r="H32" i="32"/>
  <c r="G32" i="32"/>
  <c r="P38" i="34"/>
  <c r="R38" i="34" s="1"/>
  <c r="G37" i="39"/>
  <c r="E31" i="38" s="1"/>
  <c r="N36" i="39"/>
  <c r="G35" i="35"/>
  <c r="H35" i="35"/>
  <c r="G37" i="32"/>
  <c r="H37" i="32"/>
  <c r="G33" i="34"/>
  <c r="H33" i="34"/>
  <c r="N35" i="39"/>
  <c r="T32" i="33"/>
  <c r="S32" i="33"/>
  <c r="G36" i="34"/>
  <c r="H36" i="34"/>
  <c r="P34" i="34"/>
  <c r="R34" i="34" s="1"/>
  <c r="G33" i="39"/>
  <c r="E27" i="38" s="1"/>
  <c r="N34" i="39"/>
  <c r="G31" i="18"/>
  <c r="H31" i="18"/>
  <c r="H30" i="37"/>
  <c r="G30" i="37"/>
  <c r="P38" i="37"/>
  <c r="R38" i="37" s="1"/>
  <c r="C38" i="37"/>
  <c r="F38" i="37" s="1"/>
  <c r="C37" i="39"/>
  <c r="C38" i="34"/>
  <c r="F38" i="34" s="1"/>
  <c r="P38" i="32"/>
  <c r="R38" i="32" s="1"/>
  <c r="C38" i="32"/>
  <c r="F38" i="32" s="1"/>
  <c r="E37" i="39"/>
  <c r="C31" i="38" s="1"/>
  <c r="T36" i="34"/>
  <c r="S36" i="34"/>
  <c r="S35" i="35"/>
  <c r="T35" i="35"/>
  <c r="G30" i="18"/>
  <c r="H30" i="18"/>
  <c r="G33" i="18"/>
  <c r="H33" i="18"/>
  <c r="H37" i="18"/>
  <c r="G37" i="18"/>
  <c r="G37" i="35"/>
  <c r="H37" i="35"/>
  <c r="H30" i="33"/>
  <c r="G30" i="33"/>
  <c r="P34" i="37"/>
  <c r="R34" i="37" s="1"/>
  <c r="C34" i="37"/>
  <c r="F34" i="37" s="1"/>
  <c r="C33" i="39"/>
  <c r="C34" i="18"/>
  <c r="F34" i="18" s="1"/>
  <c r="P34" i="18"/>
  <c r="R34" i="18" s="1"/>
  <c r="D33" i="39"/>
  <c r="H36" i="35"/>
  <c r="G36" i="35"/>
  <c r="G30" i="34"/>
  <c r="H30" i="34"/>
  <c r="H31" i="32"/>
  <c r="G31" i="32"/>
  <c r="N29" i="39"/>
  <c r="S30" i="35"/>
  <c r="T30" i="35"/>
  <c r="G31" i="37"/>
  <c r="H31" i="37"/>
  <c r="S30" i="33"/>
  <c r="T30" i="33"/>
  <c r="G36" i="32"/>
  <c r="H36" i="32"/>
  <c r="P34" i="32"/>
  <c r="R34" i="32" s="1"/>
  <c r="C34" i="34"/>
  <c r="F34" i="34" s="1"/>
  <c r="C34" i="32"/>
  <c r="F34" i="32" s="1"/>
  <c r="E33" i="39"/>
  <c r="C27" i="38" s="1"/>
  <c r="N30" i="39"/>
  <c r="S31" i="34"/>
  <c r="T31" i="34"/>
  <c r="T30" i="18"/>
  <c r="S30" i="18"/>
  <c r="T33" i="18"/>
  <c r="S33" i="18"/>
  <c r="G35" i="31"/>
  <c r="H35" i="31"/>
  <c r="S36" i="33"/>
  <c r="T36" i="33"/>
  <c r="H37" i="34"/>
  <c r="G37" i="34"/>
  <c r="G33" i="32"/>
  <c r="H33" i="32"/>
  <c r="G36" i="18"/>
  <c r="H36" i="18"/>
  <c r="T36" i="32"/>
  <c r="S36" i="32"/>
  <c r="H35" i="18"/>
  <c r="G35" i="18"/>
  <c r="T30" i="31"/>
  <c r="S30" i="31"/>
  <c r="T37" i="37"/>
  <c r="S37" i="37"/>
  <c r="S31" i="18"/>
  <c r="T31" i="18"/>
  <c r="N31" i="39"/>
  <c r="T36" i="35"/>
  <c r="S36" i="35"/>
  <c r="G31" i="33"/>
  <c r="H31" i="33"/>
  <c r="P38" i="18"/>
  <c r="R38" i="18" s="1"/>
  <c r="C38" i="18"/>
  <c r="F38" i="18" s="1"/>
  <c r="D37" i="39"/>
  <c r="T37" i="18"/>
  <c r="S37" i="18"/>
  <c r="H34" i="32" l="1"/>
  <c r="G34" i="32"/>
  <c r="S34" i="18"/>
  <c r="T34" i="18"/>
  <c r="G38" i="37"/>
  <c r="H38" i="37"/>
  <c r="T34" i="34"/>
  <c r="S34" i="34"/>
  <c r="S34" i="35"/>
  <c r="T34" i="35"/>
  <c r="P19" i="37"/>
  <c r="R19" i="37" s="1"/>
  <c r="C19" i="37"/>
  <c r="F19" i="37" s="1"/>
  <c r="C18" i="39"/>
  <c r="L18" i="7"/>
  <c r="O18" i="7"/>
  <c r="H18" i="7"/>
  <c r="J18" i="7"/>
  <c r="K18" i="7"/>
  <c r="I18" i="7"/>
  <c r="F18" i="7"/>
  <c r="G18" i="7"/>
  <c r="E18" i="7"/>
  <c r="C18" i="7"/>
  <c r="D18" i="7"/>
  <c r="M18" i="7"/>
  <c r="N37" i="39"/>
  <c r="G34" i="18"/>
  <c r="H34" i="18"/>
  <c r="T38" i="37"/>
  <c r="S38" i="37"/>
  <c r="C19" i="34"/>
  <c r="F19" i="34" s="1"/>
  <c r="P19" i="32"/>
  <c r="R19" i="32" s="1"/>
  <c r="C19" i="32"/>
  <c r="F19" i="32" s="1"/>
  <c r="E18" i="39"/>
  <c r="C12" i="38" s="1"/>
  <c r="F12" i="38" s="1"/>
  <c r="H38" i="18"/>
  <c r="G38" i="18"/>
  <c r="P19" i="31"/>
  <c r="R19" i="31" s="1"/>
  <c r="C19" i="35"/>
  <c r="F19" i="35" s="1"/>
  <c r="C19" i="31"/>
  <c r="F19" i="31" s="1"/>
  <c r="F18" i="39"/>
  <c r="D12" i="38" s="1"/>
  <c r="G12" i="38" s="1"/>
  <c r="T38" i="35"/>
  <c r="S38" i="35"/>
  <c r="S34" i="33"/>
  <c r="T34" i="33"/>
  <c r="H34" i="33"/>
  <c r="G34" i="33"/>
  <c r="J17" i="7"/>
  <c r="H17" i="7"/>
  <c r="K17" i="7"/>
  <c r="D17" i="7"/>
  <c r="C17" i="7"/>
  <c r="L17" i="7"/>
  <c r="F17" i="7"/>
  <c r="E17" i="7"/>
  <c r="I17" i="7"/>
  <c r="O17" i="7"/>
  <c r="G17" i="7"/>
  <c r="M17" i="7"/>
  <c r="J15" i="7"/>
  <c r="I15" i="7"/>
  <c r="L15" i="7"/>
  <c r="E15" i="7"/>
  <c r="H15" i="7"/>
  <c r="O15" i="7"/>
  <c r="G15" i="7"/>
  <c r="K15" i="7"/>
  <c r="C15" i="7"/>
  <c r="D15" i="7"/>
  <c r="F15" i="7"/>
  <c r="M15" i="7"/>
  <c r="S38" i="18"/>
  <c r="T38" i="18"/>
  <c r="H34" i="37"/>
  <c r="G34" i="37"/>
  <c r="H34" i="31"/>
  <c r="G34" i="31"/>
  <c r="T34" i="37"/>
  <c r="S34" i="37"/>
  <c r="G38" i="32"/>
  <c r="H38" i="32"/>
  <c r="T34" i="31"/>
  <c r="S34" i="31"/>
  <c r="H38" i="33"/>
  <c r="G38" i="33"/>
  <c r="T38" i="32"/>
  <c r="S38" i="32"/>
  <c r="H34" i="35"/>
  <c r="G34" i="35"/>
  <c r="C19" i="18"/>
  <c r="F19" i="18" s="1"/>
  <c r="P19" i="18"/>
  <c r="R19" i="18" s="1"/>
  <c r="D18" i="39"/>
  <c r="H38" i="31"/>
  <c r="G38" i="31"/>
  <c r="S38" i="33"/>
  <c r="T38" i="33"/>
  <c r="H34" i="34"/>
  <c r="G34" i="34"/>
  <c r="G38" i="34"/>
  <c r="H38" i="34"/>
  <c r="T38" i="34"/>
  <c r="S38" i="34"/>
  <c r="P19" i="34"/>
  <c r="R19" i="34" s="1"/>
  <c r="G18" i="39"/>
  <c r="E12" i="38" s="1"/>
  <c r="H12" i="38" s="1"/>
  <c r="T38" i="31"/>
  <c r="S38" i="31"/>
  <c r="S34" i="32"/>
  <c r="T34" i="32"/>
  <c r="N33" i="39"/>
  <c r="C19" i="33"/>
  <c r="F19" i="33" s="1"/>
  <c r="P19" i="33"/>
  <c r="R19" i="33" s="1"/>
  <c r="H18" i="39"/>
  <c r="P19" i="35"/>
  <c r="R19" i="35" s="1"/>
  <c r="I18" i="39"/>
  <c r="H38" i="35"/>
  <c r="G38" i="35"/>
  <c r="N18" i="39" l="1"/>
  <c r="O18" i="39" s="1"/>
  <c r="H19" i="33"/>
  <c r="J19" i="33" s="1"/>
  <c r="K19" i="33" s="1"/>
  <c r="H17" i="17" s="1"/>
  <c r="G19" i="33"/>
  <c r="I19" i="33" s="1"/>
  <c r="P20" i="37"/>
  <c r="R20" i="37" s="1"/>
  <c r="C20" i="37"/>
  <c r="F20" i="37" s="1"/>
  <c r="C19" i="39"/>
  <c r="P22" i="33"/>
  <c r="R22" i="33" s="1"/>
  <c r="C22" i="33"/>
  <c r="F22" i="33" s="1"/>
  <c r="H21" i="39"/>
  <c r="C20" i="33"/>
  <c r="F20" i="33" s="1"/>
  <c r="P20" i="33"/>
  <c r="R20" i="33" s="1"/>
  <c r="H19" i="39"/>
  <c r="G19" i="35"/>
  <c r="I19" i="35" s="1"/>
  <c r="H19" i="35"/>
  <c r="J19" i="35" s="1"/>
  <c r="K19" i="35" s="1"/>
  <c r="E17" i="17" s="1"/>
  <c r="L20" i="7"/>
  <c r="E20" i="7"/>
  <c r="J20" i="7"/>
  <c r="D20" i="7"/>
  <c r="I20" i="7"/>
  <c r="C20" i="7"/>
  <c r="F20" i="7"/>
  <c r="H20" i="7"/>
  <c r="G20" i="7"/>
  <c r="K20" i="7"/>
  <c r="O20" i="7"/>
  <c r="M20" i="7"/>
  <c r="S19" i="35"/>
  <c r="U19" i="35" s="1"/>
  <c r="T19" i="35"/>
  <c r="V19" i="35" s="1"/>
  <c r="W19" i="35" s="1"/>
  <c r="V17" i="17" s="1"/>
  <c r="P20" i="35"/>
  <c r="R20" i="35" s="1"/>
  <c r="I19" i="39"/>
  <c r="P22" i="35"/>
  <c r="R22" i="35" s="1"/>
  <c r="I21" i="39"/>
  <c r="T19" i="31"/>
  <c r="V19" i="31" s="1"/>
  <c r="W19" i="31" s="1"/>
  <c r="U17" i="17" s="1"/>
  <c r="S19" i="31"/>
  <c r="U19" i="31" s="1"/>
  <c r="D19" i="7"/>
  <c r="C19" i="7"/>
  <c r="K19" i="7"/>
  <c r="E19" i="7"/>
  <c r="L19" i="7"/>
  <c r="I19" i="7"/>
  <c r="O19" i="7"/>
  <c r="H19" i="7"/>
  <c r="J19" i="7"/>
  <c r="F19" i="7"/>
  <c r="G19" i="7"/>
  <c r="M19" i="7"/>
  <c r="C22" i="37"/>
  <c r="F22" i="37" s="1"/>
  <c r="P22" i="37"/>
  <c r="R22" i="37" s="1"/>
  <c r="C21" i="39"/>
  <c r="G19" i="31"/>
  <c r="I19" i="31" s="1"/>
  <c r="H19" i="31"/>
  <c r="J19" i="31" s="1"/>
  <c r="C23" i="32"/>
  <c r="F23" i="32" s="1"/>
  <c r="P23" i="32"/>
  <c r="R23" i="32" s="1"/>
  <c r="C23" i="34"/>
  <c r="F23" i="34" s="1"/>
  <c r="E22" i="39"/>
  <c r="C16" i="38" s="1"/>
  <c r="O21" i="7"/>
  <c r="G21" i="7"/>
  <c r="L21" i="7"/>
  <c r="I21" i="7"/>
  <c r="K21" i="7"/>
  <c r="E21" i="7"/>
  <c r="J21" i="7"/>
  <c r="H21" i="7"/>
  <c r="C21" i="7"/>
  <c r="D21" i="7"/>
  <c r="F21" i="7"/>
  <c r="M21" i="7"/>
  <c r="D24" i="7"/>
  <c r="L24" i="7"/>
  <c r="F24" i="7"/>
  <c r="K24" i="7"/>
  <c r="E24" i="7"/>
  <c r="G24" i="7"/>
  <c r="C24" i="7"/>
  <c r="O24" i="7"/>
  <c r="J24" i="7"/>
  <c r="I24" i="7"/>
  <c r="H24" i="7"/>
  <c r="M24" i="7"/>
  <c r="C20" i="34"/>
  <c r="F20" i="34" s="1"/>
  <c r="C20" i="32"/>
  <c r="F20" i="32" s="1"/>
  <c r="P20" i="32"/>
  <c r="R20" i="32" s="1"/>
  <c r="E19" i="39"/>
  <c r="C13" i="38" s="1"/>
  <c r="F13" i="38" s="1"/>
  <c r="P22" i="32"/>
  <c r="R22" i="32" s="1"/>
  <c r="C22" i="32"/>
  <c r="F22" i="32" s="1"/>
  <c r="C22" i="34"/>
  <c r="F22" i="34" s="1"/>
  <c r="E21" i="39"/>
  <c r="C15" i="38" s="1"/>
  <c r="G19" i="32"/>
  <c r="I19" i="32" s="1"/>
  <c r="H19" i="32"/>
  <c r="J19" i="32" s="1"/>
  <c r="T19" i="33"/>
  <c r="V19" i="33" s="1"/>
  <c r="W19" i="33" s="1"/>
  <c r="Y17" i="17" s="1"/>
  <c r="S19" i="33"/>
  <c r="U19" i="33" s="1"/>
  <c r="P20" i="31"/>
  <c r="R20" i="31" s="1"/>
  <c r="C20" i="31"/>
  <c r="F20" i="31" s="1"/>
  <c r="F19" i="39"/>
  <c r="D13" i="38" s="1"/>
  <c r="G13" i="38" s="1"/>
  <c r="C20" i="35"/>
  <c r="F20" i="35" s="1"/>
  <c r="S19" i="32"/>
  <c r="U19" i="32" s="1"/>
  <c r="T19" i="32"/>
  <c r="V19" i="32" s="1"/>
  <c r="W19" i="32" s="1"/>
  <c r="W17" i="17" s="1"/>
  <c r="C23" i="31"/>
  <c r="F23" i="31" s="1"/>
  <c r="C23" i="35"/>
  <c r="F23" i="35" s="1"/>
  <c r="P23" i="31"/>
  <c r="R23" i="31" s="1"/>
  <c r="F22" i="39"/>
  <c r="D16" i="38" s="1"/>
  <c r="P23" i="33"/>
  <c r="R23" i="33" s="1"/>
  <c r="C23" i="33"/>
  <c r="F23" i="33" s="1"/>
  <c r="H22" i="39"/>
  <c r="H19" i="37"/>
  <c r="J19" i="37" s="1"/>
  <c r="K19" i="37" s="1"/>
  <c r="J17" i="17" s="1"/>
  <c r="G19" i="37"/>
  <c r="I19" i="37" s="1"/>
  <c r="G16" i="7"/>
  <c r="L16" i="7"/>
  <c r="J16" i="7"/>
  <c r="H16" i="7"/>
  <c r="D16" i="7"/>
  <c r="K16" i="7"/>
  <c r="E16" i="7"/>
  <c r="C16" i="7"/>
  <c r="O16" i="7"/>
  <c r="I16" i="7"/>
  <c r="F16" i="7"/>
  <c r="M16" i="7"/>
  <c r="S19" i="34"/>
  <c r="U19" i="34" s="1"/>
  <c r="T19" i="34"/>
  <c r="V19" i="34" s="1"/>
  <c r="W19" i="34" s="1"/>
  <c r="X17" i="17" s="1"/>
  <c r="C20" i="18"/>
  <c r="F20" i="18" s="1"/>
  <c r="P20" i="18"/>
  <c r="R20" i="18" s="1"/>
  <c r="D19" i="39"/>
  <c r="C22" i="18"/>
  <c r="F22" i="18" s="1"/>
  <c r="P22" i="18"/>
  <c r="R22" i="18" s="1"/>
  <c r="D21" i="39"/>
  <c r="H19" i="34"/>
  <c r="J19" i="34" s="1"/>
  <c r="G19" i="34"/>
  <c r="I19" i="34" s="1"/>
  <c r="P23" i="18"/>
  <c r="R23" i="18" s="1"/>
  <c r="C23" i="18"/>
  <c r="F23" i="18" s="1"/>
  <c r="D22" i="39"/>
  <c r="C23" i="37"/>
  <c r="F23" i="37" s="1"/>
  <c r="P23" i="37"/>
  <c r="R23" i="37" s="1"/>
  <c r="C22" i="39"/>
  <c r="T19" i="37"/>
  <c r="V19" i="37" s="1"/>
  <c r="W19" i="37" s="1"/>
  <c r="AA17" i="17" s="1"/>
  <c r="S19" i="37"/>
  <c r="U19" i="37" s="1"/>
  <c r="O23" i="7"/>
  <c r="D23" i="7"/>
  <c r="L23" i="7"/>
  <c r="H23" i="7"/>
  <c r="J23" i="7"/>
  <c r="K23" i="7"/>
  <c r="C23" i="7"/>
  <c r="I23" i="7"/>
  <c r="G23" i="7"/>
  <c r="F23" i="7"/>
  <c r="E23" i="7"/>
  <c r="M23" i="7"/>
  <c r="T19" i="18"/>
  <c r="V19" i="18" s="1"/>
  <c r="W19" i="18" s="1"/>
  <c r="T17" i="17" s="1"/>
  <c r="S19" i="18"/>
  <c r="U19" i="18" s="1"/>
  <c r="C22" i="31"/>
  <c r="F22" i="31" s="1"/>
  <c r="P22" i="31"/>
  <c r="R22" i="31" s="1"/>
  <c r="C22" i="35"/>
  <c r="F22" i="35" s="1"/>
  <c r="F21" i="39"/>
  <c r="D15" i="38" s="1"/>
  <c r="P23" i="35"/>
  <c r="R23" i="35" s="1"/>
  <c r="I22" i="39"/>
  <c r="G22" i="7"/>
  <c r="K22" i="7"/>
  <c r="D22" i="7"/>
  <c r="L22" i="7"/>
  <c r="J22" i="7"/>
  <c r="C22" i="7"/>
  <c r="I22" i="7"/>
  <c r="F22" i="7"/>
  <c r="O22" i="7"/>
  <c r="H22" i="7"/>
  <c r="M22" i="7"/>
  <c r="E22" i="7"/>
  <c r="H19" i="18"/>
  <c r="J19" i="18" s="1"/>
  <c r="K19" i="18" s="1"/>
  <c r="C17" i="17" s="1"/>
  <c r="G19" i="18"/>
  <c r="I19" i="18" s="1"/>
  <c r="P20" i="34"/>
  <c r="R20" i="34" s="1"/>
  <c r="G19" i="39"/>
  <c r="E13" i="38" s="1"/>
  <c r="H13" i="38" s="1"/>
  <c r="P22" i="34"/>
  <c r="R22" i="34" s="1"/>
  <c r="G21" i="39"/>
  <c r="E15" i="38" s="1"/>
  <c r="P23" i="34"/>
  <c r="R23" i="34" s="1"/>
  <c r="G22" i="39"/>
  <c r="E16" i="38" s="1"/>
  <c r="N22" i="39" l="1"/>
  <c r="P28" i="35"/>
  <c r="R28" i="35" s="1"/>
  <c r="I27" i="39"/>
  <c r="G22" i="18"/>
  <c r="H22" i="18"/>
  <c r="P29" i="33"/>
  <c r="R29" i="33" s="1"/>
  <c r="C29" i="33"/>
  <c r="F29" i="33" s="1"/>
  <c r="H28" i="39"/>
  <c r="H23" i="34"/>
  <c r="G23" i="34"/>
  <c r="P24" i="37"/>
  <c r="R24" i="37" s="1"/>
  <c r="C24" i="37"/>
  <c r="F24" i="37" s="1"/>
  <c r="C23" i="39"/>
  <c r="C25" i="18"/>
  <c r="F25" i="18" s="1"/>
  <c r="P25" i="18"/>
  <c r="R25" i="18" s="1"/>
  <c r="D24" i="39"/>
  <c r="S20" i="34"/>
  <c r="U20" i="34" s="1"/>
  <c r="T20" i="34"/>
  <c r="V20" i="34" s="1"/>
  <c r="W20" i="34" s="1"/>
  <c r="X18" i="17" s="1"/>
  <c r="P27" i="34"/>
  <c r="R27" i="34" s="1"/>
  <c r="G26" i="39"/>
  <c r="E20" i="38" s="1"/>
  <c r="P28" i="31"/>
  <c r="R28" i="31" s="1"/>
  <c r="C28" i="31"/>
  <c r="F28" i="31" s="1"/>
  <c r="C28" i="35"/>
  <c r="F28" i="35" s="1"/>
  <c r="F27" i="39"/>
  <c r="D21" i="38" s="1"/>
  <c r="N19" i="39"/>
  <c r="O19" i="39" s="1"/>
  <c r="G20" i="31"/>
  <c r="I20" i="31" s="1"/>
  <c r="H20" i="31"/>
  <c r="J20" i="31" s="1"/>
  <c r="K19" i="32"/>
  <c r="F17" i="17" s="1"/>
  <c r="J12" i="38"/>
  <c r="P26" i="35"/>
  <c r="R26" i="35" s="1"/>
  <c r="I25" i="39"/>
  <c r="S23" i="32"/>
  <c r="T23" i="32"/>
  <c r="T22" i="33"/>
  <c r="S22" i="33"/>
  <c r="C27" i="34"/>
  <c r="F27" i="34" s="1"/>
  <c r="C27" i="32"/>
  <c r="F27" i="32" s="1"/>
  <c r="P27" i="32"/>
  <c r="R27" i="32" s="1"/>
  <c r="E26" i="39"/>
  <c r="C20" i="38" s="1"/>
  <c r="P28" i="34"/>
  <c r="R28" i="34" s="1"/>
  <c r="G27" i="39"/>
  <c r="E21" i="38" s="1"/>
  <c r="P28" i="37"/>
  <c r="R28" i="37" s="1"/>
  <c r="C28" i="37"/>
  <c r="F28" i="37" s="1"/>
  <c r="C27" i="39"/>
  <c r="H23" i="18"/>
  <c r="G23" i="18"/>
  <c r="S20" i="18"/>
  <c r="U20" i="18" s="1"/>
  <c r="T20" i="18"/>
  <c r="V20" i="18" s="1"/>
  <c r="W20" i="18" s="1"/>
  <c r="T18" i="17" s="1"/>
  <c r="C21" i="37"/>
  <c r="F21" i="37" s="1"/>
  <c r="P21" i="37"/>
  <c r="R21" i="37" s="1"/>
  <c r="C20" i="39"/>
  <c r="P21" i="34"/>
  <c r="R21" i="34" s="1"/>
  <c r="G20" i="39"/>
  <c r="E14" i="38" s="1"/>
  <c r="H14" i="38" s="1"/>
  <c r="H15" i="38" s="1"/>
  <c r="H16" i="38" s="1"/>
  <c r="T23" i="31"/>
  <c r="S23" i="31"/>
  <c r="T20" i="31"/>
  <c r="V20" i="31" s="1"/>
  <c r="W20" i="31" s="1"/>
  <c r="U18" i="17" s="1"/>
  <c r="S20" i="31"/>
  <c r="U20" i="31" s="1"/>
  <c r="T20" i="32"/>
  <c r="V20" i="32" s="1"/>
  <c r="W20" i="32" s="1"/>
  <c r="W18" i="17" s="1"/>
  <c r="S20" i="32"/>
  <c r="U20" i="32" s="1"/>
  <c r="P29" i="31"/>
  <c r="R29" i="31" s="1"/>
  <c r="C29" i="31"/>
  <c r="F29" i="31" s="1"/>
  <c r="C29" i="35"/>
  <c r="F29" i="35" s="1"/>
  <c r="F28" i="39"/>
  <c r="D22" i="38" s="1"/>
  <c r="G23" i="32"/>
  <c r="H23" i="32"/>
  <c r="C25" i="35"/>
  <c r="F25" i="35" s="1"/>
  <c r="C25" i="31"/>
  <c r="F25" i="31" s="1"/>
  <c r="P25" i="31"/>
  <c r="R25" i="31" s="1"/>
  <c r="F24" i="39"/>
  <c r="D18" i="38" s="1"/>
  <c r="S20" i="33"/>
  <c r="U20" i="33" s="1"/>
  <c r="T20" i="33"/>
  <c r="V20" i="33" s="1"/>
  <c r="W20" i="33" s="1"/>
  <c r="Y18" i="17" s="1"/>
  <c r="K19" i="34"/>
  <c r="G17" i="17" s="1"/>
  <c r="L12" i="38"/>
  <c r="C27" i="33"/>
  <c r="F27" i="33" s="1"/>
  <c r="P27" i="33"/>
  <c r="R27" i="33" s="1"/>
  <c r="H26" i="39"/>
  <c r="G22" i="31"/>
  <c r="H22" i="31"/>
  <c r="H23" i="37"/>
  <c r="G23" i="37"/>
  <c r="C21" i="32"/>
  <c r="F21" i="32" s="1"/>
  <c r="C21" i="34"/>
  <c r="F21" i="34" s="1"/>
  <c r="P21" i="32"/>
  <c r="R21" i="32" s="1"/>
  <c r="E20" i="39"/>
  <c r="C14" i="38" s="1"/>
  <c r="F14" i="38" s="1"/>
  <c r="F15" i="38" s="1"/>
  <c r="F16" i="38" s="1"/>
  <c r="S23" i="33"/>
  <c r="T23" i="33"/>
  <c r="S22" i="32"/>
  <c r="T22" i="32"/>
  <c r="P29" i="32"/>
  <c r="R29" i="32" s="1"/>
  <c r="C29" i="32"/>
  <c r="F29" i="32" s="1"/>
  <c r="C29" i="34"/>
  <c r="F29" i="34" s="1"/>
  <c r="E28" i="39"/>
  <c r="C22" i="38" s="1"/>
  <c r="H22" i="33"/>
  <c r="G22" i="33"/>
  <c r="P27" i="37"/>
  <c r="R27" i="37" s="1"/>
  <c r="C27" i="37"/>
  <c r="F27" i="37" s="1"/>
  <c r="C26" i="39"/>
  <c r="C28" i="34"/>
  <c r="F28" i="34" s="1"/>
  <c r="P28" i="32"/>
  <c r="R28" i="32" s="1"/>
  <c r="C28" i="32"/>
  <c r="F28" i="32" s="1"/>
  <c r="E27" i="39"/>
  <c r="C21" i="38" s="1"/>
  <c r="T23" i="34"/>
  <c r="S23" i="34"/>
  <c r="S23" i="35"/>
  <c r="T23" i="35"/>
  <c r="AC17" i="17"/>
  <c r="AF17" i="17" s="1"/>
  <c r="T23" i="18"/>
  <c r="S23" i="18"/>
  <c r="H20" i="18"/>
  <c r="J20" i="18" s="1"/>
  <c r="K20" i="18" s="1"/>
  <c r="C18" i="17" s="1"/>
  <c r="G20" i="18"/>
  <c r="I20" i="18" s="1"/>
  <c r="C21" i="18"/>
  <c r="F21" i="18" s="1"/>
  <c r="P21" i="18"/>
  <c r="R21" i="18" s="1"/>
  <c r="D20" i="39"/>
  <c r="H23" i="35"/>
  <c r="G23" i="35"/>
  <c r="G20" i="32"/>
  <c r="I20" i="32" s="1"/>
  <c r="H20" i="32"/>
  <c r="J20" i="32" s="1"/>
  <c r="P29" i="37"/>
  <c r="R29" i="37" s="1"/>
  <c r="C29" i="37"/>
  <c r="F29" i="37" s="1"/>
  <c r="C28" i="39"/>
  <c r="K12" i="38"/>
  <c r="K19" i="31"/>
  <c r="D17" i="17" s="1"/>
  <c r="P24" i="35"/>
  <c r="R24" i="35" s="1"/>
  <c r="I23" i="39"/>
  <c r="C25" i="37"/>
  <c r="F25" i="37" s="1"/>
  <c r="P25" i="37"/>
  <c r="R25" i="37" s="1"/>
  <c r="C24" i="39"/>
  <c r="G20" i="33"/>
  <c r="I20" i="33" s="1"/>
  <c r="H20" i="33"/>
  <c r="J20" i="33" s="1"/>
  <c r="K20" i="33" s="1"/>
  <c r="H18" i="17" s="1"/>
  <c r="H20" i="37"/>
  <c r="J20" i="37" s="1"/>
  <c r="K20" i="37" s="1"/>
  <c r="J18" i="17" s="1"/>
  <c r="G20" i="37"/>
  <c r="I20" i="37" s="1"/>
  <c r="P27" i="18"/>
  <c r="R27" i="18" s="1"/>
  <c r="C27" i="18"/>
  <c r="F27" i="18" s="1"/>
  <c r="D26" i="39"/>
  <c r="C28" i="18"/>
  <c r="F28" i="18" s="1"/>
  <c r="P28" i="18"/>
  <c r="R28" i="18" s="1"/>
  <c r="D27" i="39"/>
  <c r="P21" i="35"/>
  <c r="R21" i="35" s="1"/>
  <c r="I20" i="39"/>
  <c r="G23" i="31"/>
  <c r="H23" i="31"/>
  <c r="H20" i="34"/>
  <c r="J20" i="34" s="1"/>
  <c r="G20" i="34"/>
  <c r="I20" i="34" s="1"/>
  <c r="P29" i="18"/>
  <c r="R29" i="18" s="1"/>
  <c r="C29" i="18"/>
  <c r="F29" i="18" s="1"/>
  <c r="D28" i="39"/>
  <c r="C26" i="34"/>
  <c r="F26" i="34" s="1"/>
  <c r="P26" i="32"/>
  <c r="R26" i="32" s="1"/>
  <c r="C26" i="32"/>
  <c r="F26" i="32" s="1"/>
  <c r="E25" i="39"/>
  <c r="C19" i="38" s="1"/>
  <c r="P24" i="34"/>
  <c r="R24" i="34" s="1"/>
  <c r="G23" i="39"/>
  <c r="E17" i="38" s="1"/>
  <c r="S22" i="35"/>
  <c r="T22" i="35"/>
  <c r="P25" i="35"/>
  <c r="R25" i="35" s="1"/>
  <c r="I24" i="39"/>
  <c r="T20" i="37"/>
  <c r="V20" i="37" s="1"/>
  <c r="W20" i="37" s="1"/>
  <c r="AA18" i="17" s="1"/>
  <c r="S20" i="37"/>
  <c r="U20" i="37" s="1"/>
  <c r="P29" i="34"/>
  <c r="R29" i="34" s="1"/>
  <c r="G28" i="39"/>
  <c r="E22" i="38" s="1"/>
  <c r="C26" i="35"/>
  <c r="F26" i="35" s="1"/>
  <c r="P26" i="31"/>
  <c r="R26" i="31" s="1"/>
  <c r="C26" i="31"/>
  <c r="F26" i="31" s="1"/>
  <c r="F25" i="39"/>
  <c r="D19" i="38" s="1"/>
  <c r="P26" i="34"/>
  <c r="R26" i="34" s="1"/>
  <c r="G25" i="39"/>
  <c r="E19" i="38" s="1"/>
  <c r="P24" i="32"/>
  <c r="R24" i="32" s="1"/>
  <c r="C24" i="32"/>
  <c r="F24" i="32" s="1"/>
  <c r="C24" i="34"/>
  <c r="F24" i="34" s="1"/>
  <c r="E23" i="39"/>
  <c r="C17" i="38" s="1"/>
  <c r="C24" i="18"/>
  <c r="F24" i="18" s="1"/>
  <c r="P24" i="18"/>
  <c r="R24" i="18" s="1"/>
  <c r="D23" i="39"/>
  <c r="P25" i="34"/>
  <c r="R25" i="34" s="1"/>
  <c r="G24" i="39"/>
  <c r="E18" i="38" s="1"/>
  <c r="P27" i="35"/>
  <c r="R27" i="35" s="1"/>
  <c r="I26" i="39"/>
  <c r="H22" i="35"/>
  <c r="G22" i="35"/>
  <c r="N21" i="39"/>
  <c r="C21" i="35"/>
  <c r="F21" i="35" s="1"/>
  <c r="C21" i="31"/>
  <c r="F21" i="31" s="1"/>
  <c r="P21" i="31"/>
  <c r="R21" i="31" s="1"/>
  <c r="F20" i="39"/>
  <c r="D14" i="38" s="1"/>
  <c r="G14" i="38" s="1"/>
  <c r="G15" i="38" s="1"/>
  <c r="G16" i="38" s="1"/>
  <c r="G22" i="34"/>
  <c r="H22" i="34"/>
  <c r="P29" i="35"/>
  <c r="R29" i="35" s="1"/>
  <c r="I28" i="39"/>
  <c r="P26" i="18"/>
  <c r="R26" i="18" s="1"/>
  <c r="C26" i="18"/>
  <c r="F26" i="18" s="1"/>
  <c r="D25" i="39"/>
  <c r="C26" i="37"/>
  <c r="F26" i="37" s="1"/>
  <c r="P26" i="37"/>
  <c r="R26" i="37" s="1"/>
  <c r="C25" i="39"/>
  <c r="S22" i="37"/>
  <c r="T22" i="37"/>
  <c r="C24" i="35"/>
  <c r="F24" i="35" s="1"/>
  <c r="P24" i="31"/>
  <c r="R24" i="31" s="1"/>
  <c r="C24" i="31"/>
  <c r="F24" i="31" s="1"/>
  <c r="F23" i="39"/>
  <c r="D17" i="38" s="1"/>
  <c r="S20" i="35"/>
  <c r="U20" i="35" s="1"/>
  <c r="T20" i="35"/>
  <c r="V20" i="35" s="1"/>
  <c r="W20" i="35" s="1"/>
  <c r="V18" i="17" s="1"/>
  <c r="P25" i="33"/>
  <c r="R25" i="33" s="1"/>
  <c r="C25" i="33"/>
  <c r="F25" i="33" s="1"/>
  <c r="H24" i="39"/>
  <c r="T22" i="34"/>
  <c r="S22" i="34"/>
  <c r="P27" i="31"/>
  <c r="R27" i="31" s="1"/>
  <c r="C27" i="35"/>
  <c r="F27" i="35" s="1"/>
  <c r="C27" i="31"/>
  <c r="F27" i="31" s="1"/>
  <c r="F26" i="39"/>
  <c r="D20" i="38" s="1"/>
  <c r="T22" i="31"/>
  <c r="S22" i="31"/>
  <c r="P28" i="33"/>
  <c r="R28" i="33" s="1"/>
  <c r="C28" i="33"/>
  <c r="F28" i="33" s="1"/>
  <c r="H27" i="39"/>
  <c r="S23" i="37"/>
  <c r="T23" i="37"/>
  <c r="S22" i="18"/>
  <c r="T22" i="18"/>
  <c r="P21" i="33"/>
  <c r="R21" i="33" s="1"/>
  <c r="C21" i="33"/>
  <c r="F21" i="33" s="1"/>
  <c r="H20" i="39"/>
  <c r="H23" i="33"/>
  <c r="G23" i="33"/>
  <c r="G20" i="35"/>
  <c r="I20" i="35" s="1"/>
  <c r="H20" i="35"/>
  <c r="J20" i="35" s="1"/>
  <c r="K20" i="35" s="1"/>
  <c r="E18" i="17" s="1"/>
  <c r="G22" i="32"/>
  <c r="H22" i="32"/>
  <c r="C26" i="33"/>
  <c r="F26" i="33" s="1"/>
  <c r="P26" i="33"/>
  <c r="R26" i="33" s="1"/>
  <c r="H25" i="39"/>
  <c r="G22" i="37"/>
  <c r="H22" i="37"/>
  <c r="P24" i="33"/>
  <c r="R24" i="33" s="1"/>
  <c r="C24" i="33"/>
  <c r="F24" i="33" s="1"/>
  <c r="H23" i="39"/>
  <c r="C25" i="32"/>
  <c r="F25" i="32" s="1"/>
  <c r="P25" i="32"/>
  <c r="R25" i="32" s="1"/>
  <c r="C25" i="34"/>
  <c r="F25" i="34" s="1"/>
  <c r="E24" i="39"/>
  <c r="C18" i="38" s="1"/>
  <c r="G17" i="38" l="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L17" i="17"/>
  <c r="O17" i="17" s="1"/>
  <c r="N27" i="39"/>
  <c r="N26" i="39"/>
  <c r="J13" i="38"/>
  <c r="K20" i="32"/>
  <c r="F18" i="17" s="1"/>
  <c r="AC18" i="17"/>
  <c r="AF18" i="17" s="1"/>
  <c r="L13" i="38"/>
  <c r="K20" i="34"/>
  <c r="G18" i="17" s="1"/>
  <c r="H29" i="32"/>
  <c r="G29" i="32"/>
  <c r="S27" i="32"/>
  <c r="T27" i="32"/>
  <c r="G26" i="33"/>
  <c r="H26" i="33"/>
  <c r="G24" i="31"/>
  <c r="H24" i="31"/>
  <c r="T27" i="35"/>
  <c r="S27" i="35"/>
  <c r="G26" i="34"/>
  <c r="H26" i="34"/>
  <c r="S27" i="37"/>
  <c r="T27" i="37"/>
  <c r="T28" i="31"/>
  <c r="S28" i="31"/>
  <c r="G26" i="18"/>
  <c r="H26" i="18"/>
  <c r="S25" i="37"/>
  <c r="T25" i="37"/>
  <c r="G24" i="33"/>
  <c r="H24" i="33"/>
  <c r="H24" i="35"/>
  <c r="G24" i="35"/>
  <c r="S26" i="18"/>
  <c r="T26" i="18"/>
  <c r="G21" i="31"/>
  <c r="I21" i="31" s="1"/>
  <c r="J22" i="31" s="1"/>
  <c r="H21" i="31"/>
  <c r="J21" i="31" s="1"/>
  <c r="T25" i="34"/>
  <c r="S25" i="34"/>
  <c r="S24" i="34"/>
  <c r="T24" i="34"/>
  <c r="G29" i="18"/>
  <c r="H29" i="18"/>
  <c r="T21" i="35"/>
  <c r="V21" i="35" s="1"/>
  <c r="W21" i="35" s="1"/>
  <c r="V19" i="17" s="1"/>
  <c r="S21" i="35"/>
  <c r="U21" i="35" s="1"/>
  <c r="V22" i="35" s="1"/>
  <c r="W22" i="35" s="1"/>
  <c r="V20" i="17" s="1"/>
  <c r="S27" i="18"/>
  <c r="T27" i="18"/>
  <c r="H25" i="37"/>
  <c r="G25" i="37"/>
  <c r="G29" i="35"/>
  <c r="H29" i="35"/>
  <c r="T27" i="34"/>
  <c r="S27" i="34"/>
  <c r="H24" i="37"/>
  <c r="G24" i="37"/>
  <c r="G21" i="34"/>
  <c r="I21" i="34" s="1"/>
  <c r="H21" i="34"/>
  <c r="J21" i="34" s="1"/>
  <c r="H25" i="31"/>
  <c r="G25" i="31"/>
  <c r="H21" i="33"/>
  <c r="J21" i="33" s="1"/>
  <c r="K21" i="33" s="1"/>
  <c r="H19" i="17" s="1"/>
  <c r="G21" i="33"/>
  <c r="I21" i="33" s="1"/>
  <c r="G29" i="37"/>
  <c r="H29" i="37"/>
  <c r="S29" i="33"/>
  <c r="T29" i="33"/>
  <c r="S21" i="33"/>
  <c r="U21" i="33" s="1"/>
  <c r="V22" i="33" s="1"/>
  <c r="W22" i="33" s="1"/>
  <c r="Y20" i="17" s="1"/>
  <c r="T21" i="33"/>
  <c r="V21" i="33" s="1"/>
  <c r="W21" i="33" s="1"/>
  <c r="Y19" i="17" s="1"/>
  <c r="T24" i="32"/>
  <c r="S24" i="32"/>
  <c r="T29" i="34"/>
  <c r="S29" i="34"/>
  <c r="T29" i="37"/>
  <c r="S29" i="37"/>
  <c r="T24" i="33"/>
  <c r="S24" i="33"/>
  <c r="G21" i="35"/>
  <c r="I21" i="35" s="1"/>
  <c r="J22" i="35" s="1"/>
  <c r="K22" i="35" s="1"/>
  <c r="E20" i="17" s="1"/>
  <c r="H21" i="35"/>
  <c r="J21" i="35" s="1"/>
  <c r="K21" i="35" s="1"/>
  <c r="E19" i="17" s="1"/>
  <c r="N23" i="39"/>
  <c r="S26" i="34"/>
  <c r="T26" i="34"/>
  <c r="K13" i="38"/>
  <c r="K20" i="31"/>
  <c r="D18" i="17" s="1"/>
  <c r="S29" i="18"/>
  <c r="T29" i="18"/>
  <c r="H28" i="32"/>
  <c r="G28" i="32"/>
  <c r="H29" i="31"/>
  <c r="G29" i="31"/>
  <c r="S24" i="37"/>
  <c r="T24" i="37"/>
  <c r="G27" i="35"/>
  <c r="H27" i="35"/>
  <c r="H26" i="31"/>
  <c r="G26" i="31"/>
  <c r="H27" i="33"/>
  <c r="G27" i="33"/>
  <c r="N24" i="39"/>
  <c r="H25" i="34"/>
  <c r="G25" i="34"/>
  <c r="H25" i="32"/>
  <c r="G25" i="32"/>
  <c r="S28" i="33"/>
  <c r="T28" i="33"/>
  <c r="N25" i="39"/>
  <c r="G24" i="32"/>
  <c r="H24" i="32"/>
  <c r="H21" i="18"/>
  <c r="J21" i="18" s="1"/>
  <c r="K21" i="18" s="1"/>
  <c r="C19" i="17" s="1"/>
  <c r="G21" i="18"/>
  <c r="I21" i="18" s="1"/>
  <c r="J22" i="18" s="1"/>
  <c r="K22" i="18" s="1"/>
  <c r="C20" i="17" s="1"/>
  <c r="G21" i="37"/>
  <c r="I21" i="37" s="1"/>
  <c r="H21" i="37"/>
  <c r="J21" i="37" s="1"/>
  <c r="K21" i="37" s="1"/>
  <c r="J19" i="17" s="1"/>
  <c r="F17" i="38"/>
  <c r="F18" i="38" s="1"/>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S24" i="31"/>
  <c r="T24" i="31"/>
  <c r="T21" i="31"/>
  <c r="V21" i="31" s="1"/>
  <c r="W21" i="31" s="1"/>
  <c r="U19" i="17" s="1"/>
  <c r="S21" i="31"/>
  <c r="U21" i="31" s="1"/>
  <c r="N28" i="39"/>
  <c r="G27" i="18"/>
  <c r="H27" i="18"/>
  <c r="S28" i="34"/>
  <c r="T28" i="34"/>
  <c r="H25" i="33"/>
  <c r="G25" i="33"/>
  <c r="G27" i="31"/>
  <c r="H27" i="31"/>
  <c r="T25" i="33"/>
  <c r="S25" i="33"/>
  <c r="S29" i="35"/>
  <c r="T29" i="35"/>
  <c r="S24" i="18"/>
  <c r="T24" i="18"/>
  <c r="S24" i="35"/>
  <c r="T24" i="35"/>
  <c r="T28" i="32"/>
  <c r="S28" i="32"/>
  <c r="G29" i="34"/>
  <c r="H29" i="34"/>
  <c r="S21" i="32"/>
  <c r="U21" i="32" s="1"/>
  <c r="V22" i="32" s="1"/>
  <c r="W22" i="32" s="1"/>
  <c r="W20" i="17" s="1"/>
  <c r="T21" i="32"/>
  <c r="V21" i="32" s="1"/>
  <c r="W21" i="32" s="1"/>
  <c r="W19" i="17" s="1"/>
  <c r="S27" i="33"/>
  <c r="T27" i="33"/>
  <c r="S25" i="31"/>
  <c r="T25" i="31"/>
  <c r="T29" i="31"/>
  <c r="S29" i="31"/>
  <c r="S28" i="35"/>
  <c r="T28" i="35"/>
  <c r="H24" i="18"/>
  <c r="G24" i="18"/>
  <c r="H28" i="34"/>
  <c r="G28" i="34"/>
  <c r="S21" i="34"/>
  <c r="U21" i="34" s="1"/>
  <c r="V22" i="34" s="1"/>
  <c r="W22" i="34" s="1"/>
  <c r="X20" i="17" s="1"/>
  <c r="T21" i="34"/>
  <c r="V21" i="34" s="1"/>
  <c r="W21" i="34" s="1"/>
  <c r="X19" i="17" s="1"/>
  <c r="S27" i="31"/>
  <c r="T27" i="31"/>
  <c r="T26" i="37"/>
  <c r="S26" i="37"/>
  <c r="T26" i="31"/>
  <c r="S26" i="31"/>
  <c r="S25" i="35"/>
  <c r="T25" i="35"/>
  <c r="G26" i="32"/>
  <c r="H26" i="32"/>
  <c r="T28" i="18"/>
  <c r="S28" i="18"/>
  <c r="N20" i="39"/>
  <c r="O20" i="39" s="1"/>
  <c r="O21" i="39" s="1"/>
  <c r="O22" i="39" s="1"/>
  <c r="T29" i="32"/>
  <c r="S29" i="32"/>
  <c r="G21" i="32"/>
  <c r="I21" i="32" s="1"/>
  <c r="J22" i="32" s="1"/>
  <c r="H21" i="32"/>
  <c r="J21" i="32" s="1"/>
  <c r="H25" i="35"/>
  <c r="G25" i="35"/>
  <c r="G28" i="37"/>
  <c r="H28" i="37"/>
  <c r="H27" i="32"/>
  <c r="G27" i="32"/>
  <c r="G28" i="35"/>
  <c r="H28" i="35"/>
  <c r="S25" i="18"/>
  <c r="T25" i="18"/>
  <c r="H17" i="38"/>
  <c r="H18" i="38" s="1"/>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T25" i="32"/>
  <c r="S25" i="32"/>
  <c r="T26" i="33"/>
  <c r="S26" i="33"/>
  <c r="H28" i="33"/>
  <c r="G28" i="33"/>
  <c r="G26" i="37"/>
  <c r="H26" i="37"/>
  <c r="H24" i="34"/>
  <c r="G24" i="34"/>
  <c r="H26" i="35"/>
  <c r="G26" i="35"/>
  <c r="S26" i="32"/>
  <c r="T26" i="32"/>
  <c r="H28" i="18"/>
  <c r="G28" i="18"/>
  <c r="T21" i="18"/>
  <c r="V21" i="18" s="1"/>
  <c r="W21" i="18" s="1"/>
  <c r="T19" i="17" s="1"/>
  <c r="S21" i="18"/>
  <c r="U21" i="18" s="1"/>
  <c r="H27" i="37"/>
  <c r="G27" i="37"/>
  <c r="S21" i="37"/>
  <c r="U21" i="37" s="1"/>
  <c r="T21" i="37"/>
  <c r="V21" i="37" s="1"/>
  <c r="W21" i="37" s="1"/>
  <c r="AA19" i="17" s="1"/>
  <c r="S28" i="37"/>
  <c r="T28" i="37"/>
  <c r="H27" i="34"/>
  <c r="G27" i="34"/>
  <c r="S26" i="35"/>
  <c r="T26" i="35"/>
  <c r="H28" i="31"/>
  <c r="G28" i="31"/>
  <c r="H25" i="18"/>
  <c r="G25" i="18"/>
  <c r="H29" i="33"/>
  <c r="G29" i="33"/>
  <c r="I22" i="32" l="1"/>
  <c r="J23" i="32" s="1"/>
  <c r="K23" i="32" s="1"/>
  <c r="F21" i="17" s="1"/>
  <c r="U22" i="35"/>
  <c r="V23" i="35" s="1"/>
  <c r="W23" i="35" s="1"/>
  <c r="V21" i="17" s="1"/>
  <c r="U22" i="34"/>
  <c r="V23" i="34" s="1"/>
  <c r="W23" i="34" s="1"/>
  <c r="X21" i="17" s="1"/>
  <c r="I22" i="18"/>
  <c r="V22" i="37"/>
  <c r="W22" i="37" s="1"/>
  <c r="AA20" i="17" s="1"/>
  <c r="U22" i="37"/>
  <c r="E12" i="28"/>
  <c r="O12" i="38" s="1"/>
  <c r="U22" i="32"/>
  <c r="V23" i="32" s="1"/>
  <c r="W23" i="32" s="1"/>
  <c r="W21" i="17" s="1"/>
  <c r="O23" i="39"/>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V22" i="31"/>
  <c r="W22" i="31" s="1"/>
  <c r="U20" i="17" s="1"/>
  <c r="U22" i="31"/>
  <c r="J22" i="34"/>
  <c r="I22" i="34"/>
  <c r="J22" i="33"/>
  <c r="K22" i="33" s="1"/>
  <c r="H20" i="17" s="1"/>
  <c r="I22" i="33"/>
  <c r="AC19" i="17"/>
  <c r="AF19" i="17" s="1"/>
  <c r="K21" i="32"/>
  <c r="F19" i="17" s="1"/>
  <c r="J14" i="38"/>
  <c r="L14" i="38"/>
  <c r="K21" i="34"/>
  <c r="G19" i="17" s="1"/>
  <c r="K15" i="38"/>
  <c r="K22" i="31"/>
  <c r="D20" i="17" s="1"/>
  <c r="I22" i="31"/>
  <c r="U22" i="18"/>
  <c r="V22" i="18"/>
  <c r="W22" i="18" s="1"/>
  <c r="T20" i="17" s="1"/>
  <c r="I22" i="37"/>
  <c r="J22" i="37"/>
  <c r="K22" i="37" s="1"/>
  <c r="J20" i="17" s="1"/>
  <c r="K22" i="32"/>
  <c r="F20" i="17" s="1"/>
  <c r="J15" i="38"/>
  <c r="U22" i="33"/>
  <c r="L18" i="17"/>
  <c r="I22" i="35"/>
  <c r="K14" i="38"/>
  <c r="K21" i="31"/>
  <c r="D19" i="17" s="1"/>
  <c r="U23" i="34" l="1"/>
  <c r="V24" i="34" s="1"/>
  <c r="W24" i="34" s="1"/>
  <c r="X22" i="17" s="1"/>
  <c r="J16" i="38"/>
  <c r="I23" i="32"/>
  <c r="J24" i="32" s="1"/>
  <c r="J17" i="38" s="1"/>
  <c r="U23" i="32"/>
  <c r="V24" i="32" s="1"/>
  <c r="W24" i="32" s="1"/>
  <c r="W22" i="17" s="1"/>
  <c r="U23" i="35"/>
  <c r="U24" i="35" s="1"/>
  <c r="V25" i="35" s="1"/>
  <c r="W25" i="35" s="1"/>
  <c r="V23" i="17" s="1"/>
  <c r="L19" i="17"/>
  <c r="E14" i="28" s="1"/>
  <c r="M14" i="38" s="1"/>
  <c r="J23" i="18"/>
  <c r="K23" i="18" s="1"/>
  <c r="C21" i="17" s="1"/>
  <c r="I23" i="18"/>
  <c r="AC20" i="17"/>
  <c r="AF20" i="17" s="1"/>
  <c r="M12" i="38"/>
  <c r="N12" i="38"/>
  <c r="V23" i="37"/>
  <c r="W23" i="37" s="1"/>
  <c r="AA21" i="17" s="1"/>
  <c r="U23" i="37"/>
  <c r="I24" i="32"/>
  <c r="K24" i="32"/>
  <c r="F22" i="17" s="1"/>
  <c r="J23" i="33"/>
  <c r="K23" i="33" s="1"/>
  <c r="H21" i="17" s="1"/>
  <c r="I23" i="33"/>
  <c r="V23" i="18"/>
  <c r="W23" i="18" s="1"/>
  <c r="T21" i="17" s="1"/>
  <c r="U23" i="18"/>
  <c r="U24" i="32"/>
  <c r="J23" i="35"/>
  <c r="K23" i="35" s="1"/>
  <c r="E21" i="17" s="1"/>
  <c r="I23" i="35"/>
  <c r="V23" i="33"/>
  <c r="W23" i="33" s="1"/>
  <c r="Y21" i="17" s="1"/>
  <c r="U23" i="33"/>
  <c r="J23" i="37"/>
  <c r="K23" i="37" s="1"/>
  <c r="J21" i="17" s="1"/>
  <c r="I23" i="37"/>
  <c r="J23" i="34"/>
  <c r="I23" i="34"/>
  <c r="L15" i="38"/>
  <c r="K22" i="34"/>
  <c r="G20" i="17" s="1"/>
  <c r="L20" i="17" s="1"/>
  <c r="V23" i="31"/>
  <c r="W23" i="31" s="1"/>
  <c r="U21" i="17" s="1"/>
  <c r="U23" i="31"/>
  <c r="E13" i="28"/>
  <c r="O18" i="17"/>
  <c r="J23" i="31"/>
  <c r="I23" i="31"/>
  <c r="U24" i="34" l="1"/>
  <c r="V25" i="34" s="1"/>
  <c r="W25" i="34" s="1"/>
  <c r="X23" i="17" s="1"/>
  <c r="U25" i="35"/>
  <c r="U26" i="35" s="1"/>
  <c r="V24" i="35"/>
  <c r="W24" i="35" s="1"/>
  <c r="V22" i="17" s="1"/>
  <c r="O19" i="17"/>
  <c r="J24" i="18"/>
  <c r="K24" i="18" s="1"/>
  <c r="C22" i="17" s="1"/>
  <c r="I24" i="18"/>
  <c r="AC21" i="17"/>
  <c r="AF21" i="17" s="1"/>
  <c r="O14" i="38"/>
  <c r="V24" i="37"/>
  <c r="W24" i="37" s="1"/>
  <c r="AA22" i="17" s="1"/>
  <c r="U24" i="37"/>
  <c r="J25" i="32"/>
  <c r="I25" i="32"/>
  <c r="V24" i="33"/>
  <c r="W24" i="33" s="1"/>
  <c r="Y22" i="17" s="1"/>
  <c r="U24" i="33"/>
  <c r="K16" i="38"/>
  <c r="K23" i="31"/>
  <c r="D21" i="17" s="1"/>
  <c r="V25" i="32"/>
  <c r="W25" i="32" s="1"/>
  <c r="W23" i="17" s="1"/>
  <c r="U25" i="32"/>
  <c r="V24" i="31"/>
  <c r="W24" i="31" s="1"/>
  <c r="U22" i="17" s="1"/>
  <c r="U24" i="31"/>
  <c r="E15" i="28"/>
  <c r="O15" i="38" s="1"/>
  <c r="O20" i="17"/>
  <c r="L16" i="38"/>
  <c r="K23" i="34"/>
  <c r="G21" i="17" s="1"/>
  <c r="J24" i="37"/>
  <c r="K24" i="37" s="1"/>
  <c r="J22" i="17" s="1"/>
  <c r="I24" i="37"/>
  <c r="I24" i="33"/>
  <c r="J24" i="33"/>
  <c r="K24" i="33" s="1"/>
  <c r="H22" i="17" s="1"/>
  <c r="V26" i="35"/>
  <c r="W26" i="35" s="1"/>
  <c r="V24" i="17" s="1"/>
  <c r="M13" i="38"/>
  <c r="O13" i="38"/>
  <c r="N13" i="38"/>
  <c r="N14" i="38"/>
  <c r="J24" i="31"/>
  <c r="I24" i="31"/>
  <c r="J24" i="34"/>
  <c r="I24" i="34"/>
  <c r="J24" i="35"/>
  <c r="K24" i="35" s="1"/>
  <c r="E22" i="17" s="1"/>
  <c r="I24" i="35"/>
  <c r="V24" i="18"/>
  <c r="W24" i="18" s="1"/>
  <c r="T22" i="17" s="1"/>
  <c r="U24" i="18"/>
  <c r="U25" i="34" l="1"/>
  <c r="V26" i="34" s="1"/>
  <c r="W26" i="34" s="1"/>
  <c r="X24" i="17" s="1"/>
  <c r="J25" i="18"/>
  <c r="K25" i="18" s="1"/>
  <c r="C23" i="17" s="1"/>
  <c r="I25" i="18"/>
  <c r="J26" i="32"/>
  <c r="I26" i="32"/>
  <c r="K25" i="32"/>
  <c r="F23" i="17" s="1"/>
  <c r="J18" i="38"/>
  <c r="AC22" i="17"/>
  <c r="AF22" i="17" s="1"/>
  <c r="V25" i="37"/>
  <c r="W25" i="37" s="1"/>
  <c r="AA23" i="17" s="1"/>
  <c r="U25" i="37"/>
  <c r="L21" i="17"/>
  <c r="O21" i="17" s="1"/>
  <c r="J25" i="31"/>
  <c r="I25" i="31"/>
  <c r="J25" i="37"/>
  <c r="K25" i="37" s="1"/>
  <c r="J23" i="17" s="1"/>
  <c r="I25" i="37"/>
  <c r="K17" i="38"/>
  <c r="K24" i="31"/>
  <c r="D22" i="17" s="1"/>
  <c r="V27" i="35"/>
  <c r="W27" i="35" s="1"/>
  <c r="V25" i="17" s="1"/>
  <c r="U27" i="35"/>
  <c r="L17" i="38"/>
  <c r="K24" i="34"/>
  <c r="G22" i="17" s="1"/>
  <c r="M15" i="38"/>
  <c r="N15" i="38"/>
  <c r="V25" i="31"/>
  <c r="W25" i="31" s="1"/>
  <c r="U23" i="17" s="1"/>
  <c r="U25" i="31"/>
  <c r="V25" i="18"/>
  <c r="W25" i="18" s="1"/>
  <c r="T23" i="17" s="1"/>
  <c r="U25" i="18"/>
  <c r="J25" i="34"/>
  <c r="I25" i="34"/>
  <c r="J25" i="33"/>
  <c r="K25" i="33" s="1"/>
  <c r="H23" i="17" s="1"/>
  <c r="I25" i="33"/>
  <c r="V25" i="33"/>
  <c r="W25" i="33" s="1"/>
  <c r="Y23" i="17" s="1"/>
  <c r="U25" i="33"/>
  <c r="J25" i="35"/>
  <c r="K25" i="35" s="1"/>
  <c r="E23" i="17" s="1"/>
  <c r="I25" i="35"/>
  <c r="V26" i="32"/>
  <c r="W26" i="32" s="1"/>
  <c r="W24" i="17" s="1"/>
  <c r="U26" i="32"/>
  <c r="U26" i="34" l="1"/>
  <c r="L22" i="17"/>
  <c r="O22" i="17" s="1"/>
  <c r="E16" i="28"/>
  <c r="M16" i="38" s="1"/>
  <c r="J26" i="18"/>
  <c r="K26" i="18" s="1"/>
  <c r="C24" i="17" s="1"/>
  <c r="I26" i="18"/>
  <c r="U26" i="37"/>
  <c r="V26" i="37"/>
  <c r="W26" i="37" s="1"/>
  <c r="AA24" i="17" s="1"/>
  <c r="J27" i="32"/>
  <c r="I27" i="32"/>
  <c r="K26" i="32"/>
  <c r="F24" i="17" s="1"/>
  <c r="J19" i="38"/>
  <c r="K25" i="34"/>
  <c r="G23" i="17" s="1"/>
  <c r="L18" i="38"/>
  <c r="V27" i="32"/>
  <c r="W27" i="32" s="1"/>
  <c r="W25" i="17" s="1"/>
  <c r="U27" i="32"/>
  <c r="V26" i="18"/>
  <c r="W26" i="18" s="1"/>
  <c r="T24" i="17" s="1"/>
  <c r="U26" i="18"/>
  <c r="AC23" i="17"/>
  <c r="AF23" i="17" s="1"/>
  <c r="E17" i="28"/>
  <c r="M17" i="38" s="1"/>
  <c r="J26" i="33"/>
  <c r="K26" i="33" s="1"/>
  <c r="H24" i="17" s="1"/>
  <c r="I26" i="33"/>
  <c r="J26" i="35"/>
  <c r="K26" i="35" s="1"/>
  <c r="E24" i="17" s="1"/>
  <c r="I26" i="35"/>
  <c r="V26" i="31"/>
  <c r="W26" i="31" s="1"/>
  <c r="U24" i="17" s="1"/>
  <c r="U26" i="31"/>
  <c r="V26" i="33"/>
  <c r="W26" i="33" s="1"/>
  <c r="Y24" i="17" s="1"/>
  <c r="U26" i="33"/>
  <c r="I26" i="34"/>
  <c r="J26" i="34"/>
  <c r="J26" i="37"/>
  <c r="K26" i="37" s="1"/>
  <c r="J24" i="17" s="1"/>
  <c r="I26" i="37"/>
  <c r="J26" i="31"/>
  <c r="I26" i="31"/>
  <c r="V28" i="35"/>
  <c r="W28" i="35" s="1"/>
  <c r="V26" i="17" s="1"/>
  <c r="U28" i="35"/>
  <c r="K18" i="38"/>
  <c r="K25" i="31"/>
  <c r="D23" i="17" s="1"/>
  <c r="L23" i="17" s="1"/>
  <c r="V27" i="34" l="1"/>
  <c r="W27" i="34" s="1"/>
  <c r="X25" i="17" s="1"/>
  <c r="U27" i="34"/>
  <c r="N16" i="38"/>
  <c r="O16" i="38"/>
  <c r="I27" i="18"/>
  <c r="J27" i="18"/>
  <c r="K27" i="18" s="1"/>
  <c r="C25" i="17" s="1"/>
  <c r="J28" i="32"/>
  <c r="I28" i="32"/>
  <c r="J20" i="38"/>
  <c r="K27" i="32"/>
  <c r="F25" i="17" s="1"/>
  <c r="N17" i="38"/>
  <c r="O17" i="38"/>
  <c r="V27" i="37"/>
  <c r="W27" i="37" s="1"/>
  <c r="AA25" i="17" s="1"/>
  <c r="U27" i="37"/>
  <c r="J27" i="31"/>
  <c r="I27" i="31"/>
  <c r="AC24" i="17"/>
  <c r="AF24" i="17" s="1"/>
  <c r="V28" i="32"/>
  <c r="W28" i="32" s="1"/>
  <c r="W26" i="17" s="1"/>
  <c r="U28" i="32"/>
  <c r="V27" i="18"/>
  <c r="W27" i="18" s="1"/>
  <c r="T25" i="17" s="1"/>
  <c r="U27" i="18"/>
  <c r="K19" i="38"/>
  <c r="K26" i="31"/>
  <c r="D24" i="17" s="1"/>
  <c r="J27" i="35"/>
  <c r="K27" i="35" s="1"/>
  <c r="E25" i="17" s="1"/>
  <c r="I27" i="35"/>
  <c r="K26" i="34"/>
  <c r="G24" i="17" s="1"/>
  <c r="L19" i="38"/>
  <c r="J27" i="33"/>
  <c r="K27" i="33" s="1"/>
  <c r="H25" i="17" s="1"/>
  <c r="I27" i="33"/>
  <c r="J27" i="37"/>
  <c r="K27" i="37" s="1"/>
  <c r="J25" i="17" s="1"/>
  <c r="I27" i="37"/>
  <c r="J27" i="34"/>
  <c r="I27" i="34"/>
  <c r="V27" i="33"/>
  <c r="W27" i="33" s="1"/>
  <c r="Y25" i="17" s="1"/>
  <c r="U27" i="33"/>
  <c r="V27" i="31"/>
  <c r="W27" i="31" s="1"/>
  <c r="U25" i="17" s="1"/>
  <c r="U27" i="31"/>
  <c r="O23" i="17"/>
  <c r="E18" i="28"/>
  <c r="M18" i="38" s="1"/>
  <c r="V29" i="35"/>
  <c r="W29" i="35" s="1"/>
  <c r="V27" i="17" s="1"/>
  <c r="U29" i="35"/>
  <c r="V28" i="34" l="1"/>
  <c r="W28" i="34" s="1"/>
  <c r="X26" i="17" s="1"/>
  <c r="U28" i="34"/>
  <c r="L24" i="17"/>
  <c r="O24" i="17" s="1"/>
  <c r="J28" i="18"/>
  <c r="K28" i="18" s="1"/>
  <c r="C26" i="17" s="1"/>
  <c r="I28" i="18"/>
  <c r="V28" i="37"/>
  <c r="W28" i="37" s="1"/>
  <c r="AA26" i="17" s="1"/>
  <c r="U28" i="37"/>
  <c r="J29" i="32"/>
  <c r="I29" i="32"/>
  <c r="J21" i="38"/>
  <c r="K28" i="32"/>
  <c r="F26" i="17" s="1"/>
  <c r="V28" i="31"/>
  <c r="W28" i="31" s="1"/>
  <c r="U26" i="17" s="1"/>
  <c r="U28" i="31"/>
  <c r="K27" i="34"/>
  <c r="G25" i="17" s="1"/>
  <c r="L20" i="38"/>
  <c r="J28" i="33"/>
  <c r="K28" i="33" s="1"/>
  <c r="H26" i="17" s="1"/>
  <c r="I28" i="33"/>
  <c r="V29" i="32"/>
  <c r="W29" i="32" s="1"/>
  <c r="W27" i="17" s="1"/>
  <c r="U29" i="32"/>
  <c r="N18" i="38"/>
  <c r="AC25" i="17"/>
  <c r="AF25" i="17" s="1"/>
  <c r="J28" i="31"/>
  <c r="I28" i="31"/>
  <c r="O18" i="38"/>
  <c r="J28" i="34"/>
  <c r="I28" i="34"/>
  <c r="V28" i="18"/>
  <c r="W28" i="18" s="1"/>
  <c r="T26" i="17" s="1"/>
  <c r="U28" i="18"/>
  <c r="V28" i="33"/>
  <c r="W28" i="33" s="1"/>
  <c r="Y26" i="17" s="1"/>
  <c r="U28" i="33"/>
  <c r="V30" i="35"/>
  <c r="W30" i="35" s="1"/>
  <c r="V28" i="17" s="1"/>
  <c r="U30" i="35"/>
  <c r="J28" i="37"/>
  <c r="K28" i="37" s="1"/>
  <c r="J26" i="17" s="1"/>
  <c r="I28" i="37"/>
  <c r="J28" i="35"/>
  <c r="K28" i="35" s="1"/>
  <c r="E26" i="17" s="1"/>
  <c r="I28" i="35"/>
  <c r="K20" i="38"/>
  <c r="K27" i="31"/>
  <c r="D25" i="17" s="1"/>
  <c r="V29" i="34" l="1"/>
  <c r="W29" i="34" s="1"/>
  <c r="X27" i="17" s="1"/>
  <c r="U29" i="34"/>
  <c r="E19" i="28"/>
  <c r="M19" i="38" s="1"/>
  <c r="J29" i="18"/>
  <c r="K29" i="18" s="1"/>
  <c r="C27" i="17" s="1"/>
  <c r="I29" i="18"/>
  <c r="I30" i="32"/>
  <c r="J30" i="32"/>
  <c r="J22" i="38"/>
  <c r="K29" i="32"/>
  <c r="F27" i="17" s="1"/>
  <c r="U29" i="37"/>
  <c r="V29" i="37"/>
  <c r="W29" i="37" s="1"/>
  <c r="AA27" i="17" s="1"/>
  <c r="V29" i="33"/>
  <c r="W29" i="33" s="1"/>
  <c r="Y27" i="17" s="1"/>
  <c r="U29" i="33"/>
  <c r="K28" i="34"/>
  <c r="G26" i="17" s="1"/>
  <c r="L21" i="38"/>
  <c r="J29" i="37"/>
  <c r="K29" i="37" s="1"/>
  <c r="J27" i="17" s="1"/>
  <c r="I29" i="37"/>
  <c r="V29" i="18"/>
  <c r="W29" i="18" s="1"/>
  <c r="T27" i="17" s="1"/>
  <c r="U29" i="18"/>
  <c r="V29" i="31"/>
  <c r="W29" i="31" s="1"/>
  <c r="U27" i="17" s="1"/>
  <c r="U29" i="31"/>
  <c r="J29" i="35"/>
  <c r="K29" i="35" s="1"/>
  <c r="E27" i="17" s="1"/>
  <c r="I29" i="35"/>
  <c r="V31" i="35"/>
  <c r="W31" i="35" s="1"/>
  <c r="V29" i="17" s="1"/>
  <c r="U31" i="35"/>
  <c r="J29" i="34"/>
  <c r="I29" i="34"/>
  <c r="AC26" i="17"/>
  <c r="AF26" i="17" s="1"/>
  <c r="V30" i="32"/>
  <c r="W30" i="32" s="1"/>
  <c r="W28" i="17" s="1"/>
  <c r="U30" i="32"/>
  <c r="J29" i="33"/>
  <c r="K29" i="33" s="1"/>
  <c r="H27" i="17" s="1"/>
  <c r="I29" i="33"/>
  <c r="J29" i="31"/>
  <c r="I29" i="31"/>
  <c r="L25" i="17"/>
  <c r="K28" i="31"/>
  <c r="D26" i="17" s="1"/>
  <c r="L26" i="17" s="1"/>
  <c r="K21" i="38"/>
  <c r="N19" i="38"/>
  <c r="V30" i="34" l="1"/>
  <c r="W30" i="34" s="1"/>
  <c r="X28" i="17" s="1"/>
  <c r="U30" i="34"/>
  <c r="O19" i="38"/>
  <c r="J30" i="18"/>
  <c r="K30" i="18" s="1"/>
  <c r="C28" i="17" s="1"/>
  <c r="I30" i="18"/>
  <c r="AC27" i="17"/>
  <c r="AF27" i="17" s="1"/>
  <c r="U30" i="37"/>
  <c r="V30" i="37"/>
  <c r="W30" i="37" s="1"/>
  <c r="AA28" i="17" s="1"/>
  <c r="K30" i="32"/>
  <c r="F28" i="17" s="1"/>
  <c r="J23" i="38"/>
  <c r="J31" i="32"/>
  <c r="I31" i="32"/>
  <c r="K29" i="31"/>
  <c r="D27" i="17" s="1"/>
  <c r="K22" i="38"/>
  <c r="J30" i="34"/>
  <c r="I30" i="34"/>
  <c r="J30" i="35"/>
  <c r="K30" i="35" s="1"/>
  <c r="E28" i="17" s="1"/>
  <c r="I30" i="35"/>
  <c r="O26" i="17"/>
  <c r="E21" i="28"/>
  <c r="M21" i="38" s="1"/>
  <c r="J30" i="31"/>
  <c r="I30" i="31"/>
  <c r="K29" i="34"/>
  <c r="G27" i="17" s="1"/>
  <c r="L22" i="38"/>
  <c r="V31" i="32"/>
  <c r="W31" i="32" s="1"/>
  <c r="W29" i="17" s="1"/>
  <c r="U31" i="32"/>
  <c r="J30" i="37"/>
  <c r="K30" i="37" s="1"/>
  <c r="J28" i="17" s="1"/>
  <c r="I30" i="37"/>
  <c r="J30" i="33"/>
  <c r="K30" i="33" s="1"/>
  <c r="H28" i="17" s="1"/>
  <c r="I30" i="33"/>
  <c r="V30" i="33"/>
  <c r="W30" i="33" s="1"/>
  <c r="Y28" i="17" s="1"/>
  <c r="U30" i="33"/>
  <c r="V30" i="31"/>
  <c r="W30" i="31" s="1"/>
  <c r="U28" i="17" s="1"/>
  <c r="U30" i="31"/>
  <c r="O25" i="17"/>
  <c r="E20" i="28"/>
  <c r="V32" i="35"/>
  <c r="W32" i="35" s="1"/>
  <c r="V30" i="17" s="1"/>
  <c r="U32" i="35"/>
  <c r="V30" i="18"/>
  <c r="W30" i="18" s="1"/>
  <c r="T28" i="17" s="1"/>
  <c r="U30" i="18"/>
  <c r="U31" i="34" l="1"/>
  <c r="V31" i="34"/>
  <c r="W31" i="34" s="1"/>
  <c r="X29" i="17" s="1"/>
  <c r="J31" i="18"/>
  <c r="K31" i="18" s="1"/>
  <c r="C29" i="17" s="1"/>
  <c r="I31" i="18"/>
  <c r="J24" i="38"/>
  <c r="K31" i="32"/>
  <c r="F29" i="17" s="1"/>
  <c r="AC28" i="17"/>
  <c r="AF28" i="17" s="1"/>
  <c r="J32" i="32"/>
  <c r="I32" i="32"/>
  <c r="L27" i="17"/>
  <c r="E22" i="28" s="1"/>
  <c r="V31" i="37"/>
  <c r="W31" i="37" s="1"/>
  <c r="AA29" i="17" s="1"/>
  <c r="U31" i="37"/>
  <c r="J31" i="31"/>
  <c r="I31" i="31"/>
  <c r="J31" i="34"/>
  <c r="I31" i="34"/>
  <c r="J31" i="35"/>
  <c r="K31" i="35" s="1"/>
  <c r="E29" i="17" s="1"/>
  <c r="I31" i="35"/>
  <c r="V31" i="33"/>
  <c r="W31" i="33" s="1"/>
  <c r="Y29" i="17" s="1"/>
  <c r="U31" i="33"/>
  <c r="V32" i="32"/>
  <c r="W32" i="32" s="1"/>
  <c r="W30" i="17" s="1"/>
  <c r="U32" i="32"/>
  <c r="K30" i="34"/>
  <c r="G28" i="17" s="1"/>
  <c r="L23" i="38"/>
  <c r="J31" i="37"/>
  <c r="K31" i="37" s="1"/>
  <c r="J29" i="17" s="1"/>
  <c r="I31" i="37"/>
  <c r="N21" i="38"/>
  <c r="V33" i="35"/>
  <c r="W33" i="35" s="1"/>
  <c r="V31" i="17" s="1"/>
  <c r="U33" i="35"/>
  <c r="M20" i="38"/>
  <c r="N20" i="38"/>
  <c r="O20" i="38"/>
  <c r="K23" i="38"/>
  <c r="K30" i="31"/>
  <c r="D28" i="17" s="1"/>
  <c r="V31" i="31"/>
  <c r="W31" i="31" s="1"/>
  <c r="U29" i="17" s="1"/>
  <c r="U31" i="31"/>
  <c r="J31" i="33"/>
  <c r="K31" i="33" s="1"/>
  <c r="H29" i="17" s="1"/>
  <c r="I31" i="33"/>
  <c r="V31" i="18"/>
  <c r="W31" i="18" s="1"/>
  <c r="T29" i="17" s="1"/>
  <c r="U31" i="18"/>
  <c r="O21" i="38"/>
  <c r="U32" i="34" l="1"/>
  <c r="V32" i="34"/>
  <c r="W32" i="34" s="1"/>
  <c r="X30" i="17" s="1"/>
  <c r="L28" i="17"/>
  <c r="O28" i="17" s="1"/>
  <c r="O27" i="17"/>
  <c r="J32" i="18"/>
  <c r="K32" i="18" s="1"/>
  <c r="C30" i="17" s="1"/>
  <c r="I32" i="18"/>
  <c r="M22" i="38"/>
  <c r="O22" i="38"/>
  <c r="N22" i="38"/>
  <c r="J33" i="32"/>
  <c r="I33" i="32"/>
  <c r="J25" i="38"/>
  <c r="K32" i="32"/>
  <c r="F30" i="17" s="1"/>
  <c r="U32" i="37"/>
  <c r="V32" i="37"/>
  <c r="W32" i="37" s="1"/>
  <c r="AA30" i="17" s="1"/>
  <c r="V32" i="33"/>
  <c r="W32" i="33" s="1"/>
  <c r="Y30" i="17" s="1"/>
  <c r="U32" i="33"/>
  <c r="V32" i="31"/>
  <c r="W32" i="31" s="1"/>
  <c r="U30" i="17" s="1"/>
  <c r="U32" i="31"/>
  <c r="J32" i="35"/>
  <c r="K32" i="35" s="1"/>
  <c r="E30" i="17" s="1"/>
  <c r="I32" i="35"/>
  <c r="AC29" i="17"/>
  <c r="AF29" i="17" s="1"/>
  <c r="V33" i="32"/>
  <c r="W33" i="32" s="1"/>
  <c r="W31" i="17" s="1"/>
  <c r="U33" i="32"/>
  <c r="L24" i="38"/>
  <c r="K31" i="34"/>
  <c r="G29" i="17" s="1"/>
  <c r="V32" i="18"/>
  <c r="W32" i="18" s="1"/>
  <c r="T30" i="17" s="1"/>
  <c r="U32" i="18"/>
  <c r="J32" i="37"/>
  <c r="K32" i="37" s="1"/>
  <c r="J30" i="17" s="1"/>
  <c r="I32" i="37"/>
  <c r="J32" i="34"/>
  <c r="I32" i="34"/>
  <c r="J32" i="33"/>
  <c r="K32" i="33" s="1"/>
  <c r="H30" i="17" s="1"/>
  <c r="I32" i="33"/>
  <c r="J32" i="31"/>
  <c r="I32" i="31"/>
  <c r="V34" i="35"/>
  <c r="W34" i="35" s="1"/>
  <c r="V32" i="17" s="1"/>
  <c r="U34" i="35"/>
  <c r="K24" i="38"/>
  <c r="K31" i="31"/>
  <c r="D29" i="17" s="1"/>
  <c r="V33" i="34" l="1"/>
  <c r="W33" i="34" s="1"/>
  <c r="X31" i="17" s="1"/>
  <c r="U33" i="34"/>
  <c r="E23" i="28"/>
  <c r="M23" i="38" s="1"/>
  <c r="I33" i="18"/>
  <c r="J33" i="18"/>
  <c r="K33" i="18" s="1"/>
  <c r="C31" i="17" s="1"/>
  <c r="L29" i="17"/>
  <c r="E24" i="28" s="1"/>
  <c r="M24" i="38" s="1"/>
  <c r="J34" i="32"/>
  <c r="I34" i="32"/>
  <c r="K33" i="32"/>
  <c r="F31" i="17" s="1"/>
  <c r="J26" i="38"/>
  <c r="V33" i="37"/>
  <c r="W33" i="37" s="1"/>
  <c r="AA31" i="17" s="1"/>
  <c r="U33" i="37"/>
  <c r="V33" i="31"/>
  <c r="W33" i="31" s="1"/>
  <c r="U31" i="17" s="1"/>
  <c r="U33" i="31"/>
  <c r="V33" i="18"/>
  <c r="W33" i="18" s="1"/>
  <c r="T31" i="17" s="1"/>
  <c r="U33" i="18"/>
  <c r="J33" i="33"/>
  <c r="K33" i="33" s="1"/>
  <c r="H31" i="17" s="1"/>
  <c r="I33" i="33"/>
  <c r="V35" i="35"/>
  <c r="W35" i="35" s="1"/>
  <c r="V33" i="17" s="1"/>
  <c r="U35" i="35"/>
  <c r="AC30" i="17"/>
  <c r="AF30" i="17" s="1"/>
  <c r="V33" i="33"/>
  <c r="W33" i="33" s="1"/>
  <c r="Y31" i="17" s="1"/>
  <c r="U33" i="33"/>
  <c r="J33" i="34"/>
  <c r="I33" i="34"/>
  <c r="J33" i="35"/>
  <c r="K33" i="35" s="1"/>
  <c r="E31" i="17" s="1"/>
  <c r="I33" i="35"/>
  <c r="J33" i="31"/>
  <c r="I33" i="31"/>
  <c r="L25" i="38"/>
  <c r="K32" i="34"/>
  <c r="G30" i="17" s="1"/>
  <c r="K25" i="38"/>
  <c r="K32" i="31"/>
  <c r="D30" i="17" s="1"/>
  <c r="J33" i="37"/>
  <c r="K33" i="37" s="1"/>
  <c r="J31" i="17" s="1"/>
  <c r="I33" i="37"/>
  <c r="V34" i="32"/>
  <c r="W34" i="32" s="1"/>
  <c r="W32" i="17" s="1"/>
  <c r="U34" i="32"/>
  <c r="V34" i="34" l="1"/>
  <c r="W34" i="34" s="1"/>
  <c r="X32" i="17" s="1"/>
  <c r="U34" i="34"/>
  <c r="O23" i="38"/>
  <c r="N23" i="38"/>
  <c r="I34" i="18"/>
  <c r="J34" i="18"/>
  <c r="K34" i="18" s="1"/>
  <c r="C32" i="17" s="1"/>
  <c r="O29" i="17"/>
  <c r="U34" i="37"/>
  <c r="V34" i="37"/>
  <c r="W34" i="37" s="1"/>
  <c r="AA32" i="17" s="1"/>
  <c r="J35" i="32"/>
  <c r="I35" i="32"/>
  <c r="K34" i="32"/>
  <c r="F32" i="17" s="1"/>
  <c r="J27" i="38"/>
  <c r="V34" i="33"/>
  <c r="W34" i="33" s="1"/>
  <c r="Y32" i="17" s="1"/>
  <c r="U34" i="33"/>
  <c r="V34" i="31"/>
  <c r="W34" i="31" s="1"/>
  <c r="U32" i="17" s="1"/>
  <c r="U34" i="31"/>
  <c r="J34" i="34"/>
  <c r="I34" i="34"/>
  <c r="V35" i="32"/>
  <c r="W35" i="32" s="1"/>
  <c r="W33" i="17" s="1"/>
  <c r="U35" i="32"/>
  <c r="J34" i="33"/>
  <c r="K34" i="33" s="1"/>
  <c r="H32" i="17" s="1"/>
  <c r="I34" i="33"/>
  <c r="J34" i="37"/>
  <c r="K34" i="37" s="1"/>
  <c r="J32" i="17" s="1"/>
  <c r="I34" i="37"/>
  <c r="L30" i="17"/>
  <c r="K26" i="38"/>
  <c r="K33" i="31"/>
  <c r="D31" i="17" s="1"/>
  <c r="V36" i="35"/>
  <c r="W36" i="35" s="1"/>
  <c r="V34" i="17" s="1"/>
  <c r="U36" i="35"/>
  <c r="V34" i="18"/>
  <c r="W34" i="18" s="1"/>
  <c r="T32" i="17" s="1"/>
  <c r="U34" i="18"/>
  <c r="J34" i="35"/>
  <c r="K34" i="35" s="1"/>
  <c r="E32" i="17" s="1"/>
  <c r="I34" i="35"/>
  <c r="AC31" i="17"/>
  <c r="AF31" i="17" s="1"/>
  <c r="O24" i="38"/>
  <c r="L26" i="38"/>
  <c r="K33" i="34"/>
  <c r="G31" i="17" s="1"/>
  <c r="N24" i="38"/>
  <c r="J34" i="31"/>
  <c r="I34" i="31"/>
  <c r="V35" i="34" l="1"/>
  <c r="W35" i="34" s="1"/>
  <c r="X33" i="17" s="1"/>
  <c r="U35" i="34"/>
  <c r="I35" i="18"/>
  <c r="J35" i="18"/>
  <c r="K35" i="18" s="1"/>
  <c r="C33" i="17" s="1"/>
  <c r="J36" i="32"/>
  <c r="I36" i="32"/>
  <c r="K35" i="32"/>
  <c r="F33" i="17" s="1"/>
  <c r="J28" i="38"/>
  <c r="AC32" i="17"/>
  <c r="AF32" i="17" s="1"/>
  <c r="V35" i="37"/>
  <c r="W35" i="37" s="1"/>
  <c r="AA33" i="17" s="1"/>
  <c r="U35" i="37"/>
  <c r="J35" i="34"/>
  <c r="I35" i="34"/>
  <c r="J35" i="37"/>
  <c r="K35" i="37" s="1"/>
  <c r="J33" i="17" s="1"/>
  <c r="I35" i="37"/>
  <c r="V35" i="31"/>
  <c r="W35" i="31" s="1"/>
  <c r="U33" i="17" s="1"/>
  <c r="U35" i="31"/>
  <c r="V37" i="35"/>
  <c r="W37" i="35" s="1"/>
  <c r="V35" i="17" s="1"/>
  <c r="U37" i="35"/>
  <c r="V36" i="32"/>
  <c r="W36" i="32" s="1"/>
  <c r="W34" i="17" s="1"/>
  <c r="U36" i="32"/>
  <c r="V35" i="18"/>
  <c r="W35" i="18" s="1"/>
  <c r="T33" i="17" s="1"/>
  <c r="U35" i="18"/>
  <c r="K34" i="34"/>
  <c r="G32" i="17" s="1"/>
  <c r="L27" i="38"/>
  <c r="J35" i="35"/>
  <c r="K35" i="35" s="1"/>
  <c r="E33" i="17" s="1"/>
  <c r="I35" i="35"/>
  <c r="J35" i="33"/>
  <c r="K35" i="33" s="1"/>
  <c r="H33" i="17" s="1"/>
  <c r="I35" i="33"/>
  <c r="V35" i="33"/>
  <c r="W35" i="33" s="1"/>
  <c r="Y33" i="17" s="1"/>
  <c r="U35" i="33"/>
  <c r="J35" i="31"/>
  <c r="I35" i="31"/>
  <c r="K27" i="38"/>
  <c r="K34" i="31"/>
  <c r="D32" i="17" s="1"/>
  <c r="L31" i="17"/>
  <c r="O30" i="17"/>
  <c r="E25" i="28"/>
  <c r="V36" i="34" l="1"/>
  <c r="W36" i="34" s="1"/>
  <c r="X34" i="17" s="1"/>
  <c r="U36" i="34"/>
  <c r="I36" i="18"/>
  <c r="J36" i="18"/>
  <c r="K36" i="18" s="1"/>
  <c r="C34" i="17" s="1"/>
  <c r="AC33" i="17"/>
  <c r="AF33" i="17" s="1"/>
  <c r="V36" i="37"/>
  <c r="W36" i="37" s="1"/>
  <c r="AA34" i="17" s="1"/>
  <c r="U36" i="37"/>
  <c r="J37" i="32"/>
  <c r="I37" i="32"/>
  <c r="L32" i="17"/>
  <c r="E27" i="28" s="1"/>
  <c r="K36" i="32"/>
  <c r="F34" i="17" s="1"/>
  <c r="J29" i="38"/>
  <c r="V37" i="32"/>
  <c r="W37" i="32" s="1"/>
  <c r="W35" i="17" s="1"/>
  <c r="U37" i="32"/>
  <c r="J36" i="37"/>
  <c r="K36" i="37" s="1"/>
  <c r="J34" i="17" s="1"/>
  <c r="I36" i="37"/>
  <c r="V36" i="33"/>
  <c r="W36" i="33" s="1"/>
  <c r="Y34" i="17" s="1"/>
  <c r="U36" i="33"/>
  <c r="J36" i="33"/>
  <c r="K36" i="33" s="1"/>
  <c r="H34" i="17" s="1"/>
  <c r="I36" i="33"/>
  <c r="J36" i="31"/>
  <c r="I36" i="31"/>
  <c r="J36" i="34"/>
  <c r="I36" i="34"/>
  <c r="V36" i="31"/>
  <c r="W36" i="31" s="1"/>
  <c r="U34" i="17" s="1"/>
  <c r="U36" i="31"/>
  <c r="K35" i="34"/>
  <c r="G33" i="17" s="1"/>
  <c r="L28" i="38"/>
  <c r="J36" i="35"/>
  <c r="K36" i="35" s="1"/>
  <c r="E34" i="17" s="1"/>
  <c r="I36" i="35"/>
  <c r="E26" i="28"/>
  <c r="O31" i="17"/>
  <c r="K28" i="38"/>
  <c r="K35" i="31"/>
  <c r="D33" i="17" s="1"/>
  <c r="M25" i="38"/>
  <c r="N25" i="38"/>
  <c r="O25" i="38"/>
  <c r="V36" i="18"/>
  <c r="W36" i="18" s="1"/>
  <c r="T34" i="17" s="1"/>
  <c r="U36" i="18"/>
  <c r="V38" i="35"/>
  <c r="W38" i="35" s="1"/>
  <c r="V36" i="17" s="1"/>
  <c r="U38" i="35"/>
  <c r="U37" i="34" l="1"/>
  <c r="V37" i="34"/>
  <c r="W37" i="34" s="1"/>
  <c r="X35" i="17" s="1"/>
  <c r="I37" i="18"/>
  <c r="J37" i="18"/>
  <c r="K37" i="18" s="1"/>
  <c r="C35" i="17" s="1"/>
  <c r="O32" i="17"/>
  <c r="M27" i="38"/>
  <c r="N27" i="38"/>
  <c r="O27" i="38"/>
  <c r="I38" i="32"/>
  <c r="J38" i="32"/>
  <c r="J30" i="38"/>
  <c r="K37" i="32"/>
  <c r="F35" i="17" s="1"/>
  <c r="V37" i="37"/>
  <c r="W37" i="37" s="1"/>
  <c r="AA35" i="17" s="1"/>
  <c r="U37" i="37"/>
  <c r="J37" i="37"/>
  <c r="K37" i="37" s="1"/>
  <c r="J35" i="17" s="1"/>
  <c r="I37" i="37"/>
  <c r="K36" i="31"/>
  <c r="D34" i="17" s="1"/>
  <c r="K29" i="38"/>
  <c r="J37" i="35"/>
  <c r="K37" i="35" s="1"/>
  <c r="E35" i="17" s="1"/>
  <c r="I37" i="35"/>
  <c r="J37" i="34"/>
  <c r="I37" i="34"/>
  <c r="J37" i="33"/>
  <c r="K37" i="33" s="1"/>
  <c r="H35" i="17" s="1"/>
  <c r="I37" i="33"/>
  <c r="V38" i="32"/>
  <c r="W38" i="32" s="1"/>
  <c r="W36" i="17" s="1"/>
  <c r="U38" i="32"/>
  <c r="U39" i="35"/>
  <c r="V39" i="35"/>
  <c r="W39" i="35" s="1"/>
  <c r="V37" i="17" s="1"/>
  <c r="K36" i="34"/>
  <c r="G34" i="17" s="1"/>
  <c r="L29" i="38"/>
  <c r="V37" i="18"/>
  <c r="W37" i="18" s="1"/>
  <c r="T35" i="17" s="1"/>
  <c r="U37" i="18"/>
  <c r="V37" i="33"/>
  <c r="W37" i="33" s="1"/>
  <c r="Y35" i="17" s="1"/>
  <c r="U37" i="33"/>
  <c r="L33" i="17"/>
  <c r="V37" i="31"/>
  <c r="W37" i="31" s="1"/>
  <c r="U35" i="17" s="1"/>
  <c r="U37" i="31"/>
  <c r="J37" i="31"/>
  <c r="I37" i="31"/>
  <c r="M26" i="38"/>
  <c r="N26" i="38"/>
  <c r="O26" i="38"/>
  <c r="AC34" i="17"/>
  <c r="AF34" i="17" s="1"/>
  <c r="V38" i="34" l="1"/>
  <c r="W38" i="34" s="1"/>
  <c r="X36" i="17" s="1"/>
  <c r="U38" i="34"/>
  <c r="J38" i="18"/>
  <c r="K38" i="18" s="1"/>
  <c r="C36" i="17" s="1"/>
  <c r="I38" i="18"/>
  <c r="J31" i="38"/>
  <c r="K38" i="32"/>
  <c r="F36" i="17" s="1"/>
  <c r="J39" i="32"/>
  <c r="I39" i="32"/>
  <c r="V38" i="37"/>
  <c r="W38" i="37" s="1"/>
  <c r="AA36" i="17" s="1"/>
  <c r="U38" i="37"/>
  <c r="J38" i="35"/>
  <c r="K38" i="35" s="1"/>
  <c r="E36" i="17" s="1"/>
  <c r="I38" i="35"/>
  <c r="J38" i="34"/>
  <c r="I38" i="34"/>
  <c r="V38" i="33"/>
  <c r="W38" i="33" s="1"/>
  <c r="Y36" i="17" s="1"/>
  <c r="U38" i="33"/>
  <c r="J38" i="31"/>
  <c r="I38" i="31"/>
  <c r="V40" i="35"/>
  <c r="W40" i="35" s="1"/>
  <c r="V38" i="17" s="1"/>
  <c r="U40" i="35"/>
  <c r="L30" i="38"/>
  <c r="K37" i="34"/>
  <c r="G35" i="17" s="1"/>
  <c r="V39" i="32"/>
  <c r="W39" i="32" s="1"/>
  <c r="W37" i="17" s="1"/>
  <c r="U39" i="32"/>
  <c r="L34" i="17"/>
  <c r="V38" i="18"/>
  <c r="W38" i="18" s="1"/>
  <c r="T36" i="17" s="1"/>
  <c r="U38" i="18"/>
  <c r="J38" i="33"/>
  <c r="K38" i="33" s="1"/>
  <c r="H36" i="17" s="1"/>
  <c r="I38" i="33"/>
  <c r="J38" i="37"/>
  <c r="K38" i="37" s="1"/>
  <c r="J36" i="17" s="1"/>
  <c r="I38" i="37"/>
  <c r="K37" i="31"/>
  <c r="D35" i="17" s="1"/>
  <c r="K30" i="38"/>
  <c r="V38" i="31"/>
  <c r="W38" i="31" s="1"/>
  <c r="U36" i="17" s="1"/>
  <c r="U38" i="31"/>
  <c r="E28" i="28"/>
  <c r="O33" i="17"/>
  <c r="AC35" i="17"/>
  <c r="AF35" i="17" s="1"/>
  <c r="V39" i="34" l="1"/>
  <c r="W39" i="34" s="1"/>
  <c r="X37" i="17" s="1"/>
  <c r="U39" i="34"/>
  <c r="I39" i="18"/>
  <c r="J39" i="18"/>
  <c r="K39" i="18" s="1"/>
  <c r="C37" i="17" s="1"/>
  <c r="V39" i="37"/>
  <c r="W39" i="37" s="1"/>
  <c r="AA37" i="17" s="1"/>
  <c r="U39" i="37"/>
  <c r="L35" i="17"/>
  <c r="O35" i="17" s="1"/>
  <c r="I40" i="32"/>
  <c r="J40" i="32"/>
  <c r="J32" i="38"/>
  <c r="K39" i="32"/>
  <c r="F37" i="17" s="1"/>
  <c r="E29" i="28"/>
  <c r="O34" i="17"/>
  <c r="J39" i="37"/>
  <c r="K39" i="37" s="1"/>
  <c r="J37" i="17" s="1"/>
  <c r="I39" i="37"/>
  <c r="V41" i="35"/>
  <c r="W41" i="35" s="1"/>
  <c r="V39" i="17" s="1"/>
  <c r="U41" i="35"/>
  <c r="M28" i="38"/>
  <c r="N28" i="38"/>
  <c r="O28" i="38"/>
  <c r="I39" i="31"/>
  <c r="J39" i="31"/>
  <c r="I39" i="34"/>
  <c r="J39" i="34"/>
  <c r="K38" i="31"/>
  <c r="D36" i="17" s="1"/>
  <c r="K31" i="38"/>
  <c r="K38" i="34"/>
  <c r="G36" i="17" s="1"/>
  <c r="L31" i="38"/>
  <c r="U40" i="32"/>
  <c r="V40" i="32"/>
  <c r="W40" i="32" s="1"/>
  <c r="W38" i="17" s="1"/>
  <c r="V39" i="33"/>
  <c r="W39" i="33" s="1"/>
  <c r="Y37" i="17" s="1"/>
  <c r="U39" i="33"/>
  <c r="I39" i="35"/>
  <c r="J39" i="35"/>
  <c r="K39" i="35" s="1"/>
  <c r="E37" i="17" s="1"/>
  <c r="V39" i="31"/>
  <c r="W39" i="31" s="1"/>
  <c r="U37" i="17" s="1"/>
  <c r="U39" i="31"/>
  <c r="J39" i="33"/>
  <c r="K39" i="33" s="1"/>
  <c r="H37" i="17" s="1"/>
  <c r="I39" i="33"/>
  <c r="U39" i="18"/>
  <c r="V39" i="18"/>
  <c r="W39" i="18" s="1"/>
  <c r="T37" i="17" s="1"/>
  <c r="AC36" i="17"/>
  <c r="AF36" i="17" s="1"/>
  <c r="V40" i="34" l="1"/>
  <c r="W40" i="34" s="1"/>
  <c r="X38" i="17" s="1"/>
  <c r="U40" i="34"/>
  <c r="L36" i="17"/>
  <c r="O36" i="17" s="1"/>
  <c r="I40" i="18"/>
  <c r="J40" i="18"/>
  <c r="K40" i="18" s="1"/>
  <c r="C38" i="17" s="1"/>
  <c r="E30" i="28"/>
  <c r="K40" i="32"/>
  <c r="F38" i="17" s="1"/>
  <c r="J33" i="38"/>
  <c r="J41" i="32"/>
  <c r="I41" i="32"/>
  <c r="V40" i="37"/>
  <c r="W40" i="37" s="1"/>
  <c r="AA38" i="17" s="1"/>
  <c r="U40" i="37"/>
  <c r="AC37" i="17"/>
  <c r="AF37" i="17" s="1"/>
  <c r="V41" i="32"/>
  <c r="W41" i="32" s="1"/>
  <c r="W39" i="17" s="1"/>
  <c r="U41" i="32"/>
  <c r="I40" i="34"/>
  <c r="J40" i="34"/>
  <c r="I40" i="37"/>
  <c r="J40" i="37"/>
  <c r="K40" i="37" s="1"/>
  <c r="J38" i="17" s="1"/>
  <c r="K39" i="31"/>
  <c r="D37" i="17" s="1"/>
  <c r="K32" i="38"/>
  <c r="U40" i="31"/>
  <c r="V40" i="31"/>
  <c r="W40" i="31" s="1"/>
  <c r="U38" i="17" s="1"/>
  <c r="J40" i="35"/>
  <c r="K40" i="35" s="1"/>
  <c r="E38" i="17" s="1"/>
  <c r="I40" i="35"/>
  <c r="I40" i="31"/>
  <c r="J40" i="31"/>
  <c r="V40" i="33"/>
  <c r="W40" i="33" s="1"/>
  <c r="Y38" i="17" s="1"/>
  <c r="U40" i="33"/>
  <c r="K39" i="34"/>
  <c r="G37" i="17" s="1"/>
  <c r="L32" i="38"/>
  <c r="V42" i="35"/>
  <c r="W42" i="35" s="1"/>
  <c r="V40" i="17" s="1"/>
  <c r="U42" i="35"/>
  <c r="V40" i="18"/>
  <c r="W40" i="18" s="1"/>
  <c r="T38" i="17" s="1"/>
  <c r="U40" i="18"/>
  <c r="J40" i="33"/>
  <c r="K40" i="33" s="1"/>
  <c r="H38" i="17" s="1"/>
  <c r="I40" i="33"/>
  <c r="M29" i="38"/>
  <c r="N29" i="38"/>
  <c r="O29" i="38"/>
  <c r="V41" i="34" l="1"/>
  <c r="W41" i="34" s="1"/>
  <c r="X39" i="17" s="1"/>
  <c r="U41" i="34"/>
  <c r="E31" i="28"/>
  <c r="M31" i="38" s="1"/>
  <c r="L37" i="17"/>
  <c r="E32" i="28" s="1"/>
  <c r="M32" i="38" s="1"/>
  <c r="I41" i="18"/>
  <c r="J41" i="18"/>
  <c r="K41" i="18" s="1"/>
  <c r="C39" i="17" s="1"/>
  <c r="O31" i="38"/>
  <c r="V41" i="37"/>
  <c r="W41" i="37" s="1"/>
  <c r="AA39" i="17" s="1"/>
  <c r="U41" i="37"/>
  <c r="J42" i="32"/>
  <c r="I42" i="32"/>
  <c r="J34" i="38"/>
  <c r="K41" i="32"/>
  <c r="F39" i="17" s="1"/>
  <c r="M30" i="38"/>
  <c r="N30" i="38"/>
  <c r="O30" i="38"/>
  <c r="V41" i="31"/>
  <c r="W41" i="31" s="1"/>
  <c r="U39" i="17" s="1"/>
  <c r="U41" i="31"/>
  <c r="K40" i="34"/>
  <c r="G38" i="17" s="1"/>
  <c r="L33" i="38"/>
  <c r="I41" i="33"/>
  <c r="J41" i="33"/>
  <c r="K41" i="33" s="1"/>
  <c r="H39" i="17" s="1"/>
  <c r="I41" i="34"/>
  <c r="J41" i="34"/>
  <c r="K33" i="38"/>
  <c r="K40" i="31"/>
  <c r="D38" i="17" s="1"/>
  <c r="V41" i="33"/>
  <c r="W41" i="33" s="1"/>
  <c r="Y39" i="17" s="1"/>
  <c r="U41" i="33"/>
  <c r="O37" i="17"/>
  <c r="U41" i="18"/>
  <c r="V41" i="18"/>
  <c r="W41" i="18" s="1"/>
  <c r="T39" i="17" s="1"/>
  <c r="I41" i="31"/>
  <c r="J41" i="31"/>
  <c r="U42" i="32"/>
  <c r="V42" i="32"/>
  <c r="W42" i="32" s="1"/>
  <c r="W40" i="17" s="1"/>
  <c r="U43" i="35"/>
  <c r="V43" i="35"/>
  <c r="W43" i="35" s="1"/>
  <c r="V41" i="17" s="1"/>
  <c r="J41" i="37"/>
  <c r="K41" i="37" s="1"/>
  <c r="J39" i="17" s="1"/>
  <c r="I41" i="37"/>
  <c r="AC38" i="17"/>
  <c r="AF38" i="17" s="1"/>
  <c r="J41" i="35"/>
  <c r="K41" i="35" s="1"/>
  <c r="E39" i="17" s="1"/>
  <c r="I41" i="35"/>
  <c r="V42" i="34" l="1"/>
  <c r="W42" i="34" s="1"/>
  <c r="X40" i="17" s="1"/>
  <c r="U42" i="34"/>
  <c r="N31" i="38"/>
  <c r="L38" i="17"/>
  <c r="E33" i="28" s="1"/>
  <c r="M33" i="38" s="1"/>
  <c r="J42" i="18"/>
  <c r="K42" i="18" s="1"/>
  <c r="C40" i="17" s="1"/>
  <c r="I42" i="18"/>
  <c r="I43" i="32"/>
  <c r="J43" i="32"/>
  <c r="J35" i="38"/>
  <c r="K42" i="32"/>
  <c r="F40" i="17" s="1"/>
  <c r="V42" i="37"/>
  <c r="W42" i="37" s="1"/>
  <c r="AA40" i="17" s="1"/>
  <c r="U42" i="37"/>
  <c r="AC39" i="17"/>
  <c r="AF39" i="17" s="1"/>
  <c r="V42" i="33"/>
  <c r="W42" i="33" s="1"/>
  <c r="Y40" i="17" s="1"/>
  <c r="U42" i="33"/>
  <c r="O32" i="38"/>
  <c r="U43" i="32"/>
  <c r="V43" i="32"/>
  <c r="W43" i="32" s="1"/>
  <c r="W41" i="17" s="1"/>
  <c r="K41" i="34"/>
  <c r="G39" i="17" s="1"/>
  <c r="L34" i="38"/>
  <c r="J42" i="33"/>
  <c r="K42" i="33" s="1"/>
  <c r="H40" i="17" s="1"/>
  <c r="I42" i="33"/>
  <c r="V44" i="35"/>
  <c r="W44" i="35" s="1"/>
  <c r="V42" i="17" s="1"/>
  <c r="U44" i="35"/>
  <c r="I42" i="34"/>
  <c r="J42" i="34"/>
  <c r="J42" i="31"/>
  <c r="I42" i="31"/>
  <c r="N32" i="38"/>
  <c r="K34" i="38"/>
  <c r="K41" i="31"/>
  <c r="D39" i="17" s="1"/>
  <c r="J42" i="37"/>
  <c r="K42" i="37" s="1"/>
  <c r="J40" i="17" s="1"/>
  <c r="I42" i="37"/>
  <c r="U42" i="31"/>
  <c r="V42" i="31"/>
  <c r="W42" i="31" s="1"/>
  <c r="U40" i="17" s="1"/>
  <c r="J42" i="35"/>
  <c r="K42" i="35" s="1"/>
  <c r="E40" i="17" s="1"/>
  <c r="I42" i="35"/>
  <c r="U42" i="18"/>
  <c r="V42" i="18"/>
  <c r="W42" i="18" s="1"/>
  <c r="T40" i="17" s="1"/>
  <c r="U43" i="34" l="1"/>
  <c r="V43" i="34"/>
  <c r="W43" i="34" s="1"/>
  <c r="X41" i="17" s="1"/>
  <c r="O38" i="17"/>
  <c r="I43" i="18"/>
  <c r="J43" i="18"/>
  <c r="K43" i="18" s="1"/>
  <c r="C41" i="17" s="1"/>
  <c r="AC40" i="17"/>
  <c r="AF40" i="17" s="1"/>
  <c r="V43" i="37"/>
  <c r="W43" i="37" s="1"/>
  <c r="AA41" i="17" s="1"/>
  <c r="U43" i="37"/>
  <c r="O33" i="38"/>
  <c r="N33" i="38"/>
  <c r="K43" i="32"/>
  <c r="F41" i="17" s="1"/>
  <c r="J36" i="38"/>
  <c r="J44" i="32"/>
  <c r="I44" i="32"/>
  <c r="K42" i="31"/>
  <c r="D40" i="17" s="1"/>
  <c r="K35" i="38"/>
  <c r="V45" i="35"/>
  <c r="W45" i="35" s="1"/>
  <c r="V43" i="17" s="1"/>
  <c r="U45" i="35"/>
  <c r="V44" i="32"/>
  <c r="W44" i="32" s="1"/>
  <c r="W42" i="17" s="1"/>
  <c r="U44" i="32"/>
  <c r="I43" i="37"/>
  <c r="J43" i="37"/>
  <c r="K43" i="37" s="1"/>
  <c r="J41" i="17" s="1"/>
  <c r="I43" i="31"/>
  <c r="J43" i="31"/>
  <c r="L39" i="17"/>
  <c r="U43" i="18"/>
  <c r="V43" i="18"/>
  <c r="W43" i="18" s="1"/>
  <c r="T41" i="17" s="1"/>
  <c r="V43" i="33"/>
  <c r="W43" i="33" s="1"/>
  <c r="Y41" i="17" s="1"/>
  <c r="U43" i="33"/>
  <c r="I43" i="34"/>
  <c r="J43" i="34"/>
  <c r="I43" i="33"/>
  <c r="J43" i="33"/>
  <c r="K43" i="33" s="1"/>
  <c r="H41" i="17" s="1"/>
  <c r="V43" i="31"/>
  <c r="W43" i="31" s="1"/>
  <c r="U41" i="17" s="1"/>
  <c r="U43" i="31"/>
  <c r="J43" i="35"/>
  <c r="K43" i="35" s="1"/>
  <c r="E41" i="17" s="1"/>
  <c r="I43" i="35"/>
  <c r="L35" i="38"/>
  <c r="K42" i="34"/>
  <c r="G40" i="17" s="1"/>
  <c r="V44" i="34" l="1"/>
  <c r="W44" i="34" s="1"/>
  <c r="X42" i="17" s="1"/>
  <c r="U44" i="34"/>
  <c r="J44" i="18"/>
  <c r="K44" i="18" s="1"/>
  <c r="C42" i="17" s="1"/>
  <c r="I44" i="18"/>
  <c r="K44" i="32"/>
  <c r="F42" i="17" s="1"/>
  <c r="J37" i="38"/>
  <c r="I45" i="32"/>
  <c r="J45" i="32"/>
  <c r="V44" i="37"/>
  <c r="W44" i="37" s="1"/>
  <c r="AA42" i="17" s="1"/>
  <c r="U44" i="37"/>
  <c r="AC41" i="17"/>
  <c r="AF41" i="17" s="1"/>
  <c r="J44" i="37"/>
  <c r="K44" i="37" s="1"/>
  <c r="J42" i="17" s="1"/>
  <c r="I44" i="37"/>
  <c r="U44" i="18"/>
  <c r="V44" i="18"/>
  <c r="W44" i="18" s="1"/>
  <c r="T42" i="17" s="1"/>
  <c r="U45" i="32"/>
  <c r="V45" i="32"/>
  <c r="W45" i="32" s="1"/>
  <c r="W43" i="17" s="1"/>
  <c r="J44" i="33"/>
  <c r="K44" i="33" s="1"/>
  <c r="H42" i="17" s="1"/>
  <c r="I44" i="33"/>
  <c r="L36" i="38"/>
  <c r="K43" i="34"/>
  <c r="G41" i="17" s="1"/>
  <c r="V46" i="35"/>
  <c r="W46" i="35" s="1"/>
  <c r="V44" i="17" s="1"/>
  <c r="U46" i="35"/>
  <c r="I44" i="34"/>
  <c r="J44" i="34"/>
  <c r="O39" i="17"/>
  <c r="E34" i="28"/>
  <c r="J44" i="35"/>
  <c r="K44" i="35" s="1"/>
  <c r="E42" i="17" s="1"/>
  <c r="I44" i="35"/>
  <c r="U44" i="33"/>
  <c r="V44" i="33"/>
  <c r="W44" i="33" s="1"/>
  <c r="Y42" i="17" s="1"/>
  <c r="K36" i="38"/>
  <c r="K43" i="31"/>
  <c r="D41" i="17" s="1"/>
  <c r="U44" i="31"/>
  <c r="V44" i="31"/>
  <c r="W44" i="31" s="1"/>
  <c r="U42" i="17" s="1"/>
  <c r="I44" i="31"/>
  <c r="J44" i="31"/>
  <c r="L40" i="17"/>
  <c r="U45" i="34" l="1"/>
  <c r="V45" i="34"/>
  <c r="W45" i="34" s="1"/>
  <c r="X43" i="17" s="1"/>
  <c r="I45" i="18"/>
  <c r="J45" i="18"/>
  <c r="K45" i="18" s="1"/>
  <c r="C43" i="17" s="1"/>
  <c r="U45" i="37"/>
  <c r="V45" i="37"/>
  <c r="W45" i="37" s="1"/>
  <c r="AA43" i="17" s="1"/>
  <c r="J38" i="38"/>
  <c r="K45" i="32"/>
  <c r="F43" i="17" s="1"/>
  <c r="I46" i="32"/>
  <c r="J46" i="32"/>
  <c r="U45" i="33"/>
  <c r="V45" i="33"/>
  <c r="W45" i="33" s="1"/>
  <c r="Y43" i="17" s="1"/>
  <c r="V45" i="31"/>
  <c r="W45" i="31" s="1"/>
  <c r="U43" i="17" s="1"/>
  <c r="U45" i="31"/>
  <c r="U45" i="18"/>
  <c r="V45" i="18"/>
  <c r="W45" i="18" s="1"/>
  <c r="T43" i="17" s="1"/>
  <c r="J45" i="31"/>
  <c r="I45" i="31"/>
  <c r="J45" i="35"/>
  <c r="K45" i="35" s="1"/>
  <c r="E43" i="17" s="1"/>
  <c r="I45" i="35"/>
  <c r="L41" i="17"/>
  <c r="J45" i="37"/>
  <c r="K45" i="37" s="1"/>
  <c r="J43" i="17" s="1"/>
  <c r="I45" i="37"/>
  <c r="I45" i="34"/>
  <c r="J45" i="34"/>
  <c r="AC42" i="17"/>
  <c r="AF42" i="17" s="1"/>
  <c r="M34" i="38"/>
  <c r="N34" i="38"/>
  <c r="O34" i="38"/>
  <c r="V47" i="35"/>
  <c r="W47" i="35" s="1"/>
  <c r="V45" i="17" s="1"/>
  <c r="U47" i="35"/>
  <c r="I45" i="33"/>
  <c r="J45" i="33"/>
  <c r="K45" i="33" s="1"/>
  <c r="H43" i="17" s="1"/>
  <c r="L37" i="38"/>
  <c r="K44" i="34"/>
  <c r="G42" i="17" s="1"/>
  <c r="U46" i="32"/>
  <c r="V46" i="32"/>
  <c r="W46" i="32" s="1"/>
  <c r="W44" i="17" s="1"/>
  <c r="E35" i="28"/>
  <c r="O40" i="17"/>
  <c r="K37" i="38"/>
  <c r="K44" i="31"/>
  <c r="D42" i="17" s="1"/>
  <c r="V46" i="34" l="1"/>
  <c r="W46" i="34" s="1"/>
  <c r="X44" i="17" s="1"/>
  <c r="U46" i="34"/>
  <c r="L42" i="17"/>
  <c r="O42" i="17" s="1"/>
  <c r="J46" i="18"/>
  <c r="K46" i="18" s="1"/>
  <c r="C44" i="17" s="1"/>
  <c r="I46" i="18"/>
  <c r="K46" i="32"/>
  <c r="F44" i="17" s="1"/>
  <c r="J39" i="38"/>
  <c r="J47" i="32"/>
  <c r="I47" i="32"/>
  <c r="AC43" i="17"/>
  <c r="AF43" i="17" s="1"/>
  <c r="V46" i="37"/>
  <c r="W46" i="37" s="1"/>
  <c r="AA44" i="17" s="1"/>
  <c r="U46" i="37"/>
  <c r="I46" i="33"/>
  <c r="J46" i="33"/>
  <c r="K46" i="33" s="1"/>
  <c r="H44" i="17" s="1"/>
  <c r="I46" i="35"/>
  <c r="J46" i="35"/>
  <c r="K46" i="35" s="1"/>
  <c r="E44" i="17" s="1"/>
  <c r="V48" i="35"/>
  <c r="W48" i="35" s="1"/>
  <c r="V46" i="17" s="1"/>
  <c r="U48" i="35"/>
  <c r="V46" i="18"/>
  <c r="W46" i="18" s="1"/>
  <c r="T44" i="17" s="1"/>
  <c r="U46" i="18"/>
  <c r="J46" i="34"/>
  <c r="I46" i="34"/>
  <c r="V47" i="32"/>
  <c r="W47" i="32" s="1"/>
  <c r="W45" i="17" s="1"/>
  <c r="U47" i="32"/>
  <c r="J46" i="37"/>
  <c r="K46" i="37" s="1"/>
  <c r="J44" i="17" s="1"/>
  <c r="I46" i="37"/>
  <c r="K45" i="34"/>
  <c r="G43" i="17" s="1"/>
  <c r="L38" i="38"/>
  <c r="J46" i="31"/>
  <c r="I46" i="31"/>
  <c r="U46" i="31"/>
  <c r="V46" i="31"/>
  <c r="W46" i="31" s="1"/>
  <c r="U44" i="17" s="1"/>
  <c r="M35" i="38"/>
  <c r="O35" i="38"/>
  <c r="N35" i="38"/>
  <c r="E36" i="28"/>
  <c r="O41" i="17"/>
  <c r="K45" i="31"/>
  <c r="D43" i="17" s="1"/>
  <c r="K38" i="38"/>
  <c r="V46" i="33"/>
  <c r="W46" i="33" s="1"/>
  <c r="Y44" i="17" s="1"/>
  <c r="U46" i="33"/>
  <c r="V47" i="34" l="1"/>
  <c r="W47" i="34" s="1"/>
  <c r="X45" i="17" s="1"/>
  <c r="U47" i="34"/>
  <c r="E37" i="28"/>
  <c r="M37" i="38" s="1"/>
  <c r="J47" i="18"/>
  <c r="K47" i="18" s="1"/>
  <c r="C45" i="17" s="1"/>
  <c r="I47" i="18"/>
  <c r="AC44" i="17"/>
  <c r="AF44" i="17" s="1"/>
  <c r="I48" i="32"/>
  <c r="J48" i="32"/>
  <c r="V47" i="37"/>
  <c r="W47" i="37" s="1"/>
  <c r="AA45" i="17" s="1"/>
  <c r="U47" i="37"/>
  <c r="K47" i="32"/>
  <c r="F45" i="17" s="1"/>
  <c r="J40" i="38"/>
  <c r="K39" i="38"/>
  <c r="K46" i="31"/>
  <c r="D44" i="17" s="1"/>
  <c r="J47" i="37"/>
  <c r="K47" i="37" s="1"/>
  <c r="J45" i="17" s="1"/>
  <c r="I47" i="37"/>
  <c r="V49" i="35"/>
  <c r="W49" i="35" s="1"/>
  <c r="V47" i="17" s="1"/>
  <c r="U49" i="35"/>
  <c r="M36" i="38"/>
  <c r="N36" i="38"/>
  <c r="O36" i="38"/>
  <c r="U48" i="32"/>
  <c r="V48" i="32"/>
  <c r="W48" i="32" s="1"/>
  <c r="W46" i="17" s="1"/>
  <c r="V47" i="18"/>
  <c r="W47" i="18" s="1"/>
  <c r="T45" i="17" s="1"/>
  <c r="U47" i="18"/>
  <c r="J47" i="31"/>
  <c r="I47" i="31"/>
  <c r="J47" i="35"/>
  <c r="K47" i="35" s="1"/>
  <c r="E45" i="17" s="1"/>
  <c r="I47" i="35"/>
  <c r="I47" i="34"/>
  <c r="J47" i="34"/>
  <c r="U47" i="31"/>
  <c r="V47" i="31"/>
  <c r="W47" i="31" s="1"/>
  <c r="U45" i="17" s="1"/>
  <c r="V47" i="33"/>
  <c r="W47" i="33" s="1"/>
  <c r="Y45" i="17" s="1"/>
  <c r="U47" i="33"/>
  <c r="L43" i="17"/>
  <c r="L39" i="38"/>
  <c r="K46" i="34"/>
  <c r="G44" i="17" s="1"/>
  <c r="J47" i="33"/>
  <c r="K47" i="33" s="1"/>
  <c r="H45" i="17" s="1"/>
  <c r="I47" i="33"/>
  <c r="V48" i="34" l="1"/>
  <c r="W48" i="34" s="1"/>
  <c r="X46" i="17" s="1"/>
  <c r="U48" i="34"/>
  <c r="N37" i="38"/>
  <c r="O37" i="38"/>
  <c r="I48" i="18"/>
  <c r="J48" i="18"/>
  <c r="K48" i="18" s="1"/>
  <c r="C46" i="17" s="1"/>
  <c r="U48" i="37"/>
  <c r="V48" i="37"/>
  <c r="W48" i="37" s="1"/>
  <c r="AA46" i="17" s="1"/>
  <c r="J41" i="38"/>
  <c r="K48" i="32"/>
  <c r="F46" i="17" s="1"/>
  <c r="J49" i="32"/>
  <c r="I49" i="32"/>
  <c r="J48" i="35"/>
  <c r="K48" i="35" s="1"/>
  <c r="E46" i="17" s="1"/>
  <c r="I48" i="35"/>
  <c r="I48" i="31"/>
  <c r="J48" i="31"/>
  <c r="J48" i="37"/>
  <c r="K48" i="37" s="1"/>
  <c r="J46" i="17" s="1"/>
  <c r="I48" i="37"/>
  <c r="K47" i="34"/>
  <c r="G45" i="17" s="1"/>
  <c r="L40" i="38"/>
  <c r="J48" i="34"/>
  <c r="I48" i="34"/>
  <c r="J48" i="33"/>
  <c r="K48" i="33" s="1"/>
  <c r="H46" i="17" s="1"/>
  <c r="I48" i="33"/>
  <c r="K47" i="31"/>
  <c r="D45" i="17" s="1"/>
  <c r="K40" i="38"/>
  <c r="L44" i="17"/>
  <c r="U49" i="32"/>
  <c r="V49" i="32"/>
  <c r="W49" i="32" s="1"/>
  <c r="W47" i="17" s="1"/>
  <c r="O43" i="17"/>
  <c r="E38" i="28"/>
  <c r="V48" i="33"/>
  <c r="W48" i="33" s="1"/>
  <c r="Y46" i="17" s="1"/>
  <c r="U48" i="33"/>
  <c r="U48" i="18"/>
  <c r="V48" i="18"/>
  <c r="W48" i="18" s="1"/>
  <c r="T46" i="17" s="1"/>
  <c r="U48" i="31"/>
  <c r="V48" i="31"/>
  <c r="W48" i="31" s="1"/>
  <c r="U46" i="17" s="1"/>
  <c r="AC45" i="17"/>
  <c r="AF45" i="17" s="1"/>
  <c r="U50" i="35"/>
  <c r="V50" i="35"/>
  <c r="W50" i="35" s="1"/>
  <c r="V48" i="17" s="1"/>
  <c r="V49" i="34" l="1"/>
  <c r="W49" i="34" s="1"/>
  <c r="X47" i="17" s="1"/>
  <c r="U49" i="34"/>
  <c r="L45" i="17"/>
  <c r="E40" i="28" s="1"/>
  <c r="M40" i="38" s="1"/>
  <c r="J49" i="18"/>
  <c r="K49" i="18" s="1"/>
  <c r="C47" i="17" s="1"/>
  <c r="I49" i="18"/>
  <c r="J50" i="32"/>
  <c r="I50" i="32"/>
  <c r="J42" i="38"/>
  <c r="K49" i="32"/>
  <c r="F47" i="17" s="1"/>
  <c r="AC46" i="17"/>
  <c r="AF46" i="17" s="1"/>
  <c r="U49" i="37"/>
  <c r="V49" i="37"/>
  <c r="W49" i="37" s="1"/>
  <c r="AA47" i="17" s="1"/>
  <c r="V51" i="35"/>
  <c r="W51" i="35" s="1"/>
  <c r="V49" i="17" s="1"/>
  <c r="U51" i="35"/>
  <c r="I49" i="31"/>
  <c r="J49" i="31"/>
  <c r="I49" i="34"/>
  <c r="J49" i="34"/>
  <c r="V49" i="18"/>
  <c r="W49" i="18" s="1"/>
  <c r="T47" i="17" s="1"/>
  <c r="U49" i="18"/>
  <c r="K48" i="31"/>
  <c r="D46" i="17" s="1"/>
  <c r="K41" i="38"/>
  <c r="J49" i="35"/>
  <c r="K49" i="35" s="1"/>
  <c r="E47" i="17" s="1"/>
  <c r="I49" i="35"/>
  <c r="I49" i="33"/>
  <c r="J49" i="33"/>
  <c r="K49" i="33" s="1"/>
  <c r="H47" i="17" s="1"/>
  <c r="O44" i="17"/>
  <c r="E39" i="28"/>
  <c r="U50" i="32"/>
  <c r="V50" i="32"/>
  <c r="W50" i="32" s="1"/>
  <c r="W48" i="17" s="1"/>
  <c r="V49" i="33"/>
  <c r="W49" i="33" s="1"/>
  <c r="Y47" i="17" s="1"/>
  <c r="U49" i="33"/>
  <c r="K48" i="34"/>
  <c r="G46" i="17" s="1"/>
  <c r="L41" i="38"/>
  <c r="V49" i="31"/>
  <c r="W49" i="31" s="1"/>
  <c r="U47" i="17" s="1"/>
  <c r="U49" i="31"/>
  <c r="M38" i="38"/>
  <c r="N38" i="38"/>
  <c r="O38" i="38"/>
  <c r="J49" i="37"/>
  <c r="K49" i="37" s="1"/>
  <c r="J47" i="17" s="1"/>
  <c r="I49" i="37"/>
  <c r="V50" i="34" l="1"/>
  <c r="W50" i="34" s="1"/>
  <c r="X48" i="17" s="1"/>
  <c r="U50" i="34"/>
  <c r="O45" i="17"/>
  <c r="J50" i="18"/>
  <c r="K50" i="18" s="1"/>
  <c r="C48" i="17" s="1"/>
  <c r="I50" i="18"/>
  <c r="U50" i="37"/>
  <c r="V50" i="37"/>
  <c r="W50" i="37" s="1"/>
  <c r="AA48" i="17" s="1"/>
  <c r="N40" i="38"/>
  <c r="I51" i="32"/>
  <c r="J51" i="32"/>
  <c r="K50" i="32"/>
  <c r="F48" i="17" s="1"/>
  <c r="J43" i="38"/>
  <c r="V51" i="32"/>
  <c r="W51" i="32" s="1"/>
  <c r="W49" i="17" s="1"/>
  <c r="U51" i="32"/>
  <c r="L46" i="17"/>
  <c r="V50" i="31"/>
  <c r="W50" i="31" s="1"/>
  <c r="U48" i="17" s="1"/>
  <c r="U50" i="31"/>
  <c r="U50" i="18"/>
  <c r="V50" i="18"/>
  <c r="W50" i="18" s="1"/>
  <c r="T48" i="17" s="1"/>
  <c r="J50" i="33"/>
  <c r="K50" i="33" s="1"/>
  <c r="H48" i="17" s="1"/>
  <c r="I50" i="33"/>
  <c r="I50" i="35"/>
  <c r="J50" i="35"/>
  <c r="K50" i="35" s="1"/>
  <c r="E48" i="17" s="1"/>
  <c r="K49" i="34"/>
  <c r="G47" i="17" s="1"/>
  <c r="L42" i="38"/>
  <c r="J50" i="31"/>
  <c r="I50" i="31"/>
  <c r="AC47" i="17"/>
  <c r="AF47" i="17" s="1"/>
  <c r="J50" i="34"/>
  <c r="I50" i="34"/>
  <c r="V52" i="35"/>
  <c r="W52" i="35" s="1"/>
  <c r="V50" i="17" s="1"/>
  <c r="U52" i="35"/>
  <c r="I50" i="37"/>
  <c r="J50" i="37"/>
  <c r="K50" i="37" s="1"/>
  <c r="J48" i="17" s="1"/>
  <c r="U50" i="33"/>
  <c r="V50" i="33"/>
  <c r="W50" i="33" s="1"/>
  <c r="Y48" i="17" s="1"/>
  <c r="M39" i="38"/>
  <c r="O39" i="38"/>
  <c r="N39" i="38"/>
  <c r="O40" i="38"/>
  <c r="K49" i="31"/>
  <c r="D47" i="17" s="1"/>
  <c r="K42" i="38"/>
  <c r="V51" i="34" l="1"/>
  <c r="W51" i="34" s="1"/>
  <c r="X49" i="17" s="1"/>
  <c r="U51" i="34"/>
  <c r="I51" i="18"/>
  <c r="J51" i="18"/>
  <c r="K51" i="18" s="1"/>
  <c r="C49" i="17" s="1"/>
  <c r="K51" i="32"/>
  <c r="F49" i="17" s="1"/>
  <c r="J44" i="38"/>
  <c r="AC48" i="17"/>
  <c r="AF48" i="17" s="1"/>
  <c r="I52" i="32"/>
  <c r="J52" i="32"/>
  <c r="V51" i="37"/>
  <c r="W51" i="37" s="1"/>
  <c r="AA49" i="17" s="1"/>
  <c r="U51" i="37"/>
  <c r="K50" i="31"/>
  <c r="D48" i="17" s="1"/>
  <c r="K43" i="38"/>
  <c r="O46" i="17"/>
  <c r="E41" i="28"/>
  <c r="U51" i="18"/>
  <c r="V51" i="18"/>
  <c r="W51" i="18" s="1"/>
  <c r="T49" i="17" s="1"/>
  <c r="I51" i="33"/>
  <c r="J51" i="33"/>
  <c r="K51" i="33" s="1"/>
  <c r="H49" i="17" s="1"/>
  <c r="J51" i="37"/>
  <c r="K51" i="37" s="1"/>
  <c r="J49" i="17" s="1"/>
  <c r="I51" i="37"/>
  <c r="I51" i="31"/>
  <c r="J51" i="31"/>
  <c r="U51" i="33"/>
  <c r="V51" i="33"/>
  <c r="W51" i="33" s="1"/>
  <c r="Y49" i="17" s="1"/>
  <c r="U53" i="35"/>
  <c r="V53" i="35"/>
  <c r="W53" i="35" s="1"/>
  <c r="V51" i="17" s="1"/>
  <c r="V52" i="32"/>
  <c r="W52" i="32" s="1"/>
  <c r="W50" i="17" s="1"/>
  <c r="U52" i="32"/>
  <c r="I51" i="35"/>
  <c r="J51" i="35"/>
  <c r="K51" i="35" s="1"/>
  <c r="E49" i="17" s="1"/>
  <c r="U51" i="31"/>
  <c r="V51" i="31"/>
  <c r="W51" i="31" s="1"/>
  <c r="U49" i="17" s="1"/>
  <c r="L47" i="17"/>
  <c r="J51" i="34"/>
  <c r="I51" i="34"/>
  <c r="L43" i="38"/>
  <c r="K50" i="34"/>
  <c r="G48" i="17" s="1"/>
  <c r="V52" i="34" l="1"/>
  <c r="W52" i="34" s="1"/>
  <c r="X50" i="17" s="1"/>
  <c r="U52" i="34"/>
  <c r="I52" i="18"/>
  <c r="J52" i="18"/>
  <c r="K52" i="18" s="1"/>
  <c r="C50" i="17" s="1"/>
  <c r="U52" i="37"/>
  <c r="V52" i="37"/>
  <c r="W52" i="37" s="1"/>
  <c r="AA50" i="17" s="1"/>
  <c r="AC49" i="17"/>
  <c r="AF49" i="17" s="1"/>
  <c r="J45" i="38"/>
  <c r="K52" i="32"/>
  <c r="F50" i="17" s="1"/>
  <c r="J53" i="32"/>
  <c r="I53" i="32"/>
  <c r="J52" i="31"/>
  <c r="I52" i="31"/>
  <c r="M41" i="38"/>
  <c r="N41" i="38"/>
  <c r="O41" i="38"/>
  <c r="J52" i="37"/>
  <c r="K52" i="37" s="1"/>
  <c r="J50" i="17" s="1"/>
  <c r="I52" i="37"/>
  <c r="I52" i="34"/>
  <c r="J52" i="34"/>
  <c r="U53" i="32"/>
  <c r="V53" i="32"/>
  <c r="W53" i="32" s="1"/>
  <c r="W51" i="17" s="1"/>
  <c r="K51" i="31"/>
  <c r="D49" i="17" s="1"/>
  <c r="K44" i="38"/>
  <c r="L44" i="38"/>
  <c r="K51" i="34"/>
  <c r="G49" i="17" s="1"/>
  <c r="U52" i="31"/>
  <c r="V52" i="31"/>
  <c r="W52" i="31" s="1"/>
  <c r="U50" i="17" s="1"/>
  <c r="U54" i="35"/>
  <c r="V54" i="35"/>
  <c r="W54" i="35" s="1"/>
  <c r="V52" i="17" s="1"/>
  <c r="I52" i="33"/>
  <c r="J52" i="33"/>
  <c r="K52" i="33" s="1"/>
  <c r="H50" i="17" s="1"/>
  <c r="L48" i="17"/>
  <c r="V52" i="18"/>
  <c r="W52" i="18" s="1"/>
  <c r="T50" i="17" s="1"/>
  <c r="U52" i="18"/>
  <c r="O47" i="17"/>
  <c r="E42" i="28"/>
  <c r="I52" i="35"/>
  <c r="J52" i="35"/>
  <c r="K52" i="35" s="1"/>
  <c r="E50" i="17" s="1"/>
  <c r="V52" i="33"/>
  <c r="W52" i="33" s="1"/>
  <c r="Y50" i="17" s="1"/>
  <c r="U52" i="33"/>
  <c r="U53" i="34" l="1"/>
  <c r="V53" i="34"/>
  <c r="W53" i="34" s="1"/>
  <c r="X51" i="17" s="1"/>
  <c r="J53" i="18"/>
  <c r="K53" i="18" s="1"/>
  <c r="C51" i="17" s="1"/>
  <c r="I53" i="18"/>
  <c r="K53" i="32"/>
  <c r="F51" i="17" s="1"/>
  <c r="J46" i="38"/>
  <c r="J54" i="32"/>
  <c r="I54" i="32"/>
  <c r="L49" i="17"/>
  <c r="E44" i="28" s="1"/>
  <c r="V53" i="37"/>
  <c r="W53" i="37" s="1"/>
  <c r="AA51" i="17" s="1"/>
  <c r="U53" i="37"/>
  <c r="U53" i="18"/>
  <c r="V53" i="18"/>
  <c r="W53" i="18" s="1"/>
  <c r="T51" i="17" s="1"/>
  <c r="AC50" i="17"/>
  <c r="AF50" i="17" s="1"/>
  <c r="V55" i="35"/>
  <c r="W55" i="35" s="1"/>
  <c r="V53" i="17" s="1"/>
  <c r="U55" i="35"/>
  <c r="I53" i="35"/>
  <c r="J53" i="35"/>
  <c r="K53" i="35" s="1"/>
  <c r="E51" i="17" s="1"/>
  <c r="M42" i="38"/>
  <c r="N42" i="38"/>
  <c r="O42" i="38"/>
  <c r="O48" i="17"/>
  <c r="E43" i="28"/>
  <c r="V54" i="32"/>
  <c r="W54" i="32" s="1"/>
  <c r="W52" i="17" s="1"/>
  <c r="U54" i="32"/>
  <c r="J53" i="37"/>
  <c r="K53" i="37" s="1"/>
  <c r="J51" i="17" s="1"/>
  <c r="I53" i="37"/>
  <c r="V53" i="31"/>
  <c r="W53" i="31" s="1"/>
  <c r="U51" i="17" s="1"/>
  <c r="U53" i="31"/>
  <c r="L45" i="38"/>
  <c r="K52" i="34"/>
  <c r="G50" i="17" s="1"/>
  <c r="I53" i="34"/>
  <c r="J53" i="34"/>
  <c r="I53" i="31"/>
  <c r="J53" i="31"/>
  <c r="K52" i="31"/>
  <c r="D50" i="17" s="1"/>
  <c r="K45" i="38"/>
  <c r="J53" i="33"/>
  <c r="K53" i="33" s="1"/>
  <c r="H51" i="17" s="1"/>
  <c r="I53" i="33"/>
  <c r="V53" i="33"/>
  <c r="W53" i="33" s="1"/>
  <c r="Y51" i="17" s="1"/>
  <c r="U53" i="33"/>
  <c r="U54" i="34" l="1"/>
  <c r="V54" i="34"/>
  <c r="W54" i="34" s="1"/>
  <c r="X52" i="17" s="1"/>
  <c r="O49" i="17"/>
  <c r="J54" i="18"/>
  <c r="K54" i="18" s="1"/>
  <c r="C52" i="17" s="1"/>
  <c r="I54" i="18"/>
  <c r="L50" i="17"/>
  <c r="E45" i="28" s="1"/>
  <c r="M45" i="38" s="1"/>
  <c r="M44" i="38"/>
  <c r="O44" i="38"/>
  <c r="U54" i="37"/>
  <c r="V54" i="37"/>
  <c r="W54" i="37" s="1"/>
  <c r="AA52" i="17" s="1"/>
  <c r="J55" i="32"/>
  <c r="I55" i="32"/>
  <c r="K54" i="32"/>
  <c r="F52" i="17" s="1"/>
  <c r="J47" i="38"/>
  <c r="I54" i="31"/>
  <c r="J54" i="31"/>
  <c r="V56" i="35"/>
  <c r="W56" i="35" s="1"/>
  <c r="V54" i="17" s="1"/>
  <c r="U56" i="35"/>
  <c r="I54" i="33"/>
  <c r="J54" i="33"/>
  <c r="K54" i="33" s="1"/>
  <c r="H52" i="17" s="1"/>
  <c r="K53" i="31"/>
  <c r="D51" i="17" s="1"/>
  <c r="K46" i="38"/>
  <c r="L46" i="38"/>
  <c r="K53" i="34"/>
  <c r="G51" i="17" s="1"/>
  <c r="V54" i="31"/>
  <c r="W54" i="31" s="1"/>
  <c r="U52" i="17" s="1"/>
  <c r="U54" i="31"/>
  <c r="M43" i="38"/>
  <c r="O43" i="38"/>
  <c r="N43" i="38"/>
  <c r="I54" i="35"/>
  <c r="J54" i="35"/>
  <c r="K54" i="35" s="1"/>
  <c r="E52" i="17" s="1"/>
  <c r="I54" i="34"/>
  <c r="J54" i="34"/>
  <c r="U55" i="32"/>
  <c r="V55" i="32"/>
  <c r="W55" i="32" s="1"/>
  <c r="W53" i="17" s="1"/>
  <c r="U54" i="33"/>
  <c r="V54" i="33"/>
  <c r="W54" i="33" s="1"/>
  <c r="Y52" i="17" s="1"/>
  <c r="AC51" i="17"/>
  <c r="AF51" i="17" s="1"/>
  <c r="V54" i="18"/>
  <c r="W54" i="18" s="1"/>
  <c r="T52" i="17" s="1"/>
  <c r="U54" i="18"/>
  <c r="J54" i="37"/>
  <c r="K54" i="37" s="1"/>
  <c r="J52" i="17" s="1"/>
  <c r="I54" i="37"/>
  <c r="N44" i="38"/>
  <c r="U55" i="34" l="1"/>
  <c r="V55" i="34"/>
  <c r="W55" i="34" s="1"/>
  <c r="X53" i="17" s="1"/>
  <c r="O50" i="17"/>
  <c r="J55" i="18"/>
  <c r="K55" i="18" s="1"/>
  <c r="C53" i="17" s="1"/>
  <c r="I55" i="18"/>
  <c r="L51" i="17"/>
  <c r="O51" i="17" s="1"/>
  <c r="J56" i="32"/>
  <c r="I56" i="32"/>
  <c r="K55" i="32"/>
  <c r="F53" i="17" s="1"/>
  <c r="J48" i="38"/>
  <c r="V55" i="37"/>
  <c r="W55" i="37" s="1"/>
  <c r="AA53" i="17" s="1"/>
  <c r="U55" i="37"/>
  <c r="K54" i="34"/>
  <c r="G52" i="17" s="1"/>
  <c r="L47" i="38"/>
  <c r="AC52" i="17"/>
  <c r="AF52" i="17" s="1"/>
  <c r="I55" i="33"/>
  <c r="J55" i="33"/>
  <c r="K55" i="33" s="1"/>
  <c r="H53" i="17" s="1"/>
  <c r="U55" i="33"/>
  <c r="V55" i="33"/>
  <c r="W55" i="33" s="1"/>
  <c r="Y53" i="17" s="1"/>
  <c r="V57" i="35"/>
  <c r="W57" i="35" s="1"/>
  <c r="V55" i="17" s="1"/>
  <c r="U57" i="35"/>
  <c r="J55" i="34"/>
  <c r="I55" i="34"/>
  <c r="U55" i="31"/>
  <c r="V55" i="31"/>
  <c r="W55" i="31" s="1"/>
  <c r="U53" i="17" s="1"/>
  <c r="U56" i="32"/>
  <c r="V56" i="32"/>
  <c r="W56" i="32" s="1"/>
  <c r="W54" i="17" s="1"/>
  <c r="J55" i="37"/>
  <c r="K55" i="37" s="1"/>
  <c r="J53" i="17" s="1"/>
  <c r="I55" i="37"/>
  <c r="K54" i="31"/>
  <c r="D52" i="17" s="1"/>
  <c r="K47" i="38"/>
  <c r="U55" i="18"/>
  <c r="V55" i="18"/>
  <c r="W55" i="18" s="1"/>
  <c r="T53" i="17" s="1"/>
  <c r="J55" i="35"/>
  <c r="K55" i="35" s="1"/>
  <c r="E53" i="17" s="1"/>
  <c r="I55" i="35"/>
  <c r="O45" i="38"/>
  <c r="N45" i="38"/>
  <c r="J55" i="31"/>
  <c r="I55" i="31"/>
  <c r="U56" i="34" l="1"/>
  <c r="V56" i="34"/>
  <c r="W56" i="34" s="1"/>
  <c r="X54" i="17" s="1"/>
  <c r="E46" i="28"/>
  <c r="M46" i="38" s="1"/>
  <c r="I56" i="18"/>
  <c r="J56" i="18"/>
  <c r="K56" i="18" s="1"/>
  <c r="C54" i="17" s="1"/>
  <c r="L52" i="17"/>
  <c r="O52" i="17" s="1"/>
  <c r="U56" i="37"/>
  <c r="V56" i="37"/>
  <c r="W56" i="37" s="1"/>
  <c r="AA54" i="17" s="1"/>
  <c r="AC53" i="17"/>
  <c r="AF53" i="17" s="1"/>
  <c r="J57" i="32"/>
  <c r="I57" i="32"/>
  <c r="J49" i="38"/>
  <c r="K56" i="32"/>
  <c r="F54" i="17" s="1"/>
  <c r="V56" i="33"/>
  <c r="W56" i="33" s="1"/>
  <c r="Y54" i="17" s="1"/>
  <c r="U56" i="33"/>
  <c r="I56" i="33"/>
  <c r="J56" i="33"/>
  <c r="K56" i="33" s="1"/>
  <c r="H54" i="17" s="1"/>
  <c r="I56" i="34"/>
  <c r="J56" i="34"/>
  <c r="V57" i="32"/>
  <c r="W57" i="32" s="1"/>
  <c r="W55" i="17" s="1"/>
  <c r="U57" i="32"/>
  <c r="V58" i="35"/>
  <c r="W58" i="35" s="1"/>
  <c r="V56" i="17" s="1"/>
  <c r="U58" i="35"/>
  <c r="J56" i="37"/>
  <c r="K56" i="37" s="1"/>
  <c r="J54" i="17" s="1"/>
  <c r="I56" i="37"/>
  <c r="U56" i="18"/>
  <c r="V56" i="18"/>
  <c r="W56" i="18" s="1"/>
  <c r="T54" i="17" s="1"/>
  <c r="J56" i="31"/>
  <c r="I56" i="31"/>
  <c r="I56" i="35"/>
  <c r="J56" i="35"/>
  <c r="K56" i="35" s="1"/>
  <c r="E54" i="17" s="1"/>
  <c r="L48" i="38"/>
  <c r="K55" i="34"/>
  <c r="G53" i="17" s="1"/>
  <c r="K55" i="31"/>
  <c r="D53" i="17" s="1"/>
  <c r="K48" i="38"/>
  <c r="V56" i="31"/>
  <c r="W56" i="31" s="1"/>
  <c r="U54" i="17" s="1"/>
  <c r="U56" i="31"/>
  <c r="U57" i="34" l="1"/>
  <c r="V57" i="34"/>
  <c r="W57" i="34" s="1"/>
  <c r="X55" i="17" s="1"/>
  <c r="O46" i="38"/>
  <c r="N46" i="38"/>
  <c r="E47" i="28"/>
  <c r="M47" i="38" s="1"/>
  <c r="L53" i="17"/>
  <c r="O53" i="17" s="1"/>
  <c r="J57" i="18"/>
  <c r="K57" i="18" s="1"/>
  <c r="C55" i="17" s="1"/>
  <c r="I57" i="18"/>
  <c r="AC54" i="17"/>
  <c r="AF54" i="17" s="1"/>
  <c r="I58" i="32"/>
  <c r="J58" i="32"/>
  <c r="J50" i="38"/>
  <c r="K57" i="32"/>
  <c r="F55" i="17" s="1"/>
  <c r="V57" i="37"/>
  <c r="W57" i="37" s="1"/>
  <c r="AA55" i="17" s="1"/>
  <c r="U57" i="37"/>
  <c r="V57" i="31"/>
  <c r="W57" i="31" s="1"/>
  <c r="U55" i="17" s="1"/>
  <c r="U57" i="31"/>
  <c r="K49" i="38"/>
  <c r="K56" i="31"/>
  <c r="D54" i="17" s="1"/>
  <c r="V58" i="32"/>
  <c r="W58" i="32" s="1"/>
  <c r="W56" i="17" s="1"/>
  <c r="U58" i="32"/>
  <c r="U57" i="18"/>
  <c r="V57" i="18"/>
  <c r="W57" i="18" s="1"/>
  <c r="T55" i="17" s="1"/>
  <c r="O47" i="38"/>
  <c r="J57" i="33"/>
  <c r="K57" i="33" s="1"/>
  <c r="H55" i="17" s="1"/>
  <c r="I57" i="33"/>
  <c r="N47" i="38"/>
  <c r="U57" i="33"/>
  <c r="V57" i="33"/>
  <c r="W57" i="33" s="1"/>
  <c r="Y55" i="17" s="1"/>
  <c r="J57" i="37"/>
  <c r="K57" i="37" s="1"/>
  <c r="J55" i="17" s="1"/>
  <c r="I57" i="37"/>
  <c r="I57" i="35"/>
  <c r="J57" i="35"/>
  <c r="K57" i="35" s="1"/>
  <c r="E55" i="17" s="1"/>
  <c r="L49" i="38"/>
  <c r="K56" i="34"/>
  <c r="G54" i="17" s="1"/>
  <c r="E48" i="28"/>
  <c r="M48" i="38" s="1"/>
  <c r="J57" i="31"/>
  <c r="I57" i="31"/>
  <c r="V59" i="35"/>
  <c r="W59" i="35" s="1"/>
  <c r="V57" i="17" s="1"/>
  <c r="U59" i="35"/>
  <c r="I57" i="34"/>
  <c r="J57" i="34"/>
  <c r="V58" i="34" l="1"/>
  <c r="W58" i="34" s="1"/>
  <c r="X56" i="17" s="1"/>
  <c r="U58" i="34"/>
  <c r="I58" i="18"/>
  <c r="J58" i="18"/>
  <c r="K58" i="18" s="1"/>
  <c r="C56" i="17" s="1"/>
  <c r="V58" i="37"/>
  <c r="W58" i="37" s="1"/>
  <c r="AA56" i="17" s="1"/>
  <c r="U58" i="37"/>
  <c r="AC55" i="17"/>
  <c r="AF55" i="17" s="1"/>
  <c r="O48" i="38"/>
  <c r="K58" i="32"/>
  <c r="F56" i="17" s="1"/>
  <c r="J51" i="38"/>
  <c r="I59" i="32"/>
  <c r="J59" i="32"/>
  <c r="U60" i="35"/>
  <c r="V60" i="35"/>
  <c r="W60" i="35" s="1"/>
  <c r="V58" i="17" s="1"/>
  <c r="N48" i="38"/>
  <c r="V59" i="32"/>
  <c r="W59" i="32" s="1"/>
  <c r="W57" i="17" s="1"/>
  <c r="U59" i="32"/>
  <c r="K57" i="31"/>
  <c r="D55" i="17" s="1"/>
  <c r="K50" i="38"/>
  <c r="L54" i="17"/>
  <c r="J58" i="37"/>
  <c r="K58" i="37" s="1"/>
  <c r="J56" i="17" s="1"/>
  <c r="I58" i="37"/>
  <c r="I58" i="33"/>
  <c r="J58" i="33"/>
  <c r="K58" i="33" s="1"/>
  <c r="H56" i="17" s="1"/>
  <c r="J58" i="34"/>
  <c r="I58" i="34"/>
  <c r="U58" i="33"/>
  <c r="V58" i="33"/>
  <c r="W58" i="33" s="1"/>
  <c r="Y56" i="17" s="1"/>
  <c r="U58" i="18"/>
  <c r="V58" i="18"/>
  <c r="W58" i="18" s="1"/>
  <c r="T56" i="17" s="1"/>
  <c r="J58" i="31"/>
  <c r="I58" i="31"/>
  <c r="V58" i="31"/>
  <c r="W58" i="31" s="1"/>
  <c r="U56" i="17" s="1"/>
  <c r="U58" i="31"/>
  <c r="L50" i="38"/>
  <c r="K57" i="34"/>
  <c r="G55" i="17" s="1"/>
  <c r="I58" i="35"/>
  <c r="J58" i="35"/>
  <c r="K58" i="35" s="1"/>
  <c r="E56" i="17" s="1"/>
  <c r="U59" i="34" l="1"/>
  <c r="V59" i="34"/>
  <c r="W59" i="34" s="1"/>
  <c r="X57" i="17" s="1"/>
  <c r="J59" i="18"/>
  <c r="K59" i="18" s="1"/>
  <c r="C57" i="17" s="1"/>
  <c r="I59" i="18"/>
  <c r="J60" i="32"/>
  <c r="I60" i="32"/>
  <c r="J52" i="38"/>
  <c r="K59" i="32"/>
  <c r="F57" i="17" s="1"/>
  <c r="U59" i="37"/>
  <c r="V59" i="37"/>
  <c r="W59" i="37" s="1"/>
  <c r="AA57" i="17" s="1"/>
  <c r="U59" i="33"/>
  <c r="V59" i="33"/>
  <c r="W59" i="33" s="1"/>
  <c r="Y57" i="17" s="1"/>
  <c r="I59" i="34"/>
  <c r="J59" i="34"/>
  <c r="O54" i="17"/>
  <c r="E49" i="28"/>
  <c r="U60" i="32"/>
  <c r="V60" i="32"/>
  <c r="W60" i="32" s="1"/>
  <c r="W58" i="17" s="1"/>
  <c r="I59" i="35"/>
  <c r="J59" i="35"/>
  <c r="K59" i="35" s="1"/>
  <c r="E57" i="17" s="1"/>
  <c r="K51" i="38"/>
  <c r="K58" i="31"/>
  <c r="D56" i="17" s="1"/>
  <c r="L51" i="38"/>
  <c r="K58" i="34"/>
  <c r="G56" i="17" s="1"/>
  <c r="V59" i="18"/>
  <c r="W59" i="18" s="1"/>
  <c r="T57" i="17" s="1"/>
  <c r="U59" i="18"/>
  <c r="J59" i="33"/>
  <c r="K59" i="33" s="1"/>
  <c r="H57" i="17" s="1"/>
  <c r="I59" i="33"/>
  <c r="AC56" i="17"/>
  <c r="AF56" i="17" s="1"/>
  <c r="J59" i="37"/>
  <c r="K59" i="37" s="1"/>
  <c r="J57" i="17" s="1"/>
  <c r="I59" i="37"/>
  <c r="J59" i="31"/>
  <c r="I59" i="31"/>
  <c r="L55" i="17"/>
  <c r="V59" i="31"/>
  <c r="W59" i="31" s="1"/>
  <c r="U57" i="17" s="1"/>
  <c r="U59" i="31"/>
  <c r="U61" i="35"/>
  <c r="V61" i="35"/>
  <c r="W61" i="35" s="1"/>
  <c r="V59" i="17" s="1"/>
  <c r="V60" i="34" l="1"/>
  <c r="W60" i="34" s="1"/>
  <c r="X58" i="17" s="1"/>
  <c r="U60" i="34"/>
  <c r="J60" i="18"/>
  <c r="K60" i="18" s="1"/>
  <c r="C58" i="17" s="1"/>
  <c r="I60" i="18"/>
  <c r="V60" i="37"/>
  <c r="W60" i="37" s="1"/>
  <c r="AA58" i="17" s="1"/>
  <c r="U60" i="37"/>
  <c r="L56" i="17"/>
  <c r="O56" i="17" s="1"/>
  <c r="J61" i="32"/>
  <c r="I61" i="32"/>
  <c r="J53" i="38"/>
  <c r="K60" i="32"/>
  <c r="F58" i="17" s="1"/>
  <c r="V61" i="32"/>
  <c r="W61" i="32" s="1"/>
  <c r="W59" i="17" s="1"/>
  <c r="U61" i="32"/>
  <c r="M49" i="38"/>
  <c r="O49" i="38"/>
  <c r="N49" i="38"/>
  <c r="V62" i="35"/>
  <c r="W62" i="35" s="1"/>
  <c r="V60" i="17" s="1"/>
  <c r="U62" i="35"/>
  <c r="E50" i="28"/>
  <c r="O55" i="17"/>
  <c r="J60" i="33"/>
  <c r="K60" i="33" s="1"/>
  <c r="H58" i="17" s="1"/>
  <c r="I60" i="33"/>
  <c r="J60" i="31"/>
  <c r="I60" i="31"/>
  <c r="K52" i="38"/>
  <c r="K59" i="31"/>
  <c r="D57" i="17" s="1"/>
  <c r="V60" i="31"/>
  <c r="W60" i="31" s="1"/>
  <c r="U58" i="17" s="1"/>
  <c r="U60" i="31"/>
  <c r="I60" i="37"/>
  <c r="J60" i="37"/>
  <c r="K60" i="37" s="1"/>
  <c r="J58" i="17" s="1"/>
  <c r="V60" i="18"/>
  <c r="W60" i="18" s="1"/>
  <c r="T58" i="17" s="1"/>
  <c r="U60" i="18"/>
  <c r="AC57" i="17"/>
  <c r="AF57" i="17" s="1"/>
  <c r="I60" i="34"/>
  <c r="J60" i="34"/>
  <c r="K59" i="34"/>
  <c r="G57" i="17" s="1"/>
  <c r="L52" i="38"/>
  <c r="J60" i="35"/>
  <c r="K60" i="35" s="1"/>
  <c r="E58" i="17" s="1"/>
  <c r="I60" i="35"/>
  <c r="V60" i="33"/>
  <c r="W60" i="33" s="1"/>
  <c r="Y58" i="17" s="1"/>
  <c r="U60" i="33"/>
  <c r="U61" i="34" l="1"/>
  <c r="V61" i="34"/>
  <c r="W61" i="34" s="1"/>
  <c r="X59" i="17" s="1"/>
  <c r="E51" i="28"/>
  <c r="M51" i="38" s="1"/>
  <c r="I61" i="18"/>
  <c r="J61" i="18"/>
  <c r="K61" i="18" s="1"/>
  <c r="C59" i="17" s="1"/>
  <c r="J62" i="32"/>
  <c r="I62" i="32"/>
  <c r="J54" i="38"/>
  <c r="K61" i="32"/>
  <c r="F59" i="17" s="1"/>
  <c r="V61" i="37"/>
  <c r="W61" i="37" s="1"/>
  <c r="AA59" i="17" s="1"/>
  <c r="U61" i="37"/>
  <c r="U61" i="33"/>
  <c r="V61" i="33"/>
  <c r="W61" i="33" s="1"/>
  <c r="Y59" i="17" s="1"/>
  <c r="U61" i="18"/>
  <c r="V61" i="18"/>
  <c r="W61" i="18" s="1"/>
  <c r="T59" i="17" s="1"/>
  <c r="U61" i="31"/>
  <c r="V61" i="31"/>
  <c r="W61" i="31" s="1"/>
  <c r="U59" i="17" s="1"/>
  <c r="AC58" i="17"/>
  <c r="AF58" i="17" s="1"/>
  <c r="L57" i="17"/>
  <c r="I61" i="33"/>
  <c r="J61" i="33"/>
  <c r="K61" i="33" s="1"/>
  <c r="H59" i="17" s="1"/>
  <c r="I61" i="34"/>
  <c r="J61" i="34"/>
  <c r="I61" i="35"/>
  <c r="J61" i="35"/>
  <c r="K61" i="35" s="1"/>
  <c r="E59" i="17" s="1"/>
  <c r="I61" i="31"/>
  <c r="J61" i="31"/>
  <c r="K53" i="38"/>
  <c r="K60" i="31"/>
  <c r="D58" i="17" s="1"/>
  <c r="M50" i="38"/>
  <c r="O50" i="38"/>
  <c r="N50" i="38"/>
  <c r="U62" i="32"/>
  <c r="V62" i="32"/>
  <c r="W62" i="32" s="1"/>
  <c r="W60" i="17" s="1"/>
  <c r="J61" i="37"/>
  <c r="K61" i="37" s="1"/>
  <c r="J59" i="17" s="1"/>
  <c r="I61" i="37"/>
  <c r="K60" i="34"/>
  <c r="G58" i="17" s="1"/>
  <c r="L53" i="38"/>
  <c r="V63" i="35"/>
  <c r="W63" i="35" s="1"/>
  <c r="V61" i="17" s="1"/>
  <c r="U63" i="35"/>
  <c r="U62" i="34" l="1"/>
  <c r="V62" i="34"/>
  <c r="W62" i="34" s="1"/>
  <c r="X60" i="17" s="1"/>
  <c r="O51" i="38"/>
  <c r="N51" i="38"/>
  <c r="I62" i="18"/>
  <c r="J62" i="18"/>
  <c r="K62" i="18" s="1"/>
  <c r="C60" i="17" s="1"/>
  <c r="U62" i="37"/>
  <c r="V62" i="37"/>
  <c r="W62" i="37" s="1"/>
  <c r="AA60" i="17" s="1"/>
  <c r="I63" i="32"/>
  <c r="J63" i="32"/>
  <c r="K62" i="32"/>
  <c r="F60" i="17" s="1"/>
  <c r="J55" i="38"/>
  <c r="L58" i="17"/>
  <c r="I62" i="31"/>
  <c r="J62" i="31"/>
  <c r="AC59" i="17"/>
  <c r="AF59" i="17" s="1"/>
  <c r="J62" i="34"/>
  <c r="I62" i="34"/>
  <c r="J62" i="37"/>
  <c r="K62" i="37" s="1"/>
  <c r="J60" i="17" s="1"/>
  <c r="I62" i="37"/>
  <c r="I62" i="33"/>
  <c r="J62" i="33"/>
  <c r="K62" i="33" s="1"/>
  <c r="H60" i="17" s="1"/>
  <c r="V62" i="18"/>
  <c r="W62" i="18" s="1"/>
  <c r="T60" i="17" s="1"/>
  <c r="U62" i="18"/>
  <c r="V62" i="33"/>
  <c r="W62" i="33" s="1"/>
  <c r="Y60" i="17" s="1"/>
  <c r="U62" i="33"/>
  <c r="I62" i="35"/>
  <c r="J62" i="35"/>
  <c r="K62" i="35" s="1"/>
  <c r="E60" i="17" s="1"/>
  <c r="K61" i="31"/>
  <c r="D59" i="17" s="1"/>
  <c r="K54" i="38"/>
  <c r="O57" i="17"/>
  <c r="E52" i="28"/>
  <c r="V64" i="35"/>
  <c r="W64" i="35" s="1"/>
  <c r="V62" i="17" s="1"/>
  <c r="U64" i="35"/>
  <c r="U63" i="32"/>
  <c r="V63" i="32"/>
  <c r="W63" i="32" s="1"/>
  <c r="W61" i="17" s="1"/>
  <c r="L54" i="38"/>
  <c r="K61" i="34"/>
  <c r="G59" i="17" s="1"/>
  <c r="V62" i="31"/>
  <c r="W62" i="31" s="1"/>
  <c r="U60" i="17" s="1"/>
  <c r="U62" i="31"/>
  <c r="V63" i="34" l="1"/>
  <c r="W63" i="34" s="1"/>
  <c r="X61" i="17" s="1"/>
  <c r="U63" i="34"/>
  <c r="I63" i="18"/>
  <c r="J63" i="18"/>
  <c r="K63" i="18" s="1"/>
  <c r="C61" i="17" s="1"/>
  <c r="J56" i="38"/>
  <c r="K63" i="32"/>
  <c r="F61" i="17" s="1"/>
  <c r="L59" i="17"/>
  <c r="O59" i="17" s="1"/>
  <c r="I64" i="32"/>
  <c r="J64" i="32"/>
  <c r="V63" i="37"/>
  <c r="W63" i="37" s="1"/>
  <c r="AA61" i="17" s="1"/>
  <c r="U63" i="37"/>
  <c r="V63" i="31"/>
  <c r="W63" i="31" s="1"/>
  <c r="U61" i="17" s="1"/>
  <c r="U63" i="31"/>
  <c r="J63" i="35"/>
  <c r="K63" i="35" s="1"/>
  <c r="E61" i="17" s="1"/>
  <c r="I63" i="35"/>
  <c r="V63" i="18"/>
  <c r="W63" i="18" s="1"/>
  <c r="T61" i="17" s="1"/>
  <c r="U63" i="18"/>
  <c r="K62" i="34"/>
  <c r="G60" i="17" s="1"/>
  <c r="L55" i="38"/>
  <c r="M52" i="38"/>
  <c r="N52" i="38"/>
  <c r="O52" i="38"/>
  <c r="AC60" i="17"/>
  <c r="AF60" i="17" s="1"/>
  <c r="V64" i="32"/>
  <c r="W64" i="32" s="1"/>
  <c r="W62" i="17" s="1"/>
  <c r="U64" i="32"/>
  <c r="V65" i="35"/>
  <c r="W65" i="35" s="1"/>
  <c r="V63" i="17" s="1"/>
  <c r="U65" i="35"/>
  <c r="I63" i="33"/>
  <c r="J63" i="33"/>
  <c r="K63" i="33" s="1"/>
  <c r="H61" i="17" s="1"/>
  <c r="V63" i="33"/>
  <c r="W63" i="33" s="1"/>
  <c r="Y61" i="17" s="1"/>
  <c r="U63" i="33"/>
  <c r="I63" i="31"/>
  <c r="J63" i="31"/>
  <c r="I63" i="34"/>
  <c r="J63" i="34"/>
  <c r="K62" i="31"/>
  <c r="D60" i="17" s="1"/>
  <c r="K55" i="38"/>
  <c r="J63" i="37"/>
  <c r="K63" i="37" s="1"/>
  <c r="J61" i="17" s="1"/>
  <c r="I63" i="37"/>
  <c r="O58" i="17"/>
  <c r="E53" i="28"/>
  <c r="U64" i="34" l="1"/>
  <c r="V64" i="34"/>
  <c r="W64" i="34" s="1"/>
  <c r="X62" i="17" s="1"/>
  <c r="J64" i="18"/>
  <c r="K64" i="18" s="1"/>
  <c r="C62" i="17" s="1"/>
  <c r="I64" i="18"/>
  <c r="V64" i="37"/>
  <c r="W64" i="37" s="1"/>
  <c r="AA62" i="17" s="1"/>
  <c r="U64" i="37"/>
  <c r="E54" i="28"/>
  <c r="M54" i="38" s="1"/>
  <c r="K64" i="32"/>
  <c r="F62" i="17" s="1"/>
  <c r="J57" i="38"/>
  <c r="AC61" i="17"/>
  <c r="AF61" i="17" s="1"/>
  <c r="I65" i="32"/>
  <c r="J65" i="32"/>
  <c r="I64" i="34"/>
  <c r="J64" i="34"/>
  <c r="J64" i="31"/>
  <c r="I64" i="31"/>
  <c r="V66" i="35"/>
  <c r="W66" i="35" s="1"/>
  <c r="V64" i="17" s="1"/>
  <c r="U66" i="35"/>
  <c r="I64" i="35"/>
  <c r="J64" i="35"/>
  <c r="K64" i="35" s="1"/>
  <c r="E62" i="17" s="1"/>
  <c r="J64" i="33"/>
  <c r="K64" i="33" s="1"/>
  <c r="H62" i="17" s="1"/>
  <c r="I64" i="33"/>
  <c r="V65" i="32"/>
  <c r="W65" i="32" s="1"/>
  <c r="W63" i="17" s="1"/>
  <c r="U65" i="32"/>
  <c r="L60" i="17"/>
  <c r="K63" i="31"/>
  <c r="D61" i="17" s="1"/>
  <c r="K56" i="38"/>
  <c r="I64" i="37"/>
  <c r="J64" i="37"/>
  <c r="K64" i="37" s="1"/>
  <c r="J62" i="17" s="1"/>
  <c r="V64" i="33"/>
  <c r="W64" i="33" s="1"/>
  <c r="Y62" i="17" s="1"/>
  <c r="U64" i="33"/>
  <c r="V64" i="18"/>
  <c r="W64" i="18" s="1"/>
  <c r="T62" i="17" s="1"/>
  <c r="U64" i="18"/>
  <c r="M53" i="38"/>
  <c r="N53" i="38"/>
  <c r="O53" i="38"/>
  <c r="V64" i="31"/>
  <c r="W64" i="31" s="1"/>
  <c r="U62" i="17" s="1"/>
  <c r="U64" i="31"/>
  <c r="L56" i="38"/>
  <c r="K63" i="34"/>
  <c r="G61" i="17" s="1"/>
  <c r="U65" i="34" l="1"/>
  <c r="V65" i="34"/>
  <c r="W65" i="34" s="1"/>
  <c r="X63" i="17" s="1"/>
  <c r="O54" i="38"/>
  <c r="J65" i="18"/>
  <c r="K65" i="18" s="1"/>
  <c r="C63" i="17" s="1"/>
  <c r="I65" i="18"/>
  <c r="I66" i="32"/>
  <c r="J66" i="32"/>
  <c r="N54" i="38"/>
  <c r="K65" i="32"/>
  <c r="F63" i="17" s="1"/>
  <c r="J58" i="38"/>
  <c r="AC62" i="17"/>
  <c r="AF62" i="17" s="1"/>
  <c r="L61" i="17"/>
  <c r="E56" i="28" s="1"/>
  <c r="M56" i="38" s="1"/>
  <c r="V65" i="37"/>
  <c r="W65" i="37" s="1"/>
  <c r="AA63" i="17" s="1"/>
  <c r="U65" i="37"/>
  <c r="J65" i="37"/>
  <c r="K65" i="37" s="1"/>
  <c r="J63" i="17" s="1"/>
  <c r="I65" i="37"/>
  <c r="V65" i="31"/>
  <c r="W65" i="31" s="1"/>
  <c r="U63" i="17" s="1"/>
  <c r="U65" i="31"/>
  <c r="E55" i="28"/>
  <c r="O60" i="17"/>
  <c r="U66" i="32"/>
  <c r="V66" i="32"/>
  <c r="W66" i="32" s="1"/>
  <c r="W64" i="17" s="1"/>
  <c r="U65" i="18"/>
  <c r="V65" i="18"/>
  <c r="W65" i="18" s="1"/>
  <c r="T63" i="17" s="1"/>
  <c r="I65" i="33"/>
  <c r="J65" i="33"/>
  <c r="K65" i="33" s="1"/>
  <c r="H63" i="17" s="1"/>
  <c r="J65" i="31"/>
  <c r="I65" i="31"/>
  <c r="K64" i="31"/>
  <c r="D62" i="17" s="1"/>
  <c r="K57" i="38"/>
  <c r="J65" i="35"/>
  <c r="K65" i="35" s="1"/>
  <c r="E63" i="17" s="1"/>
  <c r="I65" i="35"/>
  <c r="L57" i="38"/>
  <c r="K64" i="34"/>
  <c r="G62" i="17" s="1"/>
  <c r="V65" i="33"/>
  <c r="W65" i="33" s="1"/>
  <c r="Y63" i="17" s="1"/>
  <c r="U65" i="33"/>
  <c r="U67" i="35"/>
  <c r="V67" i="35"/>
  <c r="W67" i="35" s="1"/>
  <c r="V65" i="17" s="1"/>
  <c r="I65" i="34"/>
  <c r="J65" i="34"/>
  <c r="U66" i="34" l="1"/>
  <c r="V66" i="34"/>
  <c r="W66" i="34" s="1"/>
  <c r="X64" i="17" s="1"/>
  <c r="I66" i="18"/>
  <c r="J66" i="18"/>
  <c r="K66" i="18" s="1"/>
  <c r="C64" i="17" s="1"/>
  <c r="O61" i="17"/>
  <c r="K66" i="32"/>
  <c r="F64" i="17" s="1"/>
  <c r="J59" i="38"/>
  <c r="V66" i="37"/>
  <c r="W66" i="37" s="1"/>
  <c r="AA64" i="17" s="1"/>
  <c r="U66" i="37"/>
  <c r="J67" i="32"/>
  <c r="I67" i="32"/>
  <c r="AC63" i="17"/>
  <c r="AF63" i="17" s="1"/>
  <c r="V66" i="31"/>
  <c r="W66" i="31" s="1"/>
  <c r="U64" i="17" s="1"/>
  <c r="U66" i="31"/>
  <c r="I66" i="34"/>
  <c r="J66" i="34"/>
  <c r="O56" i="38"/>
  <c r="L62" i="17"/>
  <c r="I66" i="35"/>
  <c r="J66" i="35"/>
  <c r="K66" i="35" s="1"/>
  <c r="E64" i="17" s="1"/>
  <c r="N56" i="38"/>
  <c r="V67" i="32"/>
  <c r="W67" i="32" s="1"/>
  <c r="W65" i="17" s="1"/>
  <c r="U67" i="32"/>
  <c r="I66" i="33"/>
  <c r="J66" i="33"/>
  <c r="K66" i="33" s="1"/>
  <c r="H64" i="17" s="1"/>
  <c r="V68" i="35"/>
  <c r="W68" i="35" s="1"/>
  <c r="V66" i="17" s="1"/>
  <c r="U68" i="35"/>
  <c r="U66" i="18"/>
  <c r="V66" i="18"/>
  <c r="W66" i="18" s="1"/>
  <c r="T64" i="17" s="1"/>
  <c r="V66" i="33"/>
  <c r="W66" i="33" s="1"/>
  <c r="Y64" i="17" s="1"/>
  <c r="U66" i="33"/>
  <c r="J66" i="31"/>
  <c r="I66" i="31"/>
  <c r="J66" i="37"/>
  <c r="K66" i="37" s="1"/>
  <c r="J64" i="17" s="1"/>
  <c r="I66" i="37"/>
  <c r="M55" i="38"/>
  <c r="N55" i="38"/>
  <c r="O55" i="38"/>
  <c r="L58" i="38"/>
  <c r="K65" i="34"/>
  <c r="G63" i="17" s="1"/>
  <c r="K65" i="31"/>
  <c r="D63" i="17" s="1"/>
  <c r="K58" i="38"/>
  <c r="V67" i="34" l="1"/>
  <c r="W67" i="34" s="1"/>
  <c r="X65" i="17" s="1"/>
  <c r="U67" i="34"/>
  <c r="J67" i="18"/>
  <c r="K67" i="18" s="1"/>
  <c r="C65" i="17" s="1"/>
  <c r="I67" i="18"/>
  <c r="L63" i="17"/>
  <c r="O63" i="17" s="1"/>
  <c r="I68" i="32"/>
  <c r="J68" i="32"/>
  <c r="K67" i="32"/>
  <c r="F65" i="17" s="1"/>
  <c r="J60" i="38"/>
  <c r="AC64" i="17"/>
  <c r="AF64" i="17" s="1"/>
  <c r="V67" i="37"/>
  <c r="W67" i="37" s="1"/>
  <c r="AA65" i="17" s="1"/>
  <c r="U67" i="37"/>
  <c r="I67" i="31"/>
  <c r="J67" i="31"/>
  <c r="U67" i="18"/>
  <c r="V67" i="18"/>
  <c r="W67" i="18" s="1"/>
  <c r="T65" i="17" s="1"/>
  <c r="V68" i="32"/>
  <c r="W68" i="32" s="1"/>
  <c r="W66" i="17" s="1"/>
  <c r="U68" i="32"/>
  <c r="I67" i="34"/>
  <c r="J67" i="34"/>
  <c r="K66" i="31"/>
  <c r="D64" i="17" s="1"/>
  <c r="K59" i="38"/>
  <c r="V67" i="31"/>
  <c r="W67" i="31" s="1"/>
  <c r="U65" i="17" s="1"/>
  <c r="U67" i="31"/>
  <c r="K66" i="34"/>
  <c r="G64" i="17" s="1"/>
  <c r="L59" i="38"/>
  <c r="V67" i="33"/>
  <c r="W67" i="33" s="1"/>
  <c r="Y65" i="17" s="1"/>
  <c r="U67" i="33"/>
  <c r="V69" i="35"/>
  <c r="W69" i="35" s="1"/>
  <c r="V67" i="17" s="1"/>
  <c r="U69" i="35"/>
  <c r="I67" i="35"/>
  <c r="J67" i="35"/>
  <c r="K67" i="35" s="1"/>
  <c r="E65" i="17" s="1"/>
  <c r="J67" i="37"/>
  <c r="K67" i="37" s="1"/>
  <c r="J65" i="17" s="1"/>
  <c r="I67" i="37"/>
  <c r="E58" i="28"/>
  <c r="M58" i="38" s="1"/>
  <c r="I67" i="33"/>
  <c r="J67" i="33"/>
  <c r="K67" i="33" s="1"/>
  <c r="H65" i="17" s="1"/>
  <c r="E57" i="28"/>
  <c r="O62" i="17"/>
  <c r="V68" i="34" l="1"/>
  <c r="W68" i="34" s="1"/>
  <c r="X66" i="17" s="1"/>
  <c r="U68" i="34"/>
  <c r="J68" i="18"/>
  <c r="K68" i="18" s="1"/>
  <c r="C66" i="17" s="1"/>
  <c r="I68" i="18"/>
  <c r="AC65" i="17"/>
  <c r="AF65" i="17" s="1"/>
  <c r="U68" i="37"/>
  <c r="V68" i="37"/>
  <c r="W68" i="37" s="1"/>
  <c r="AA66" i="17" s="1"/>
  <c r="K68" i="32"/>
  <c r="F66" i="17" s="1"/>
  <c r="J61" i="38"/>
  <c r="J69" i="32"/>
  <c r="I69" i="32"/>
  <c r="V68" i="18"/>
  <c r="W68" i="18" s="1"/>
  <c r="T66" i="17" s="1"/>
  <c r="U68" i="18"/>
  <c r="M57" i="38"/>
  <c r="N57" i="38"/>
  <c r="O57" i="38"/>
  <c r="J68" i="37"/>
  <c r="K68" i="37" s="1"/>
  <c r="J66" i="17" s="1"/>
  <c r="I68" i="37"/>
  <c r="U68" i="33"/>
  <c r="V68" i="33"/>
  <c r="W68" i="33" s="1"/>
  <c r="Y66" i="17" s="1"/>
  <c r="L64" i="17"/>
  <c r="I68" i="31"/>
  <c r="J68" i="31"/>
  <c r="V68" i="31"/>
  <c r="W68" i="31" s="1"/>
  <c r="U66" i="17" s="1"/>
  <c r="U68" i="31"/>
  <c r="K60" i="38"/>
  <c r="K67" i="31"/>
  <c r="D65" i="17" s="1"/>
  <c r="K67" i="34"/>
  <c r="G65" i="17" s="1"/>
  <c r="L60" i="38"/>
  <c r="O58" i="38"/>
  <c r="J68" i="34"/>
  <c r="I68" i="34"/>
  <c r="V70" i="35"/>
  <c r="W70" i="35" s="1"/>
  <c r="V68" i="17" s="1"/>
  <c r="U70" i="35"/>
  <c r="I68" i="33"/>
  <c r="J68" i="33"/>
  <c r="K68" i="33" s="1"/>
  <c r="H66" i="17" s="1"/>
  <c r="I68" i="35"/>
  <c r="J68" i="35"/>
  <c r="K68" i="35" s="1"/>
  <c r="E66" i="17" s="1"/>
  <c r="V69" i="32"/>
  <c r="W69" i="32" s="1"/>
  <c r="W67" i="17" s="1"/>
  <c r="U69" i="32"/>
  <c r="N58" i="38"/>
  <c r="U69" i="34" l="1"/>
  <c r="V69" i="34"/>
  <c r="W69" i="34" s="1"/>
  <c r="X67" i="17" s="1"/>
  <c r="J69" i="18"/>
  <c r="K69" i="18" s="1"/>
  <c r="C67" i="17" s="1"/>
  <c r="I69" i="18"/>
  <c r="L65" i="17"/>
  <c r="O65" i="17" s="1"/>
  <c r="I70" i="32"/>
  <c r="J70" i="32"/>
  <c r="J62" i="38"/>
  <c r="K69" i="32"/>
  <c r="F67" i="17" s="1"/>
  <c r="V69" i="37"/>
  <c r="W69" i="37" s="1"/>
  <c r="AA67" i="17" s="1"/>
  <c r="U69" i="37"/>
  <c r="U71" i="35"/>
  <c r="V71" i="35"/>
  <c r="W71" i="35" s="1"/>
  <c r="V69" i="17" s="1"/>
  <c r="U69" i="33"/>
  <c r="V69" i="33"/>
  <c r="W69" i="33" s="1"/>
  <c r="Y67" i="17" s="1"/>
  <c r="V70" i="32"/>
  <c r="W70" i="32" s="1"/>
  <c r="W68" i="17" s="1"/>
  <c r="U70" i="32"/>
  <c r="I69" i="34"/>
  <c r="J69" i="34"/>
  <c r="K61" i="38"/>
  <c r="K68" i="31"/>
  <c r="D66" i="17" s="1"/>
  <c r="J69" i="33"/>
  <c r="K69" i="33" s="1"/>
  <c r="H67" i="17" s="1"/>
  <c r="I69" i="33"/>
  <c r="J69" i="37"/>
  <c r="K69" i="37" s="1"/>
  <c r="J67" i="17" s="1"/>
  <c r="I69" i="37"/>
  <c r="L61" i="38"/>
  <c r="K68" i="34"/>
  <c r="G66" i="17" s="1"/>
  <c r="I69" i="31"/>
  <c r="J69" i="31"/>
  <c r="V69" i="31"/>
  <c r="W69" i="31" s="1"/>
  <c r="U67" i="17" s="1"/>
  <c r="U69" i="31"/>
  <c r="J69" i="35"/>
  <c r="K69" i="35" s="1"/>
  <c r="E67" i="17" s="1"/>
  <c r="I69" i="35"/>
  <c r="E59" i="28"/>
  <c r="O64" i="17"/>
  <c r="U69" i="18"/>
  <c r="V69" i="18"/>
  <c r="W69" i="18" s="1"/>
  <c r="T67" i="17" s="1"/>
  <c r="AC66" i="17"/>
  <c r="AF66" i="17" s="1"/>
  <c r="U70" i="34" l="1"/>
  <c r="V70" i="34"/>
  <c r="W70" i="34" s="1"/>
  <c r="X68" i="17" s="1"/>
  <c r="E60" i="28"/>
  <c r="M60" i="38" s="1"/>
  <c r="I70" i="18"/>
  <c r="J70" i="18"/>
  <c r="K70" i="18" s="1"/>
  <c r="C68" i="17" s="1"/>
  <c r="V70" i="37"/>
  <c r="W70" i="37" s="1"/>
  <c r="AA68" i="17" s="1"/>
  <c r="U70" i="37"/>
  <c r="J63" i="38"/>
  <c r="K70" i="32"/>
  <c r="F68" i="17" s="1"/>
  <c r="I71" i="32"/>
  <c r="J71" i="32"/>
  <c r="L66" i="17"/>
  <c r="E61" i="28" s="1"/>
  <c r="I70" i="35"/>
  <c r="J70" i="35"/>
  <c r="K70" i="35" s="1"/>
  <c r="E68" i="17" s="1"/>
  <c r="L62" i="38"/>
  <c r="K69" i="34"/>
  <c r="G67" i="17" s="1"/>
  <c r="I70" i="34"/>
  <c r="J70" i="34"/>
  <c r="U70" i="31"/>
  <c r="V70" i="31"/>
  <c r="W70" i="31" s="1"/>
  <c r="U68" i="17" s="1"/>
  <c r="V71" i="32"/>
  <c r="W71" i="32" s="1"/>
  <c r="W69" i="17" s="1"/>
  <c r="U71" i="32"/>
  <c r="K62" i="38"/>
  <c r="K69" i="31"/>
  <c r="D67" i="17" s="1"/>
  <c r="AC67" i="17"/>
  <c r="AF67" i="17" s="1"/>
  <c r="J70" i="31"/>
  <c r="I70" i="31"/>
  <c r="U70" i="33"/>
  <c r="V70" i="33"/>
  <c r="W70" i="33" s="1"/>
  <c r="Y68" i="17" s="1"/>
  <c r="I70" i="33"/>
  <c r="J70" i="33"/>
  <c r="K70" i="33" s="1"/>
  <c r="H68" i="17" s="1"/>
  <c r="U70" i="18"/>
  <c r="V70" i="18"/>
  <c r="W70" i="18" s="1"/>
  <c r="T68" i="17" s="1"/>
  <c r="M59" i="38"/>
  <c r="N59" i="38"/>
  <c r="O59" i="38"/>
  <c r="J70" i="37"/>
  <c r="K70" i="37" s="1"/>
  <c r="J68" i="17" s="1"/>
  <c r="I70" i="37"/>
  <c r="N60" i="38"/>
  <c r="V72" i="35"/>
  <c r="W72" i="35" s="1"/>
  <c r="V70" i="17" s="1"/>
  <c r="U72" i="35"/>
  <c r="U71" i="34" l="1"/>
  <c r="V71" i="34"/>
  <c r="W71" i="34" s="1"/>
  <c r="X69" i="17" s="1"/>
  <c r="O60" i="38"/>
  <c r="I71" i="18"/>
  <c r="J71" i="18"/>
  <c r="K71" i="18" s="1"/>
  <c r="C69" i="17" s="1"/>
  <c r="M61" i="38"/>
  <c r="O61" i="38"/>
  <c r="K71" i="32"/>
  <c r="F69" i="17" s="1"/>
  <c r="J64" i="38"/>
  <c r="J72" i="32"/>
  <c r="I72" i="32"/>
  <c r="AC68" i="17"/>
  <c r="AF68" i="17" s="1"/>
  <c r="O66" i="17"/>
  <c r="V71" i="37"/>
  <c r="W71" i="37" s="1"/>
  <c r="AA69" i="17" s="1"/>
  <c r="U71" i="37"/>
  <c r="J71" i="37"/>
  <c r="K71" i="37" s="1"/>
  <c r="J69" i="17" s="1"/>
  <c r="I71" i="37"/>
  <c r="V71" i="31"/>
  <c r="W71" i="31" s="1"/>
  <c r="U69" i="17" s="1"/>
  <c r="U71" i="31"/>
  <c r="I71" i="31"/>
  <c r="J71" i="31"/>
  <c r="I71" i="33"/>
  <c r="J71" i="33"/>
  <c r="K71" i="33" s="1"/>
  <c r="H69" i="17" s="1"/>
  <c r="I71" i="35"/>
  <c r="J71" i="35"/>
  <c r="K71" i="35" s="1"/>
  <c r="E69" i="17" s="1"/>
  <c r="K63" i="38"/>
  <c r="K70" i="31"/>
  <c r="D68" i="17" s="1"/>
  <c r="V73" i="35"/>
  <c r="W73" i="35" s="1"/>
  <c r="V71" i="17" s="1"/>
  <c r="U73" i="35"/>
  <c r="L67" i="17"/>
  <c r="V72" i="32"/>
  <c r="W72" i="32" s="1"/>
  <c r="W70" i="17" s="1"/>
  <c r="U72" i="32"/>
  <c r="L63" i="38"/>
  <c r="K70" i="34"/>
  <c r="G68" i="17" s="1"/>
  <c r="I71" i="34"/>
  <c r="J71" i="34"/>
  <c r="U71" i="18"/>
  <c r="V71" i="18"/>
  <c r="W71" i="18" s="1"/>
  <c r="T69" i="17" s="1"/>
  <c r="V71" i="33"/>
  <c r="W71" i="33" s="1"/>
  <c r="Y69" i="17" s="1"/>
  <c r="U71" i="33"/>
  <c r="N61" i="38"/>
  <c r="U72" i="34" l="1"/>
  <c r="V72" i="34"/>
  <c r="W72" i="34" s="1"/>
  <c r="X70" i="17" s="1"/>
  <c r="L68" i="17"/>
  <c r="E63" i="28" s="1"/>
  <c r="M63" i="38" s="1"/>
  <c r="I72" i="18"/>
  <c r="J72" i="18"/>
  <c r="K72" i="18" s="1"/>
  <c r="C70" i="17" s="1"/>
  <c r="J73" i="32"/>
  <c r="I73" i="32"/>
  <c r="J65" i="38"/>
  <c r="K72" i="32"/>
  <c r="F70" i="17" s="1"/>
  <c r="U72" i="37"/>
  <c r="V72" i="37"/>
  <c r="W72" i="37" s="1"/>
  <c r="AA70" i="17" s="1"/>
  <c r="U72" i="33"/>
  <c r="V72" i="33"/>
  <c r="W72" i="33" s="1"/>
  <c r="Y70" i="17" s="1"/>
  <c r="K64" i="38"/>
  <c r="K71" i="31"/>
  <c r="D69" i="17" s="1"/>
  <c r="AC69" i="17"/>
  <c r="AF69" i="17" s="1"/>
  <c r="I72" i="35"/>
  <c r="J72" i="35"/>
  <c r="K72" i="35" s="1"/>
  <c r="E70" i="17" s="1"/>
  <c r="I72" i="31"/>
  <c r="J72" i="31"/>
  <c r="V72" i="18"/>
  <c r="W72" i="18" s="1"/>
  <c r="T70" i="17" s="1"/>
  <c r="U72" i="18"/>
  <c r="E62" i="28"/>
  <c r="O67" i="17"/>
  <c r="J72" i="33"/>
  <c r="K72" i="33" s="1"/>
  <c r="H70" i="17" s="1"/>
  <c r="I72" i="33"/>
  <c r="V72" i="31"/>
  <c r="W72" i="31" s="1"/>
  <c r="U70" i="17" s="1"/>
  <c r="U72" i="31"/>
  <c r="K71" i="34"/>
  <c r="G69" i="17" s="1"/>
  <c r="L64" i="38"/>
  <c r="I72" i="34"/>
  <c r="J72" i="34"/>
  <c r="U74" i="35"/>
  <c r="V74" i="35"/>
  <c r="W74" i="35" s="1"/>
  <c r="V72" i="17" s="1"/>
  <c r="I72" i="37"/>
  <c r="J72" i="37"/>
  <c r="K72" i="37" s="1"/>
  <c r="J70" i="17" s="1"/>
  <c r="V73" i="32"/>
  <c r="W73" i="32" s="1"/>
  <c r="W71" i="17" s="1"/>
  <c r="U73" i="32"/>
  <c r="U73" i="34" l="1"/>
  <c r="V73" i="34"/>
  <c r="W73" i="34" s="1"/>
  <c r="X71" i="17" s="1"/>
  <c r="O68" i="17"/>
  <c r="J73" i="18"/>
  <c r="K73" i="18" s="1"/>
  <c r="C71" i="17" s="1"/>
  <c r="I73" i="18"/>
  <c r="V73" i="37"/>
  <c r="W73" i="37" s="1"/>
  <c r="AA71" i="17" s="1"/>
  <c r="U73" i="37"/>
  <c r="O63" i="38"/>
  <c r="AC70" i="17"/>
  <c r="AF70" i="17" s="1"/>
  <c r="N63" i="38"/>
  <c r="I74" i="32"/>
  <c r="J74" i="32"/>
  <c r="J66" i="38"/>
  <c r="K73" i="32"/>
  <c r="F71" i="17" s="1"/>
  <c r="I73" i="31"/>
  <c r="J73" i="31"/>
  <c r="V73" i="31"/>
  <c r="W73" i="31" s="1"/>
  <c r="U71" i="17" s="1"/>
  <c r="U73" i="31"/>
  <c r="K72" i="31"/>
  <c r="D70" i="17" s="1"/>
  <c r="K65" i="38"/>
  <c r="J73" i="37"/>
  <c r="K73" i="37" s="1"/>
  <c r="J71" i="17" s="1"/>
  <c r="I73" i="37"/>
  <c r="L69" i="17"/>
  <c r="M62" i="38"/>
  <c r="N62" i="38"/>
  <c r="O62" i="38"/>
  <c r="J73" i="35"/>
  <c r="K73" i="35" s="1"/>
  <c r="E71" i="17" s="1"/>
  <c r="I73" i="35"/>
  <c r="V73" i="33"/>
  <c r="W73" i="33" s="1"/>
  <c r="Y71" i="17" s="1"/>
  <c r="U73" i="33"/>
  <c r="U74" i="32"/>
  <c r="V74" i="32"/>
  <c r="W74" i="32" s="1"/>
  <c r="W72" i="17" s="1"/>
  <c r="V75" i="35"/>
  <c r="W75" i="35" s="1"/>
  <c r="V73" i="17" s="1"/>
  <c r="U75" i="35"/>
  <c r="K72" i="34"/>
  <c r="G70" i="17" s="1"/>
  <c r="L65" i="38"/>
  <c r="I73" i="34"/>
  <c r="J73" i="34"/>
  <c r="I73" i="33"/>
  <c r="J73" i="33"/>
  <c r="K73" i="33" s="1"/>
  <c r="H71" i="17" s="1"/>
  <c r="U73" i="18"/>
  <c r="V73" i="18"/>
  <c r="W73" i="18" s="1"/>
  <c r="T71" i="17" s="1"/>
  <c r="U74" i="34" l="1"/>
  <c r="V74" i="34"/>
  <c r="W74" i="34" s="1"/>
  <c r="X72" i="17" s="1"/>
  <c r="I74" i="18"/>
  <c r="J74" i="18"/>
  <c r="K74" i="18" s="1"/>
  <c r="C72" i="17" s="1"/>
  <c r="J67" i="38"/>
  <c r="K74" i="32"/>
  <c r="F72" i="17" s="1"/>
  <c r="J75" i="32"/>
  <c r="I75" i="32"/>
  <c r="V74" i="37"/>
  <c r="W74" i="37" s="1"/>
  <c r="AA72" i="17" s="1"/>
  <c r="U74" i="37"/>
  <c r="V74" i="33"/>
  <c r="W74" i="33" s="1"/>
  <c r="Y72" i="17" s="1"/>
  <c r="U74" i="33"/>
  <c r="J74" i="33"/>
  <c r="K74" i="33" s="1"/>
  <c r="H72" i="17" s="1"/>
  <c r="I74" i="33"/>
  <c r="O69" i="17"/>
  <c r="E64" i="28"/>
  <c r="L66" i="38"/>
  <c r="K73" i="34"/>
  <c r="G71" i="17" s="1"/>
  <c r="L70" i="17"/>
  <c r="K73" i="31"/>
  <c r="D71" i="17" s="1"/>
  <c r="K66" i="38"/>
  <c r="I74" i="35"/>
  <c r="J74" i="35"/>
  <c r="K74" i="35" s="1"/>
  <c r="E72" i="17" s="1"/>
  <c r="I74" i="37"/>
  <c r="J74" i="37"/>
  <c r="K74" i="37" s="1"/>
  <c r="J72" i="17" s="1"/>
  <c r="I74" i="34"/>
  <c r="J74" i="34"/>
  <c r="AC71" i="17"/>
  <c r="AF71" i="17" s="1"/>
  <c r="V74" i="18"/>
  <c r="W74" i="18" s="1"/>
  <c r="T72" i="17" s="1"/>
  <c r="U74" i="18"/>
  <c r="V76" i="35"/>
  <c r="W76" i="35" s="1"/>
  <c r="V74" i="17" s="1"/>
  <c r="U76" i="35"/>
  <c r="U75" i="32"/>
  <c r="V75" i="32"/>
  <c r="W75" i="32" s="1"/>
  <c r="W73" i="17" s="1"/>
  <c r="U74" i="31"/>
  <c r="V74" i="31"/>
  <c r="W74" i="31" s="1"/>
  <c r="U72" i="17" s="1"/>
  <c r="J74" i="31"/>
  <c r="I74" i="31"/>
  <c r="V75" i="34" l="1"/>
  <c r="W75" i="34" s="1"/>
  <c r="X73" i="17" s="1"/>
  <c r="U75" i="34"/>
  <c r="I75" i="18"/>
  <c r="J75" i="18"/>
  <c r="K75" i="18" s="1"/>
  <c r="C73" i="17" s="1"/>
  <c r="L71" i="17"/>
  <c r="E66" i="28" s="1"/>
  <c r="M66" i="38" s="1"/>
  <c r="V75" i="37"/>
  <c r="W75" i="37" s="1"/>
  <c r="AA73" i="17" s="1"/>
  <c r="U75" i="37"/>
  <c r="I76" i="32"/>
  <c r="J76" i="32"/>
  <c r="AC72" i="17"/>
  <c r="AF72" i="17" s="1"/>
  <c r="J68" i="38"/>
  <c r="K75" i="32"/>
  <c r="F73" i="17" s="1"/>
  <c r="I75" i="34"/>
  <c r="J75" i="34"/>
  <c r="V76" i="32"/>
  <c r="W76" i="32" s="1"/>
  <c r="W74" i="17" s="1"/>
  <c r="U76" i="32"/>
  <c r="E65" i="28"/>
  <c r="O70" i="17"/>
  <c r="J75" i="33"/>
  <c r="K75" i="33" s="1"/>
  <c r="H73" i="17" s="1"/>
  <c r="I75" i="33"/>
  <c r="U77" i="35"/>
  <c r="V77" i="35"/>
  <c r="W77" i="35" s="1"/>
  <c r="V75" i="17" s="1"/>
  <c r="J75" i="37"/>
  <c r="K75" i="37" s="1"/>
  <c r="J73" i="17" s="1"/>
  <c r="I75" i="37"/>
  <c r="K67" i="38"/>
  <c r="K74" i="31"/>
  <c r="D72" i="17" s="1"/>
  <c r="V75" i="31"/>
  <c r="W75" i="31" s="1"/>
  <c r="U73" i="17" s="1"/>
  <c r="U75" i="31"/>
  <c r="U75" i="33"/>
  <c r="V75" i="33"/>
  <c r="W75" i="33" s="1"/>
  <c r="Y73" i="17" s="1"/>
  <c r="I75" i="35"/>
  <c r="J75" i="35"/>
  <c r="K75" i="35" s="1"/>
  <c r="E73" i="17" s="1"/>
  <c r="L67" i="38"/>
  <c r="K74" i="34"/>
  <c r="G72" i="17" s="1"/>
  <c r="I75" i="31"/>
  <c r="J75" i="31"/>
  <c r="U75" i="18"/>
  <c r="V75" i="18"/>
  <c r="W75" i="18" s="1"/>
  <c r="T73" i="17" s="1"/>
  <c r="M64" i="38"/>
  <c r="N64" i="38"/>
  <c r="O64" i="38"/>
  <c r="V76" i="34" l="1"/>
  <c r="W76" i="34" s="1"/>
  <c r="X74" i="17" s="1"/>
  <c r="U76" i="34"/>
  <c r="J76" i="18"/>
  <c r="K76" i="18" s="1"/>
  <c r="C74" i="17" s="1"/>
  <c r="I76" i="18"/>
  <c r="O71" i="17"/>
  <c r="J69" i="38"/>
  <c r="K76" i="32"/>
  <c r="F74" i="17" s="1"/>
  <c r="I77" i="32"/>
  <c r="J77" i="32"/>
  <c r="U76" i="37"/>
  <c r="V76" i="37"/>
  <c r="W76" i="37" s="1"/>
  <c r="AA74" i="17" s="1"/>
  <c r="AC73" i="17"/>
  <c r="AF73" i="17" s="1"/>
  <c r="I76" i="31"/>
  <c r="J76" i="31"/>
  <c r="U76" i="33"/>
  <c r="V76" i="33"/>
  <c r="W76" i="33" s="1"/>
  <c r="Y74" i="17" s="1"/>
  <c r="N66" i="38"/>
  <c r="J76" i="37"/>
  <c r="K76" i="37" s="1"/>
  <c r="J74" i="17" s="1"/>
  <c r="I76" i="37"/>
  <c r="O66" i="38"/>
  <c r="V78" i="35"/>
  <c r="W78" i="35" s="1"/>
  <c r="V76" i="17" s="1"/>
  <c r="U78" i="35"/>
  <c r="K75" i="34"/>
  <c r="G73" i="17" s="1"/>
  <c r="L68" i="38"/>
  <c r="L72" i="17"/>
  <c r="M65" i="38"/>
  <c r="N65" i="38"/>
  <c r="O65" i="38"/>
  <c r="U76" i="18"/>
  <c r="V76" i="18"/>
  <c r="W76" i="18" s="1"/>
  <c r="T74" i="17" s="1"/>
  <c r="J76" i="35"/>
  <c r="K76" i="35" s="1"/>
  <c r="E74" i="17" s="1"/>
  <c r="I76" i="35"/>
  <c r="V77" i="32"/>
  <c r="W77" i="32" s="1"/>
  <c r="W75" i="17" s="1"/>
  <c r="U77" i="32"/>
  <c r="K75" i="31"/>
  <c r="D73" i="17" s="1"/>
  <c r="K68" i="38"/>
  <c r="U76" i="31"/>
  <c r="V76" i="31"/>
  <c r="W76" i="31" s="1"/>
  <c r="U74" i="17" s="1"/>
  <c r="I76" i="33"/>
  <c r="J76" i="33"/>
  <c r="K76" i="33" s="1"/>
  <c r="H74" i="17" s="1"/>
  <c r="J76" i="34"/>
  <c r="I76" i="34"/>
  <c r="U77" i="34" l="1"/>
  <c r="V77" i="34"/>
  <c r="W77" i="34" s="1"/>
  <c r="X75" i="17" s="1"/>
  <c r="J77" i="18"/>
  <c r="K77" i="18" s="1"/>
  <c r="C75" i="17" s="1"/>
  <c r="I77" i="18"/>
  <c r="V77" i="37"/>
  <c r="W77" i="37" s="1"/>
  <c r="AA75" i="17" s="1"/>
  <c r="U77" i="37"/>
  <c r="K77" i="32"/>
  <c r="F75" i="17" s="1"/>
  <c r="J70" i="38"/>
  <c r="J78" i="32"/>
  <c r="I78" i="32"/>
  <c r="J77" i="33"/>
  <c r="K77" i="33" s="1"/>
  <c r="H75" i="17" s="1"/>
  <c r="I77" i="33"/>
  <c r="J77" i="37"/>
  <c r="K77" i="37" s="1"/>
  <c r="J75" i="17" s="1"/>
  <c r="I77" i="37"/>
  <c r="O72" i="17"/>
  <c r="E67" i="28"/>
  <c r="V77" i="31"/>
  <c r="W77" i="31" s="1"/>
  <c r="U75" i="17" s="1"/>
  <c r="U77" i="31"/>
  <c r="I77" i="34"/>
  <c r="J77" i="34"/>
  <c r="U78" i="32"/>
  <c r="V78" i="32"/>
  <c r="W78" i="32" s="1"/>
  <c r="W76" i="17" s="1"/>
  <c r="J77" i="35"/>
  <c r="K77" i="35" s="1"/>
  <c r="E75" i="17" s="1"/>
  <c r="I77" i="35"/>
  <c r="AC74" i="17"/>
  <c r="AF74" i="17" s="1"/>
  <c r="V77" i="18"/>
  <c r="W77" i="18" s="1"/>
  <c r="T75" i="17" s="1"/>
  <c r="U77" i="18"/>
  <c r="U79" i="35"/>
  <c r="V79" i="35"/>
  <c r="W79" i="35" s="1"/>
  <c r="V77" i="17" s="1"/>
  <c r="V77" i="33"/>
  <c r="W77" i="33" s="1"/>
  <c r="Y75" i="17" s="1"/>
  <c r="U77" i="33"/>
  <c r="J77" i="31"/>
  <c r="I77" i="31"/>
  <c r="L69" i="38"/>
  <c r="K76" i="34"/>
  <c r="G74" i="17" s="1"/>
  <c r="L73" i="17"/>
  <c r="K69" i="38"/>
  <c r="K76" i="31"/>
  <c r="D74" i="17" s="1"/>
  <c r="U78" i="34" l="1"/>
  <c r="V78" i="34"/>
  <c r="W78" i="34" s="1"/>
  <c r="X76" i="17" s="1"/>
  <c r="I78" i="18"/>
  <c r="J78" i="18"/>
  <c r="K78" i="18" s="1"/>
  <c r="C76" i="17" s="1"/>
  <c r="J79" i="32"/>
  <c r="I79" i="32"/>
  <c r="J71" i="38"/>
  <c r="K78" i="32"/>
  <c r="F76" i="17" s="1"/>
  <c r="L74" i="17"/>
  <c r="E69" i="28" s="1"/>
  <c r="M69" i="38" s="1"/>
  <c r="V78" i="37"/>
  <c r="W78" i="37" s="1"/>
  <c r="AA76" i="17" s="1"/>
  <c r="U78" i="37"/>
  <c r="M67" i="38"/>
  <c r="N67" i="38"/>
  <c r="O67" i="38"/>
  <c r="K77" i="31"/>
  <c r="D75" i="17" s="1"/>
  <c r="K70" i="38"/>
  <c r="L70" i="38"/>
  <c r="K77" i="34"/>
  <c r="G75" i="17" s="1"/>
  <c r="J78" i="37"/>
  <c r="K78" i="37" s="1"/>
  <c r="J76" i="17" s="1"/>
  <c r="I78" i="37"/>
  <c r="V78" i="33"/>
  <c r="W78" i="33" s="1"/>
  <c r="Y76" i="17" s="1"/>
  <c r="U78" i="33"/>
  <c r="O73" i="17"/>
  <c r="E68" i="28"/>
  <c r="V78" i="18"/>
  <c r="W78" i="18" s="1"/>
  <c r="T76" i="17" s="1"/>
  <c r="U78" i="18"/>
  <c r="V79" i="32"/>
  <c r="W79" i="32" s="1"/>
  <c r="W77" i="17" s="1"/>
  <c r="U79" i="32"/>
  <c r="U78" i="31"/>
  <c r="V78" i="31"/>
  <c r="W78" i="31" s="1"/>
  <c r="U76" i="17" s="1"/>
  <c r="J78" i="33"/>
  <c r="K78" i="33" s="1"/>
  <c r="H76" i="17" s="1"/>
  <c r="I78" i="33"/>
  <c r="J78" i="31"/>
  <c r="I78" i="31"/>
  <c r="I78" i="35"/>
  <c r="J78" i="35"/>
  <c r="K78" i="35" s="1"/>
  <c r="E76" i="17" s="1"/>
  <c r="U80" i="35"/>
  <c r="V80" i="35"/>
  <c r="W80" i="35" s="1"/>
  <c r="V78" i="17" s="1"/>
  <c r="I78" i="34"/>
  <c r="J78" i="34"/>
  <c r="AC75" i="17"/>
  <c r="AF75" i="17" s="1"/>
  <c r="V79" i="34" l="1"/>
  <c r="W79" i="34" s="1"/>
  <c r="X77" i="17" s="1"/>
  <c r="U79" i="34"/>
  <c r="J79" i="18"/>
  <c r="K79" i="18" s="1"/>
  <c r="C77" i="17" s="1"/>
  <c r="I79" i="18"/>
  <c r="O74" i="17"/>
  <c r="AC76" i="17"/>
  <c r="AF76" i="17" s="1"/>
  <c r="V79" i="37"/>
  <c r="W79" i="37" s="1"/>
  <c r="AA77" i="17" s="1"/>
  <c r="U79" i="37"/>
  <c r="I80" i="32"/>
  <c r="J80" i="32"/>
  <c r="K79" i="32"/>
  <c r="F77" i="17" s="1"/>
  <c r="J72" i="38"/>
  <c r="I79" i="35"/>
  <c r="J79" i="35"/>
  <c r="K79" i="35" s="1"/>
  <c r="E77" i="17" s="1"/>
  <c r="M68" i="38"/>
  <c r="N68" i="38"/>
  <c r="O68" i="38"/>
  <c r="J79" i="33"/>
  <c r="K79" i="33" s="1"/>
  <c r="H77" i="17" s="1"/>
  <c r="I79" i="33"/>
  <c r="I79" i="37"/>
  <c r="J79" i="37"/>
  <c r="K79" i="37" s="1"/>
  <c r="J77" i="17" s="1"/>
  <c r="N69" i="38"/>
  <c r="L75" i="17"/>
  <c r="O69" i="38"/>
  <c r="V79" i="31"/>
  <c r="W79" i="31" s="1"/>
  <c r="U77" i="17" s="1"/>
  <c r="U79" i="31"/>
  <c r="K78" i="34"/>
  <c r="G76" i="17" s="1"/>
  <c r="L71" i="38"/>
  <c r="I79" i="31"/>
  <c r="J79" i="31"/>
  <c r="U80" i="32"/>
  <c r="V80" i="32"/>
  <c r="W80" i="32" s="1"/>
  <c r="W78" i="17" s="1"/>
  <c r="V79" i="33"/>
  <c r="W79" i="33" s="1"/>
  <c r="Y77" i="17" s="1"/>
  <c r="U79" i="33"/>
  <c r="U81" i="35"/>
  <c r="V81" i="35"/>
  <c r="W81" i="35" s="1"/>
  <c r="V79" i="17" s="1"/>
  <c r="I79" i="34"/>
  <c r="J79" i="34"/>
  <c r="K71" i="38"/>
  <c r="K78" i="31"/>
  <c r="D76" i="17" s="1"/>
  <c r="L76" i="17" s="1"/>
  <c r="U79" i="18"/>
  <c r="V79" i="18"/>
  <c r="W79" i="18" s="1"/>
  <c r="T77" i="17" s="1"/>
  <c r="U80" i="34" l="1"/>
  <c r="V80" i="34"/>
  <c r="W80" i="34" s="1"/>
  <c r="X78" i="17" s="1"/>
  <c r="I80" i="18"/>
  <c r="J80" i="18"/>
  <c r="K80" i="18" s="1"/>
  <c r="C78" i="17" s="1"/>
  <c r="K80" i="32"/>
  <c r="F78" i="17" s="1"/>
  <c r="J73" i="38"/>
  <c r="I81" i="32"/>
  <c r="J81" i="32"/>
  <c r="V80" i="37"/>
  <c r="W80" i="37" s="1"/>
  <c r="AA78" i="17" s="1"/>
  <c r="U80" i="37"/>
  <c r="O75" i="17"/>
  <c r="E70" i="28"/>
  <c r="J80" i="31"/>
  <c r="I80" i="31"/>
  <c r="V80" i="31"/>
  <c r="W80" i="31" s="1"/>
  <c r="U78" i="17" s="1"/>
  <c r="U80" i="31"/>
  <c r="L72" i="38"/>
  <c r="K79" i="34"/>
  <c r="G77" i="17" s="1"/>
  <c r="U82" i="35"/>
  <c r="V82" i="35"/>
  <c r="W82" i="35" s="1"/>
  <c r="V80" i="17" s="1"/>
  <c r="E71" i="28"/>
  <c r="M71" i="38" s="1"/>
  <c r="O76" i="17"/>
  <c r="I80" i="34"/>
  <c r="J80" i="34"/>
  <c r="U81" i="32"/>
  <c r="V81" i="32"/>
  <c r="W81" i="32" s="1"/>
  <c r="W79" i="17" s="1"/>
  <c r="J80" i="37"/>
  <c r="K80" i="37" s="1"/>
  <c r="J78" i="17" s="1"/>
  <c r="I80" i="37"/>
  <c r="I80" i="35"/>
  <c r="J80" i="35"/>
  <c r="K80" i="35" s="1"/>
  <c r="E78" i="17" s="1"/>
  <c r="V80" i="18"/>
  <c r="W80" i="18" s="1"/>
  <c r="T78" i="17" s="1"/>
  <c r="U80" i="18"/>
  <c r="U80" i="33"/>
  <c r="V80" i="33"/>
  <c r="W80" i="33" s="1"/>
  <c r="Y78" i="17" s="1"/>
  <c r="AC77" i="17"/>
  <c r="AF77" i="17" s="1"/>
  <c r="K72" i="38"/>
  <c r="K79" i="31"/>
  <c r="D77" i="17" s="1"/>
  <c r="I80" i="33"/>
  <c r="J80" i="33"/>
  <c r="K80" i="33" s="1"/>
  <c r="H78" i="17" s="1"/>
  <c r="U81" i="34" l="1"/>
  <c r="V81" i="34"/>
  <c r="W81" i="34" s="1"/>
  <c r="X79" i="17" s="1"/>
  <c r="I81" i="18"/>
  <c r="J81" i="18"/>
  <c r="K81" i="18" s="1"/>
  <c r="C79" i="17" s="1"/>
  <c r="L77" i="17"/>
  <c r="O77" i="17" s="1"/>
  <c r="J74" i="38"/>
  <c r="K81" i="32"/>
  <c r="F79" i="17" s="1"/>
  <c r="V81" i="37"/>
  <c r="W81" i="37" s="1"/>
  <c r="AA79" i="17" s="1"/>
  <c r="U81" i="37"/>
  <c r="J82" i="32"/>
  <c r="I82" i="32"/>
  <c r="AC78" i="17"/>
  <c r="AF78" i="17" s="1"/>
  <c r="U82" i="32"/>
  <c r="V82" i="32"/>
  <c r="W82" i="32" s="1"/>
  <c r="W80" i="17" s="1"/>
  <c r="J81" i="31"/>
  <c r="I81" i="31"/>
  <c r="I81" i="34"/>
  <c r="J81" i="34"/>
  <c r="J81" i="35"/>
  <c r="K81" i="35" s="1"/>
  <c r="E79" i="17" s="1"/>
  <c r="I81" i="35"/>
  <c r="M70" i="38"/>
  <c r="O70" i="38"/>
  <c r="N70" i="38"/>
  <c r="I81" i="37"/>
  <c r="J81" i="37"/>
  <c r="K81" i="37" s="1"/>
  <c r="J79" i="17" s="1"/>
  <c r="V81" i="31"/>
  <c r="W81" i="31" s="1"/>
  <c r="U79" i="17" s="1"/>
  <c r="U81" i="31"/>
  <c r="V83" i="35"/>
  <c r="W83" i="35" s="1"/>
  <c r="V81" i="17" s="1"/>
  <c r="U83" i="35"/>
  <c r="O71" i="38"/>
  <c r="V81" i="18"/>
  <c r="W81" i="18" s="1"/>
  <c r="T79" i="17" s="1"/>
  <c r="U81" i="18"/>
  <c r="K80" i="34"/>
  <c r="G78" i="17" s="1"/>
  <c r="L73" i="38"/>
  <c r="K80" i="31"/>
  <c r="D78" i="17" s="1"/>
  <c r="K73" i="38"/>
  <c r="U81" i="33"/>
  <c r="V81" i="33"/>
  <c r="W81" i="33" s="1"/>
  <c r="Y79" i="17" s="1"/>
  <c r="J81" i="33"/>
  <c r="K81" i="33" s="1"/>
  <c r="H79" i="17" s="1"/>
  <c r="I81" i="33"/>
  <c r="N71" i="38"/>
  <c r="V82" i="34" l="1"/>
  <c r="W82" i="34" s="1"/>
  <c r="X80" i="17" s="1"/>
  <c r="U82" i="34"/>
  <c r="E72" i="28"/>
  <c r="M72" i="38" s="1"/>
  <c r="I82" i="18"/>
  <c r="J82" i="18"/>
  <c r="K82" i="18" s="1"/>
  <c r="C80" i="17" s="1"/>
  <c r="I83" i="32"/>
  <c r="J83" i="32"/>
  <c r="J75" i="38"/>
  <c r="K82" i="32"/>
  <c r="F80" i="17" s="1"/>
  <c r="AC79" i="17"/>
  <c r="AF79" i="17" s="1"/>
  <c r="U82" i="37"/>
  <c r="V82" i="37"/>
  <c r="W82" i="37" s="1"/>
  <c r="AA80" i="17" s="1"/>
  <c r="K81" i="31"/>
  <c r="D79" i="17" s="1"/>
  <c r="K74" i="38"/>
  <c r="I82" i="37"/>
  <c r="J82" i="37"/>
  <c r="K82" i="37" s="1"/>
  <c r="J80" i="17" s="1"/>
  <c r="I82" i="35"/>
  <c r="J82" i="35"/>
  <c r="K82" i="35" s="1"/>
  <c r="E80" i="17" s="1"/>
  <c r="V82" i="33"/>
  <c r="W82" i="33" s="1"/>
  <c r="Y80" i="17" s="1"/>
  <c r="U82" i="33"/>
  <c r="K81" i="34"/>
  <c r="G79" i="17" s="1"/>
  <c r="L74" i="38"/>
  <c r="U83" i="32"/>
  <c r="V83" i="32"/>
  <c r="W83" i="32" s="1"/>
  <c r="W81" i="17" s="1"/>
  <c r="U82" i="18"/>
  <c r="V82" i="18"/>
  <c r="W82" i="18" s="1"/>
  <c r="T80" i="17" s="1"/>
  <c r="I82" i="31"/>
  <c r="J82" i="31"/>
  <c r="V84" i="35"/>
  <c r="W84" i="35" s="1"/>
  <c r="V82" i="17" s="1"/>
  <c r="U84" i="35"/>
  <c r="I82" i="34"/>
  <c r="J82" i="34"/>
  <c r="V82" i="31"/>
  <c r="W82" i="31" s="1"/>
  <c r="U80" i="17" s="1"/>
  <c r="U82" i="31"/>
  <c r="L78" i="17"/>
  <c r="J82" i="33"/>
  <c r="K82" i="33" s="1"/>
  <c r="H80" i="17" s="1"/>
  <c r="I82" i="33"/>
  <c r="U83" i="34" l="1"/>
  <c r="V83" i="34"/>
  <c r="W83" i="34" s="1"/>
  <c r="X81" i="17" s="1"/>
  <c r="O72" i="38"/>
  <c r="N72" i="38"/>
  <c r="J83" i="18"/>
  <c r="K83" i="18" s="1"/>
  <c r="C81" i="17" s="1"/>
  <c r="I83" i="18"/>
  <c r="U83" i="37"/>
  <c r="V83" i="37"/>
  <c r="W83" i="37" s="1"/>
  <c r="AA81" i="17" s="1"/>
  <c r="K83" i="32"/>
  <c r="F81" i="17" s="1"/>
  <c r="J76" i="38"/>
  <c r="I84" i="32"/>
  <c r="J84" i="32"/>
  <c r="I83" i="37"/>
  <c r="J83" i="37"/>
  <c r="K83" i="37" s="1"/>
  <c r="J81" i="17" s="1"/>
  <c r="K82" i="34"/>
  <c r="G80" i="17" s="1"/>
  <c r="L75" i="38"/>
  <c r="V83" i="31"/>
  <c r="W83" i="31" s="1"/>
  <c r="U81" i="17" s="1"/>
  <c r="U83" i="31"/>
  <c r="I83" i="34"/>
  <c r="J83" i="34"/>
  <c r="J83" i="31"/>
  <c r="I83" i="31"/>
  <c r="L79" i="17"/>
  <c r="K75" i="38"/>
  <c r="K82" i="31"/>
  <c r="D80" i="17" s="1"/>
  <c r="V83" i="18"/>
  <c r="W83" i="18" s="1"/>
  <c r="T81" i="17" s="1"/>
  <c r="U83" i="18"/>
  <c r="AC80" i="17"/>
  <c r="AF80" i="17" s="1"/>
  <c r="V83" i="33"/>
  <c r="W83" i="33" s="1"/>
  <c r="Y81" i="17" s="1"/>
  <c r="U83" i="33"/>
  <c r="I83" i="33"/>
  <c r="J83" i="33"/>
  <c r="K83" i="33" s="1"/>
  <c r="H81" i="17" s="1"/>
  <c r="U85" i="35"/>
  <c r="V85" i="35"/>
  <c r="W85" i="35" s="1"/>
  <c r="V83" i="17" s="1"/>
  <c r="E73" i="28"/>
  <c r="O78" i="17"/>
  <c r="U84" i="32"/>
  <c r="V84" i="32"/>
  <c r="W84" i="32" s="1"/>
  <c r="W82" i="17" s="1"/>
  <c r="I83" i="35"/>
  <c r="J83" i="35"/>
  <c r="K83" i="35" s="1"/>
  <c r="E81" i="17" s="1"/>
  <c r="U84" i="34" l="1"/>
  <c r="V84" i="34"/>
  <c r="W84" i="34" s="1"/>
  <c r="X82" i="17" s="1"/>
  <c r="J84" i="18"/>
  <c r="K84" i="18" s="1"/>
  <c r="C82" i="17" s="1"/>
  <c r="I84" i="18"/>
  <c r="L80" i="17"/>
  <c r="O80" i="17" s="1"/>
  <c r="J77" i="38"/>
  <c r="K84" i="32"/>
  <c r="F82" i="17" s="1"/>
  <c r="I85" i="32"/>
  <c r="J85" i="32"/>
  <c r="AC81" i="17"/>
  <c r="AF81" i="17" s="1"/>
  <c r="V84" i="37"/>
  <c r="W84" i="37" s="1"/>
  <c r="AA82" i="17" s="1"/>
  <c r="U84" i="37"/>
  <c r="I84" i="35"/>
  <c r="J84" i="35"/>
  <c r="K84" i="35" s="1"/>
  <c r="E82" i="17" s="1"/>
  <c r="L76" i="38"/>
  <c r="K83" i="34"/>
  <c r="G81" i="17" s="1"/>
  <c r="V84" i="31"/>
  <c r="W84" i="31" s="1"/>
  <c r="U82" i="17" s="1"/>
  <c r="U84" i="31"/>
  <c r="I84" i="33"/>
  <c r="J84" i="33"/>
  <c r="K84" i="33" s="1"/>
  <c r="H82" i="17" s="1"/>
  <c r="J84" i="34"/>
  <c r="I84" i="34"/>
  <c r="K76" i="38"/>
  <c r="K83" i="31"/>
  <c r="D81" i="17" s="1"/>
  <c r="U85" i="32"/>
  <c r="V85" i="32"/>
  <c r="W85" i="32" s="1"/>
  <c r="W83" i="17" s="1"/>
  <c r="U84" i="33"/>
  <c r="V84" i="33"/>
  <c r="W84" i="33" s="1"/>
  <c r="Y82" i="17" s="1"/>
  <c r="E75" i="28"/>
  <c r="M75" i="38" s="1"/>
  <c r="I84" i="31"/>
  <c r="J84" i="31"/>
  <c r="V86" i="35"/>
  <c r="W86" i="35" s="1"/>
  <c r="V84" i="17" s="1"/>
  <c r="U86" i="35"/>
  <c r="M73" i="38"/>
  <c r="O73" i="38"/>
  <c r="N73" i="38"/>
  <c r="U84" i="18"/>
  <c r="V84" i="18"/>
  <c r="W84" i="18" s="1"/>
  <c r="T82" i="17" s="1"/>
  <c r="E74" i="28"/>
  <c r="O79" i="17"/>
  <c r="J84" i="37"/>
  <c r="K84" i="37" s="1"/>
  <c r="J82" i="17" s="1"/>
  <c r="I84" i="37"/>
  <c r="U85" i="34" l="1"/>
  <c r="V85" i="34"/>
  <c r="W85" i="34" s="1"/>
  <c r="X83" i="17" s="1"/>
  <c r="N75" i="38"/>
  <c r="J85" i="18"/>
  <c r="K85" i="18" s="1"/>
  <c r="C83" i="17" s="1"/>
  <c r="I85" i="18"/>
  <c r="AC82" i="17"/>
  <c r="AF82" i="17" s="1"/>
  <c r="V85" i="37"/>
  <c r="W85" i="37" s="1"/>
  <c r="AA83" i="17" s="1"/>
  <c r="U85" i="37"/>
  <c r="L81" i="17"/>
  <c r="O81" i="17" s="1"/>
  <c r="O75" i="38"/>
  <c r="K85" i="32"/>
  <c r="F83" i="17" s="1"/>
  <c r="J78" i="38"/>
  <c r="I86" i="32"/>
  <c r="J86" i="32"/>
  <c r="V86" i="32"/>
  <c r="W86" i="32" s="1"/>
  <c r="W84" i="17" s="1"/>
  <c r="U86" i="32"/>
  <c r="J85" i="37"/>
  <c r="K85" i="37" s="1"/>
  <c r="J83" i="17" s="1"/>
  <c r="I85" i="37"/>
  <c r="J85" i="34"/>
  <c r="I85" i="34"/>
  <c r="L77" i="38"/>
  <c r="K84" i="34"/>
  <c r="G82" i="17" s="1"/>
  <c r="I85" i="33"/>
  <c r="J85" i="33"/>
  <c r="K85" i="33" s="1"/>
  <c r="H83" i="17" s="1"/>
  <c r="V87" i="35"/>
  <c r="W87" i="35" s="1"/>
  <c r="V85" i="17" s="1"/>
  <c r="U87" i="35"/>
  <c r="K84" i="31"/>
  <c r="D82" i="17" s="1"/>
  <c r="K77" i="38"/>
  <c r="V85" i="18"/>
  <c r="W85" i="18" s="1"/>
  <c r="T83" i="17" s="1"/>
  <c r="U85" i="18"/>
  <c r="V85" i="31"/>
  <c r="W85" i="31" s="1"/>
  <c r="U83" i="17" s="1"/>
  <c r="U85" i="31"/>
  <c r="M74" i="38"/>
  <c r="O74" i="38"/>
  <c r="N74" i="38"/>
  <c r="J85" i="31"/>
  <c r="I85" i="31"/>
  <c r="V85" i="33"/>
  <c r="W85" i="33" s="1"/>
  <c r="Y83" i="17" s="1"/>
  <c r="U85" i="33"/>
  <c r="I85" i="35"/>
  <c r="J85" i="35"/>
  <c r="K85" i="35" s="1"/>
  <c r="E83" i="17" s="1"/>
  <c r="V86" i="34" l="1"/>
  <c r="W86" i="34" s="1"/>
  <c r="X84" i="17" s="1"/>
  <c r="U86" i="34"/>
  <c r="J86" i="18"/>
  <c r="K86" i="18" s="1"/>
  <c r="C84" i="17" s="1"/>
  <c r="I86" i="18"/>
  <c r="E76" i="28"/>
  <c r="O76" i="38" s="1"/>
  <c r="I87" i="32"/>
  <c r="J87" i="32"/>
  <c r="J79" i="38"/>
  <c r="K86" i="32"/>
  <c r="F84" i="17" s="1"/>
  <c r="U86" i="37"/>
  <c r="V86" i="37"/>
  <c r="W86" i="37" s="1"/>
  <c r="AA84" i="17" s="1"/>
  <c r="J86" i="34"/>
  <c r="I86" i="34"/>
  <c r="V88" i="35"/>
  <c r="W88" i="35" s="1"/>
  <c r="V86" i="17" s="1"/>
  <c r="U88" i="35"/>
  <c r="J86" i="33"/>
  <c r="K86" i="33" s="1"/>
  <c r="H84" i="17" s="1"/>
  <c r="I86" i="33"/>
  <c r="L78" i="38"/>
  <c r="K85" i="34"/>
  <c r="G83" i="17" s="1"/>
  <c r="AC83" i="17"/>
  <c r="AF83" i="17" s="1"/>
  <c r="I86" i="35"/>
  <c r="J86" i="35"/>
  <c r="K86" i="35" s="1"/>
  <c r="E84" i="17" s="1"/>
  <c r="V86" i="31"/>
  <c r="W86" i="31" s="1"/>
  <c r="U84" i="17" s="1"/>
  <c r="U86" i="31"/>
  <c r="V87" i="32"/>
  <c r="W87" i="32" s="1"/>
  <c r="W85" i="17" s="1"/>
  <c r="U87" i="32"/>
  <c r="I86" i="31"/>
  <c r="J86" i="31"/>
  <c r="K85" i="31"/>
  <c r="D83" i="17" s="1"/>
  <c r="K78" i="38"/>
  <c r="U86" i="18"/>
  <c r="V86" i="18"/>
  <c r="W86" i="18" s="1"/>
  <c r="T84" i="17" s="1"/>
  <c r="U86" i="33"/>
  <c r="V86" i="33"/>
  <c r="W86" i="33" s="1"/>
  <c r="Y84" i="17" s="1"/>
  <c r="L82" i="17"/>
  <c r="J86" i="37"/>
  <c r="K86" i="37" s="1"/>
  <c r="J84" i="17" s="1"/>
  <c r="I86" i="37"/>
  <c r="U87" i="34" l="1"/>
  <c r="V87" i="34"/>
  <c r="W87" i="34" s="1"/>
  <c r="X85" i="17" s="1"/>
  <c r="J87" i="18"/>
  <c r="K87" i="18" s="1"/>
  <c r="C85" i="17" s="1"/>
  <c r="I87" i="18"/>
  <c r="M76" i="38"/>
  <c r="N76" i="38"/>
  <c r="V87" i="37"/>
  <c r="W87" i="37" s="1"/>
  <c r="AA85" i="17" s="1"/>
  <c r="U87" i="37"/>
  <c r="AC84" i="17"/>
  <c r="AF84" i="17" s="1"/>
  <c r="K87" i="32"/>
  <c r="F85" i="17" s="1"/>
  <c r="J80" i="38"/>
  <c r="I88" i="32"/>
  <c r="J88" i="32"/>
  <c r="I87" i="34"/>
  <c r="J87" i="34"/>
  <c r="L83" i="17"/>
  <c r="J87" i="33"/>
  <c r="K87" i="33" s="1"/>
  <c r="H85" i="17" s="1"/>
  <c r="I87" i="33"/>
  <c r="L79" i="38"/>
  <c r="K86" i="34"/>
  <c r="G84" i="17" s="1"/>
  <c r="U87" i="18"/>
  <c r="V87" i="18"/>
  <c r="W87" i="18" s="1"/>
  <c r="T85" i="17" s="1"/>
  <c r="V88" i="32"/>
  <c r="W88" i="32" s="1"/>
  <c r="W86" i="17" s="1"/>
  <c r="U88" i="32"/>
  <c r="E77" i="28"/>
  <c r="O82" i="17"/>
  <c r="V87" i="31"/>
  <c r="W87" i="31" s="1"/>
  <c r="U85" i="17" s="1"/>
  <c r="U87" i="31"/>
  <c r="I87" i="37"/>
  <c r="J87" i="37"/>
  <c r="K87" i="37" s="1"/>
  <c r="J85" i="17" s="1"/>
  <c r="U87" i="33"/>
  <c r="V87" i="33"/>
  <c r="W87" i="33" s="1"/>
  <c r="Y85" i="17" s="1"/>
  <c r="K79" i="38"/>
  <c r="K86" i="31"/>
  <c r="D84" i="17" s="1"/>
  <c r="J87" i="31"/>
  <c r="I87" i="31"/>
  <c r="J87" i="35"/>
  <c r="K87" i="35" s="1"/>
  <c r="E85" i="17" s="1"/>
  <c r="I87" i="35"/>
  <c r="V89" i="35"/>
  <c r="W89" i="35" s="1"/>
  <c r="V87" i="17" s="1"/>
  <c r="U89" i="35"/>
  <c r="U88" i="34" l="1"/>
  <c r="V88" i="34"/>
  <c r="W88" i="34" s="1"/>
  <c r="X86" i="17" s="1"/>
  <c r="J88" i="18"/>
  <c r="K88" i="18" s="1"/>
  <c r="C86" i="17" s="1"/>
  <c r="I88" i="18"/>
  <c r="K88" i="32"/>
  <c r="F86" i="17" s="1"/>
  <c r="J81" i="38"/>
  <c r="I89" i="32"/>
  <c r="J89" i="32"/>
  <c r="V88" i="37"/>
  <c r="W88" i="37" s="1"/>
  <c r="AA86" i="17" s="1"/>
  <c r="U88" i="37"/>
  <c r="V90" i="35"/>
  <c r="W90" i="35" s="1"/>
  <c r="V88" i="17" s="1"/>
  <c r="U90" i="35"/>
  <c r="M77" i="38"/>
  <c r="O77" i="38"/>
  <c r="N77" i="38"/>
  <c r="J88" i="33"/>
  <c r="K88" i="33" s="1"/>
  <c r="H86" i="17" s="1"/>
  <c r="I88" i="33"/>
  <c r="U88" i="33"/>
  <c r="V88" i="33"/>
  <c r="W88" i="33" s="1"/>
  <c r="Y86" i="17" s="1"/>
  <c r="J88" i="35"/>
  <c r="K88" i="35" s="1"/>
  <c r="E86" i="17" s="1"/>
  <c r="I88" i="35"/>
  <c r="V88" i="31"/>
  <c r="W88" i="31" s="1"/>
  <c r="U86" i="17" s="1"/>
  <c r="U88" i="31"/>
  <c r="AC85" i="17"/>
  <c r="AF85" i="17" s="1"/>
  <c r="J88" i="31"/>
  <c r="I88" i="31"/>
  <c r="V88" i="18"/>
  <c r="W88" i="18" s="1"/>
  <c r="T86" i="17" s="1"/>
  <c r="U88" i="18"/>
  <c r="K87" i="34"/>
  <c r="G85" i="17" s="1"/>
  <c r="L80" i="38"/>
  <c r="U89" i="32"/>
  <c r="V89" i="32"/>
  <c r="W89" i="32" s="1"/>
  <c r="W87" i="17" s="1"/>
  <c r="K80" i="38"/>
  <c r="K87" i="31"/>
  <c r="D85" i="17" s="1"/>
  <c r="I88" i="37"/>
  <c r="J88" i="37"/>
  <c r="K88" i="37" s="1"/>
  <c r="J86" i="17" s="1"/>
  <c r="J88" i="34"/>
  <c r="I88" i="34"/>
  <c r="E78" i="28"/>
  <c r="O83" i="17"/>
  <c r="L84" i="17"/>
  <c r="U89" i="34" l="1"/>
  <c r="V89" i="34"/>
  <c r="W89" i="34" s="1"/>
  <c r="X87" i="17" s="1"/>
  <c r="I89" i="18"/>
  <c r="J89" i="18"/>
  <c r="K89" i="18" s="1"/>
  <c r="C87" i="17" s="1"/>
  <c r="V89" i="37"/>
  <c r="W89" i="37" s="1"/>
  <c r="AA87" i="17" s="1"/>
  <c r="U89" i="37"/>
  <c r="J82" i="38"/>
  <c r="K89" i="32"/>
  <c r="F87" i="17" s="1"/>
  <c r="AC86" i="17"/>
  <c r="AF86" i="17" s="1"/>
  <c r="I90" i="32"/>
  <c r="J90" i="32"/>
  <c r="J89" i="35"/>
  <c r="K89" i="35" s="1"/>
  <c r="E87" i="17" s="1"/>
  <c r="I89" i="35"/>
  <c r="L85" i="17"/>
  <c r="J89" i="31"/>
  <c r="I89" i="31"/>
  <c r="V89" i="18"/>
  <c r="W89" i="18" s="1"/>
  <c r="T87" i="17" s="1"/>
  <c r="U89" i="18"/>
  <c r="I89" i="37"/>
  <c r="J89" i="37"/>
  <c r="K89" i="37" s="1"/>
  <c r="J87" i="17" s="1"/>
  <c r="K88" i="31"/>
  <c r="D86" i="17" s="1"/>
  <c r="K81" i="38"/>
  <c r="I89" i="34"/>
  <c r="J89" i="34"/>
  <c r="U89" i="33"/>
  <c r="V89" i="33"/>
  <c r="W89" i="33" s="1"/>
  <c r="Y87" i="17" s="1"/>
  <c r="L81" i="38"/>
  <c r="K88" i="34"/>
  <c r="G86" i="17" s="1"/>
  <c r="U90" i="32"/>
  <c r="V90" i="32"/>
  <c r="W90" i="32" s="1"/>
  <c r="W88" i="17" s="1"/>
  <c r="V89" i="31"/>
  <c r="W89" i="31" s="1"/>
  <c r="U87" i="17" s="1"/>
  <c r="U89" i="31"/>
  <c r="I89" i="33"/>
  <c r="J89" i="33"/>
  <c r="K89" i="33" s="1"/>
  <c r="H87" i="17" s="1"/>
  <c r="V91" i="35"/>
  <c r="W91" i="35" s="1"/>
  <c r="V89" i="17" s="1"/>
  <c r="U91" i="35"/>
  <c r="M78" i="38"/>
  <c r="O78" i="38"/>
  <c r="N78" i="38"/>
  <c r="E79" i="28"/>
  <c r="O84" i="17"/>
  <c r="V90" i="34" l="1"/>
  <c r="W90" i="34" s="1"/>
  <c r="X88" i="17" s="1"/>
  <c r="U90" i="34"/>
  <c r="J90" i="18"/>
  <c r="K90" i="18" s="1"/>
  <c r="C88" i="17" s="1"/>
  <c r="I90" i="18"/>
  <c r="L86" i="17"/>
  <c r="E81" i="28" s="1"/>
  <c r="M81" i="38" s="1"/>
  <c r="J83" i="38"/>
  <c r="K90" i="32"/>
  <c r="F88" i="17" s="1"/>
  <c r="J91" i="32"/>
  <c r="I91" i="32"/>
  <c r="U90" i="37"/>
  <c r="V90" i="37"/>
  <c r="W90" i="37" s="1"/>
  <c r="AA88" i="17" s="1"/>
  <c r="U90" i="31"/>
  <c r="V90" i="31"/>
  <c r="W90" i="31" s="1"/>
  <c r="U88" i="17" s="1"/>
  <c r="V90" i="33"/>
  <c r="W90" i="33" s="1"/>
  <c r="Y88" i="17" s="1"/>
  <c r="U90" i="33"/>
  <c r="J90" i="31"/>
  <c r="I90" i="31"/>
  <c r="M79" i="38"/>
  <c r="N79" i="38"/>
  <c r="O79" i="38"/>
  <c r="J90" i="34"/>
  <c r="I90" i="34"/>
  <c r="U90" i="18"/>
  <c r="V90" i="18"/>
  <c r="W90" i="18" s="1"/>
  <c r="T88" i="17" s="1"/>
  <c r="E80" i="28"/>
  <c r="O85" i="17"/>
  <c r="I90" i="33"/>
  <c r="J90" i="33"/>
  <c r="K90" i="33" s="1"/>
  <c r="H88" i="17" s="1"/>
  <c r="I90" i="37"/>
  <c r="J90" i="37"/>
  <c r="K90" i="37" s="1"/>
  <c r="J88" i="17" s="1"/>
  <c r="U91" i="32"/>
  <c r="V91" i="32"/>
  <c r="W91" i="32" s="1"/>
  <c r="W89" i="17" s="1"/>
  <c r="AC87" i="17"/>
  <c r="AF87" i="17" s="1"/>
  <c r="J90" i="35"/>
  <c r="K90" i="35" s="1"/>
  <c r="E88" i="17" s="1"/>
  <c r="I90" i="35"/>
  <c r="L82" i="38"/>
  <c r="K89" i="34"/>
  <c r="G87" i="17" s="1"/>
  <c r="K89" i="31"/>
  <c r="D87" i="17" s="1"/>
  <c r="K82" i="38"/>
  <c r="U92" i="35"/>
  <c r="V92" i="35"/>
  <c r="W92" i="35" s="1"/>
  <c r="V90" i="17" s="1"/>
  <c r="U91" i="34" l="1"/>
  <c r="V91" i="34"/>
  <c r="W91" i="34" s="1"/>
  <c r="X89" i="17" s="1"/>
  <c r="O86" i="17"/>
  <c r="I91" i="18"/>
  <c r="J91" i="18"/>
  <c r="K91" i="18" s="1"/>
  <c r="C89" i="17" s="1"/>
  <c r="V91" i="37"/>
  <c r="W91" i="37" s="1"/>
  <c r="AA89" i="17" s="1"/>
  <c r="U91" i="37"/>
  <c r="I92" i="32"/>
  <c r="J92" i="32"/>
  <c r="L87" i="17"/>
  <c r="E82" i="28" s="1"/>
  <c r="M82" i="38" s="1"/>
  <c r="J84" i="38"/>
  <c r="K91" i="32"/>
  <c r="F89" i="17" s="1"/>
  <c r="I91" i="33"/>
  <c r="J91" i="33"/>
  <c r="K91" i="33" s="1"/>
  <c r="H89" i="17" s="1"/>
  <c r="U91" i="31"/>
  <c r="V91" i="31"/>
  <c r="W91" i="31" s="1"/>
  <c r="U89" i="17" s="1"/>
  <c r="N81" i="38"/>
  <c r="J91" i="34"/>
  <c r="I91" i="34"/>
  <c r="M80" i="38"/>
  <c r="O80" i="38"/>
  <c r="N80" i="38"/>
  <c r="J91" i="31"/>
  <c r="I91" i="31"/>
  <c r="J91" i="37"/>
  <c r="K91" i="37" s="1"/>
  <c r="J89" i="17" s="1"/>
  <c r="I91" i="37"/>
  <c r="AC88" i="17"/>
  <c r="AF88" i="17" s="1"/>
  <c r="K90" i="31"/>
  <c r="D88" i="17" s="1"/>
  <c r="K83" i="38"/>
  <c r="J91" i="35"/>
  <c r="K91" i="35" s="1"/>
  <c r="E89" i="17" s="1"/>
  <c r="I91" i="35"/>
  <c r="K90" i="34"/>
  <c r="G88" i="17" s="1"/>
  <c r="L83" i="38"/>
  <c r="U92" i="32"/>
  <c r="V92" i="32"/>
  <c r="W92" i="32" s="1"/>
  <c r="W90" i="17" s="1"/>
  <c r="U93" i="35"/>
  <c r="V93" i="35"/>
  <c r="W93" i="35" s="1"/>
  <c r="V91" i="17" s="1"/>
  <c r="V91" i="18"/>
  <c r="W91" i="18" s="1"/>
  <c r="T89" i="17" s="1"/>
  <c r="U91" i="18"/>
  <c r="V91" i="33"/>
  <c r="W91" i="33" s="1"/>
  <c r="Y89" i="17" s="1"/>
  <c r="U91" i="33"/>
  <c r="O81" i="38"/>
  <c r="U92" i="34" l="1"/>
  <c r="V92" i="34"/>
  <c r="W92" i="34" s="1"/>
  <c r="X90" i="17" s="1"/>
  <c r="O87" i="17"/>
  <c r="I92" i="18"/>
  <c r="J92" i="18"/>
  <c r="K92" i="18" s="1"/>
  <c r="C90" i="17" s="1"/>
  <c r="U92" i="37"/>
  <c r="V92" i="37"/>
  <c r="W92" i="37" s="1"/>
  <c r="AA90" i="17" s="1"/>
  <c r="AC89" i="17"/>
  <c r="AF89" i="17" s="1"/>
  <c r="I93" i="32"/>
  <c r="J93" i="32"/>
  <c r="J85" i="38"/>
  <c r="K92" i="32"/>
  <c r="F90" i="17" s="1"/>
  <c r="J92" i="37"/>
  <c r="K92" i="37" s="1"/>
  <c r="J90" i="17" s="1"/>
  <c r="I92" i="37"/>
  <c r="J92" i="35"/>
  <c r="K92" i="35" s="1"/>
  <c r="E90" i="17" s="1"/>
  <c r="I92" i="35"/>
  <c r="J92" i="31"/>
  <c r="I92" i="31"/>
  <c r="V92" i="33"/>
  <c r="W92" i="33" s="1"/>
  <c r="Y90" i="17" s="1"/>
  <c r="U92" i="33"/>
  <c r="U93" i="32"/>
  <c r="V93" i="32"/>
  <c r="W93" i="32" s="1"/>
  <c r="W91" i="17" s="1"/>
  <c r="I92" i="34"/>
  <c r="J92" i="34"/>
  <c r="U94" i="35"/>
  <c r="V94" i="35"/>
  <c r="W94" i="35" s="1"/>
  <c r="V92" i="17" s="1"/>
  <c r="K84" i="38"/>
  <c r="K91" i="31"/>
  <c r="D89" i="17" s="1"/>
  <c r="V92" i="31"/>
  <c r="W92" i="31" s="1"/>
  <c r="U90" i="17" s="1"/>
  <c r="U92" i="31"/>
  <c r="V92" i="18"/>
  <c r="W92" i="18" s="1"/>
  <c r="T90" i="17" s="1"/>
  <c r="U92" i="18"/>
  <c r="K91" i="34"/>
  <c r="G89" i="17" s="1"/>
  <c r="L84" i="38"/>
  <c r="J92" i="33"/>
  <c r="K92" i="33" s="1"/>
  <c r="H90" i="17" s="1"/>
  <c r="I92" i="33"/>
  <c r="O82" i="38"/>
  <c r="L88" i="17"/>
  <c r="N82" i="38"/>
  <c r="U93" i="34" l="1"/>
  <c r="V93" i="34"/>
  <c r="W93" i="34" s="1"/>
  <c r="X91" i="17" s="1"/>
  <c r="I93" i="18"/>
  <c r="J93" i="18"/>
  <c r="K93" i="18" s="1"/>
  <c r="C91" i="17" s="1"/>
  <c r="AC90" i="17"/>
  <c r="AF90" i="17" s="1"/>
  <c r="J86" i="38"/>
  <c r="K93" i="32"/>
  <c r="F91" i="17" s="1"/>
  <c r="J94" i="32"/>
  <c r="I94" i="32"/>
  <c r="U93" i="37"/>
  <c r="V93" i="37"/>
  <c r="W93" i="37" s="1"/>
  <c r="AA91" i="17" s="1"/>
  <c r="V93" i="18"/>
  <c r="W93" i="18" s="1"/>
  <c r="T91" i="17" s="1"/>
  <c r="U93" i="18"/>
  <c r="V93" i="33"/>
  <c r="W93" i="33" s="1"/>
  <c r="Y91" i="17" s="1"/>
  <c r="U93" i="33"/>
  <c r="J93" i="35"/>
  <c r="K93" i="35" s="1"/>
  <c r="E91" i="17" s="1"/>
  <c r="I93" i="35"/>
  <c r="L89" i="17"/>
  <c r="V95" i="35"/>
  <c r="W95" i="35" s="1"/>
  <c r="V93" i="17" s="1"/>
  <c r="U95" i="35"/>
  <c r="E83" i="28"/>
  <c r="O88" i="17"/>
  <c r="K92" i="31"/>
  <c r="D90" i="17" s="1"/>
  <c r="K85" i="38"/>
  <c r="J93" i="33"/>
  <c r="K93" i="33" s="1"/>
  <c r="H91" i="17" s="1"/>
  <c r="I93" i="33"/>
  <c r="V93" i="31"/>
  <c r="W93" i="31" s="1"/>
  <c r="U91" i="17" s="1"/>
  <c r="U93" i="31"/>
  <c r="L85" i="38"/>
  <c r="K92" i="34"/>
  <c r="G90" i="17" s="1"/>
  <c r="I93" i="37"/>
  <c r="J93" i="37"/>
  <c r="K93" i="37" s="1"/>
  <c r="J91" i="17" s="1"/>
  <c r="I93" i="31"/>
  <c r="J93" i="31"/>
  <c r="U94" i="32"/>
  <c r="V94" i="32"/>
  <c r="W94" i="32" s="1"/>
  <c r="W92" i="17" s="1"/>
  <c r="I93" i="34"/>
  <c r="J93" i="34"/>
  <c r="U94" i="34" l="1"/>
  <c r="V94" i="34"/>
  <c r="W94" i="34" s="1"/>
  <c r="X92" i="17" s="1"/>
  <c r="I94" i="18"/>
  <c r="J94" i="18"/>
  <c r="K94" i="18" s="1"/>
  <c r="C92" i="17" s="1"/>
  <c r="AC91" i="17"/>
  <c r="AF91" i="17" s="1"/>
  <c r="L90" i="17"/>
  <c r="E85" i="28" s="1"/>
  <c r="M85" i="38" s="1"/>
  <c r="V94" i="37"/>
  <c r="W94" i="37" s="1"/>
  <c r="AA92" i="17" s="1"/>
  <c r="U94" i="37"/>
  <c r="I95" i="32"/>
  <c r="J95" i="32"/>
  <c r="K94" i="32"/>
  <c r="F92" i="17" s="1"/>
  <c r="J87" i="38"/>
  <c r="U96" i="35"/>
  <c r="V96" i="35"/>
  <c r="W96" i="35" s="1"/>
  <c r="V94" i="17" s="1"/>
  <c r="O89" i="17"/>
  <c r="E84" i="28"/>
  <c r="I94" i="37"/>
  <c r="J94" i="37"/>
  <c r="K94" i="37" s="1"/>
  <c r="J92" i="17" s="1"/>
  <c r="V95" i="32"/>
  <c r="W95" i="32" s="1"/>
  <c r="W93" i="17" s="1"/>
  <c r="U95" i="32"/>
  <c r="I94" i="35"/>
  <c r="J94" i="35"/>
  <c r="K94" i="35" s="1"/>
  <c r="E92" i="17" s="1"/>
  <c r="I94" i="33"/>
  <c r="J94" i="33"/>
  <c r="K94" i="33" s="1"/>
  <c r="H92" i="17" s="1"/>
  <c r="V94" i="18"/>
  <c r="W94" i="18" s="1"/>
  <c r="T92" i="17" s="1"/>
  <c r="U94" i="18"/>
  <c r="K93" i="34"/>
  <c r="G91" i="17" s="1"/>
  <c r="L86" i="38"/>
  <c r="J94" i="34"/>
  <c r="I94" i="34"/>
  <c r="I94" i="31"/>
  <c r="J94" i="31"/>
  <c r="U94" i="31"/>
  <c r="V94" i="31"/>
  <c r="W94" i="31" s="1"/>
  <c r="U92" i="17" s="1"/>
  <c r="U94" i="33"/>
  <c r="V94" i="33"/>
  <c r="W94" i="33" s="1"/>
  <c r="Y92" i="17" s="1"/>
  <c r="K93" i="31"/>
  <c r="D91" i="17" s="1"/>
  <c r="K86" i="38"/>
  <c r="M83" i="38"/>
  <c r="N83" i="38"/>
  <c r="O83" i="38"/>
  <c r="V95" i="34" l="1"/>
  <c r="W95" i="34" s="1"/>
  <c r="X93" i="17" s="1"/>
  <c r="U95" i="34"/>
  <c r="J95" i="18"/>
  <c r="K95" i="18" s="1"/>
  <c r="C93" i="17" s="1"/>
  <c r="I95" i="18"/>
  <c r="O90" i="17"/>
  <c r="K95" i="32"/>
  <c r="F93" i="17" s="1"/>
  <c r="J88" i="38"/>
  <c r="I96" i="32"/>
  <c r="J96" i="32"/>
  <c r="V95" i="37"/>
  <c r="W95" i="37" s="1"/>
  <c r="AA93" i="17" s="1"/>
  <c r="U95" i="37"/>
  <c r="AC92" i="17"/>
  <c r="AF92" i="17" s="1"/>
  <c r="U95" i="31"/>
  <c r="V95" i="31"/>
  <c r="W95" i="31" s="1"/>
  <c r="U93" i="17" s="1"/>
  <c r="I95" i="33"/>
  <c r="J95" i="33"/>
  <c r="K95" i="33" s="1"/>
  <c r="H93" i="17" s="1"/>
  <c r="M84" i="38"/>
  <c r="N84" i="38"/>
  <c r="O84" i="38"/>
  <c r="J95" i="35"/>
  <c r="K95" i="35" s="1"/>
  <c r="E93" i="17" s="1"/>
  <c r="I95" i="35"/>
  <c r="J95" i="34"/>
  <c r="I95" i="34"/>
  <c r="N85" i="38"/>
  <c r="K94" i="31"/>
  <c r="D92" i="17" s="1"/>
  <c r="K87" i="38"/>
  <c r="J95" i="31"/>
  <c r="I95" i="31"/>
  <c r="V95" i="33"/>
  <c r="W95" i="33" s="1"/>
  <c r="Y93" i="17" s="1"/>
  <c r="U95" i="33"/>
  <c r="K94" i="34"/>
  <c r="G92" i="17" s="1"/>
  <c r="L87" i="38"/>
  <c r="O85" i="38"/>
  <c r="V96" i="32"/>
  <c r="W96" i="32" s="1"/>
  <c r="W94" i="17" s="1"/>
  <c r="U96" i="32"/>
  <c r="V95" i="18"/>
  <c r="W95" i="18" s="1"/>
  <c r="T93" i="17" s="1"/>
  <c r="U95" i="18"/>
  <c r="J95" i="37"/>
  <c r="K95" i="37" s="1"/>
  <c r="J93" i="17" s="1"/>
  <c r="I95" i="37"/>
  <c r="L91" i="17"/>
  <c r="V97" i="35"/>
  <c r="W97" i="35" s="1"/>
  <c r="V95" i="17" s="1"/>
  <c r="U97" i="35"/>
  <c r="V96" i="34" l="1"/>
  <c r="W96" i="34" s="1"/>
  <c r="X94" i="17" s="1"/>
  <c r="U96" i="34"/>
  <c r="I96" i="18"/>
  <c r="J96" i="18"/>
  <c r="K96" i="18" s="1"/>
  <c r="C94" i="17" s="1"/>
  <c r="V96" i="37"/>
  <c r="W96" i="37" s="1"/>
  <c r="AA94" i="17" s="1"/>
  <c r="U96" i="37"/>
  <c r="J89" i="38"/>
  <c r="K96" i="32"/>
  <c r="F94" i="17" s="1"/>
  <c r="J97" i="32"/>
  <c r="I97" i="32"/>
  <c r="V96" i="18"/>
  <c r="W96" i="18" s="1"/>
  <c r="T94" i="17" s="1"/>
  <c r="U96" i="18"/>
  <c r="AC93" i="17"/>
  <c r="AF93" i="17" s="1"/>
  <c r="V96" i="33"/>
  <c r="W96" i="33" s="1"/>
  <c r="Y94" i="17" s="1"/>
  <c r="U96" i="33"/>
  <c r="I96" i="33"/>
  <c r="J96" i="33"/>
  <c r="K96" i="33" s="1"/>
  <c r="H94" i="17" s="1"/>
  <c r="O91" i="17"/>
  <c r="E86" i="28"/>
  <c r="I96" i="35"/>
  <c r="J96" i="35"/>
  <c r="K96" i="35" s="1"/>
  <c r="E94" i="17" s="1"/>
  <c r="U98" i="35"/>
  <c r="V98" i="35"/>
  <c r="W98" i="35" s="1"/>
  <c r="V96" i="17" s="1"/>
  <c r="U97" i="32"/>
  <c r="V97" i="32"/>
  <c r="W97" i="32" s="1"/>
  <c r="W95" i="17" s="1"/>
  <c r="I96" i="31"/>
  <c r="J96" i="31"/>
  <c r="J96" i="37"/>
  <c r="K96" i="37" s="1"/>
  <c r="J94" i="17" s="1"/>
  <c r="I96" i="37"/>
  <c r="L92" i="17"/>
  <c r="J96" i="34"/>
  <c r="I96" i="34"/>
  <c r="K95" i="31"/>
  <c r="D93" i="17" s="1"/>
  <c r="K88" i="38"/>
  <c r="L88" i="38"/>
  <c r="K95" i="34"/>
  <c r="G93" i="17" s="1"/>
  <c r="V96" i="31"/>
  <c r="W96" i="31" s="1"/>
  <c r="U94" i="17" s="1"/>
  <c r="U96" i="31"/>
  <c r="U97" i="34" l="1"/>
  <c r="V97" i="34"/>
  <c r="W97" i="34" s="1"/>
  <c r="X95" i="17" s="1"/>
  <c r="I97" i="18"/>
  <c r="J97" i="18"/>
  <c r="K97" i="18" s="1"/>
  <c r="C95" i="17" s="1"/>
  <c r="J98" i="32"/>
  <c r="I98" i="32"/>
  <c r="J90" i="38"/>
  <c r="K97" i="32"/>
  <c r="F95" i="17" s="1"/>
  <c r="U97" i="37"/>
  <c r="V97" i="37"/>
  <c r="W97" i="37" s="1"/>
  <c r="AA95" i="17" s="1"/>
  <c r="V99" i="35"/>
  <c r="W99" i="35" s="1"/>
  <c r="V97" i="17" s="1"/>
  <c r="U99" i="35"/>
  <c r="K89" i="38"/>
  <c r="K96" i="31"/>
  <c r="D94" i="17" s="1"/>
  <c r="M86" i="38"/>
  <c r="N86" i="38"/>
  <c r="O86" i="38"/>
  <c r="L93" i="17"/>
  <c r="V97" i="18"/>
  <c r="W97" i="18" s="1"/>
  <c r="T95" i="17" s="1"/>
  <c r="U97" i="18"/>
  <c r="AC94" i="17"/>
  <c r="AF94" i="17" s="1"/>
  <c r="U97" i="33"/>
  <c r="V97" i="33"/>
  <c r="W97" i="33" s="1"/>
  <c r="Y95" i="17" s="1"/>
  <c r="J97" i="31"/>
  <c r="I97" i="31"/>
  <c r="I97" i="34"/>
  <c r="J97" i="34"/>
  <c r="L89" i="38"/>
  <c r="K96" i="34"/>
  <c r="G94" i="17" s="1"/>
  <c r="V98" i="32"/>
  <c r="W98" i="32" s="1"/>
  <c r="W96" i="17" s="1"/>
  <c r="U98" i="32"/>
  <c r="J97" i="33"/>
  <c r="K97" i="33" s="1"/>
  <c r="H95" i="17" s="1"/>
  <c r="I97" i="33"/>
  <c r="J97" i="37"/>
  <c r="K97" i="37" s="1"/>
  <c r="J95" i="17" s="1"/>
  <c r="I97" i="37"/>
  <c r="J97" i="35"/>
  <c r="K97" i="35" s="1"/>
  <c r="E95" i="17" s="1"/>
  <c r="I97" i="35"/>
  <c r="U97" i="31"/>
  <c r="V97" i="31"/>
  <c r="W97" i="31" s="1"/>
  <c r="U95" i="17" s="1"/>
  <c r="E87" i="28"/>
  <c r="O92" i="17"/>
  <c r="V98" i="34" l="1"/>
  <c r="W98" i="34" s="1"/>
  <c r="X96" i="17" s="1"/>
  <c r="U98" i="34"/>
  <c r="J98" i="18"/>
  <c r="K98" i="18" s="1"/>
  <c r="C96" i="17" s="1"/>
  <c r="I98" i="18"/>
  <c r="AC95" i="17"/>
  <c r="AF95" i="17" s="1"/>
  <c r="V98" i="37"/>
  <c r="W98" i="37" s="1"/>
  <c r="AA96" i="17" s="1"/>
  <c r="U98" i="37"/>
  <c r="L94" i="17"/>
  <c r="E89" i="28" s="1"/>
  <c r="I99" i="32"/>
  <c r="J99" i="32"/>
  <c r="K98" i="32"/>
  <c r="F96" i="17" s="1"/>
  <c r="J91" i="38"/>
  <c r="J98" i="34"/>
  <c r="I98" i="34"/>
  <c r="E88" i="28"/>
  <c r="O93" i="17"/>
  <c r="U98" i="31"/>
  <c r="V98" i="31"/>
  <c r="W98" i="31" s="1"/>
  <c r="U96" i="17" s="1"/>
  <c r="J98" i="33"/>
  <c r="K98" i="33" s="1"/>
  <c r="H96" i="17" s="1"/>
  <c r="I98" i="33"/>
  <c r="I98" i="31"/>
  <c r="J98" i="31"/>
  <c r="U98" i="18"/>
  <c r="V98" i="18"/>
  <c r="W98" i="18" s="1"/>
  <c r="T96" i="17" s="1"/>
  <c r="M87" i="38"/>
  <c r="O87" i="38"/>
  <c r="N87" i="38"/>
  <c r="K97" i="34"/>
  <c r="G95" i="17" s="1"/>
  <c r="L90" i="38"/>
  <c r="K90" i="38"/>
  <c r="K97" i="31"/>
  <c r="D95" i="17" s="1"/>
  <c r="V99" i="32"/>
  <c r="W99" i="32" s="1"/>
  <c r="W97" i="17" s="1"/>
  <c r="U99" i="32"/>
  <c r="V98" i="33"/>
  <c r="W98" i="33" s="1"/>
  <c r="Y96" i="17" s="1"/>
  <c r="U98" i="33"/>
  <c r="I98" i="35"/>
  <c r="J98" i="35"/>
  <c r="K98" i="35" s="1"/>
  <c r="E96" i="17" s="1"/>
  <c r="J98" i="37"/>
  <c r="K98" i="37" s="1"/>
  <c r="J96" i="17" s="1"/>
  <c r="I98" i="37"/>
  <c r="V99" i="34" l="1"/>
  <c r="W99" i="34" s="1"/>
  <c r="X97" i="17" s="1"/>
  <c r="U99" i="34"/>
  <c r="J99" i="18"/>
  <c r="K99" i="18" s="1"/>
  <c r="C97" i="17" s="1"/>
  <c r="I99" i="18"/>
  <c r="O94" i="17"/>
  <c r="M89" i="38"/>
  <c r="O89" i="38"/>
  <c r="AC96" i="17"/>
  <c r="AF96" i="17" s="1"/>
  <c r="L95" i="17"/>
  <c r="E90" i="28" s="1"/>
  <c r="M90" i="38" s="1"/>
  <c r="K99" i="32"/>
  <c r="F97" i="17" s="1"/>
  <c r="J92" i="38"/>
  <c r="U99" i="37"/>
  <c r="V99" i="37"/>
  <c r="W99" i="37" s="1"/>
  <c r="AA97" i="17" s="1"/>
  <c r="N89" i="38"/>
  <c r="I99" i="37"/>
  <c r="J99" i="37"/>
  <c r="K99" i="37" s="1"/>
  <c r="J97" i="17" s="1"/>
  <c r="K91" i="38"/>
  <c r="K98" i="31"/>
  <c r="D96" i="17" s="1"/>
  <c r="M88" i="38"/>
  <c r="O88" i="38"/>
  <c r="N88" i="38"/>
  <c r="V99" i="18"/>
  <c r="W99" i="18" s="1"/>
  <c r="T97" i="17" s="1"/>
  <c r="U99" i="18"/>
  <c r="V99" i="33"/>
  <c r="W99" i="33" s="1"/>
  <c r="Y97" i="17" s="1"/>
  <c r="U99" i="33"/>
  <c r="J99" i="34"/>
  <c r="I99" i="34"/>
  <c r="V99" i="31"/>
  <c r="W99" i="31" s="1"/>
  <c r="U97" i="17" s="1"/>
  <c r="U99" i="31"/>
  <c r="I99" i="35"/>
  <c r="J99" i="35"/>
  <c r="K99" i="35" s="1"/>
  <c r="E97" i="17" s="1"/>
  <c r="J99" i="31"/>
  <c r="I99" i="31"/>
  <c r="J99" i="33"/>
  <c r="K99" i="33" s="1"/>
  <c r="H97" i="17" s="1"/>
  <c r="I99" i="33"/>
  <c r="L91" i="38"/>
  <c r="K98" i="34"/>
  <c r="G96" i="17" s="1"/>
  <c r="O95" i="17" l="1"/>
  <c r="L96" i="17"/>
  <c r="E91" i="28" s="1"/>
  <c r="K92" i="38"/>
  <c r="K99" i="31"/>
  <c r="D97" i="17" s="1"/>
  <c r="L92" i="38"/>
  <c r="K99" i="34"/>
  <c r="G97" i="17" s="1"/>
  <c r="O90" i="38"/>
  <c r="AC97" i="17"/>
  <c r="AF97" i="17" s="1"/>
  <c r="N90" i="38"/>
  <c r="M91" i="38" l="1"/>
  <c r="O91" i="38"/>
  <c r="N91" i="38"/>
  <c r="O96" i="17"/>
  <c r="L97" i="17"/>
  <c r="E92" i="28" l="1"/>
  <c r="O97" i="17"/>
  <c r="M92" i="38" l="1"/>
  <c r="N92" i="38"/>
  <c r="O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<sst xmlns="http://schemas.openxmlformats.org/spreadsheetml/2006/main" count="1446" uniqueCount="339">
  <si>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</si>
  <si>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</si>
  <si>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</si>
  <si>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</si>
  <si>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</si>
  <si>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</si>
  <si>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</si>
  <si>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</si>
  <si>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</si>
  <si>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</si>
  <si>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</si>
  <si>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</si>
  <si>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</si>
  <si>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</si>
  <si>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</si>
  <si>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</si>
  <si>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</si>
  <si>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</si>
  <si>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</si>
  <si>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</si>
  <si>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</si>
  <si>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</si>
  <si>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</si>
  <si>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</si>
  <si>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</si>
  <si>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</si>
  <si>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</si>
  <si>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</si>
  <si>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</si>
  <si>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</si>
  <si>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</si>
  <si>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</si>
  <si>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</si>
  <si>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</si>
  <si>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</si>
  <si>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</si>
  <si>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</si>
  <si>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</si>
  <si>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</si>
  <si>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</si>
  <si>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</si>
  <si>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</si>
  <si>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</si>
  <si>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</si>
  <si>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</si>
  <si>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</si>
  <si>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</si>
  <si>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</si>
  <si>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</si>
  <si>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</si>
  <si>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</si>
  <si>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</si>
  <si>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</si>
  <si>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</si>
  <si>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</si>
  <si>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</si>
  <si>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</si>
  <si>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</si>
  <si>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</si>
  <si>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</si>
  <si>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</si>
  <si>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</si>
  <si>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</si>
  <si>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</si>
  <si>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</si>
  <si>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</si>
  <si>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</si>
  <si>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</si>
  <si>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</si>
  <si>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</si>
  <si>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</si>
  <si>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</si>
  <si>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</si>
  <si>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</si>
  <si>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</si>
  <si>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</si>
  <si>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</si>
  <si>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</si>
  <si>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</si>
  <si>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</si>
  <si>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</si>
  <si>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</si>
  <si>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</si>
  <si>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</si>
  <si>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</si>
  <si>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</si>
  <si>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</si>
  <si>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</si>
  <si>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</si>
  <si>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</si>
  <si>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</si>
  <si>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</si>
  <si>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</si>
  <si>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</si>
  <si>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</si>
  <si>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</si>
  <si>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</si>
  <si>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</si>
  <si>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</si>
  <si>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</si>
  <si>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</si>
  <si>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</si>
  <si>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</si>
  <si>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</si>
  <si>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</si>
  <si>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</si>
  <si>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</si>
  <si>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</si>
  <si>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</si>
  <si>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</si>
  <si>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</si>
  <si>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</si>
  <si>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</si>
  <si>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</si>
  <si>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</si>
  <si>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</si>
  <si>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</si>
  <si>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</si>
  <si>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</si>
  <si>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</si>
  <si>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</si>
  <si>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</si>
  <si>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</si>
  <si>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</si>
  <si>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</si>
  <si>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</si>
  <si>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</si>
  <si>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</si>
  <si>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</si>
  <si>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</si>
  <si>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</si>
  <si>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</si>
  <si>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</si>
  <si>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</si>
  <si>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</si>
  <si>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</si>
  <si>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</si>
  <si>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</si>
  <si>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</si>
  <si>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</si>
  <si>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</si>
  <si>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</si>
  <si>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</si>
  <si>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</si>
  <si>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</si>
  <si>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</si>
  <si>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</si>
  <si>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</si>
  <si>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</si>
  <si>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</si>
  <si>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</si>
  <si>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</si>
  <si>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</si>
  <si>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</si>
  <si>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</si>
  <si>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</si>
  <si>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</si>
  <si>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</si>
  <si>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</si>
  <si>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</si>
  <si>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</si>
  <si>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</si>
  <si>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</si>
  <si>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</si>
  <si>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</si>
  <si>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</si>
  <si>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</si>
  <si>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</si>
  <si>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</si>
  <si>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</si>
  <si>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</si>
  <si>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</si>
  <si>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</si>
  <si>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</si>
  <si>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</si>
  <si>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</si>
  <si>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</si>
  <si>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</si>
  <si>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</si>
  <si>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</si>
  <si>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</si>
  <si>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</si>
  <si>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</si>
  <si>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</si>
  <si>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</si>
  <si>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</si>
  <si>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</si>
  <si>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</si>
  <si>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</si>
  <si>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</si>
  <si>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</si>
  <si>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</si>
  <si>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</si>
  <si>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</si>
  <si>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</si>
  <si>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</si>
  <si>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</si>
  <si>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</si>
  <si>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</si>
  <si>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</si>
  <si>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</si>
  <si>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</si>
  <si>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</si>
  <si>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</si>
  <si>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</si>
  <si>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</si>
  <si>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</si>
  <si>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</si>
  <si>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</si>
  <si>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</si>
  <si>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</si>
  <si>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</si>
  <si>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</si>
  <si>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</si>
  <si>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</si>
  <si>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</si>
  <si>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</si>
  <si>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</si>
  <si>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</si>
  <si>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</si>
  <si>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</si>
  <si>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</si>
  <si>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</si>
  <si>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</si>
  <si>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</si>
  <si>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</si>
  <si>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</si>
  <si>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</si>
  <si>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</si>
  <si>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</si>
  <si>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</si>
  <si>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</si>
  <si>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</si>
  <si>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</si>
  <si>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</si>
  <si>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</si>
  <si>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</si>
  <si>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</si>
  <si>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</si>
  <si>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</si>
  <si>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</si>
  <si>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</si>
  <si>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</si>
  <si>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</si>
  <si>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</si>
  <si>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</si>
  <si>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</si>
  <si>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</si>
  <si>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</si>
  <si>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</si>
  <si>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</si>
  <si>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</si>
  <si>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</si>
  <si>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</si>
  <si>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</si>
  <si>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</si>
  <si>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</si>
  <si>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</si>
  <si>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</si>
  <si>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</si>
  <si>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</si>
  <si>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</si>
  <si>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</si>
  <si>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</si>
  <si>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</si>
  <si>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</si>
  <si>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</si>
  <si>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</si>
  <si>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</si>
  <si>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</si>
  <si>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</si>
  <si>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</si>
  <si>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</si>
  <si>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</si>
  <si>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</si>
  <si>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</si>
  <si>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</si>
  <si>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</si>
  <si>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</si>
  <si>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</si>
  <si>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</si>
  <si>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</si>
  <si>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</si>
  <si>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</si>
  <si>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</si>
  <si>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</si>
  <si>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</si>
  <si>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</si>
  <si>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</si>
  <si>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</si>
  <si>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</si>
  <si>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</si>
  <si>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</si>
  <si>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</si>
  <si>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</si>
  <si>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</si>
  <si>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</si>
  <si>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</si>
  <si>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</si>
  <si>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</si>
  <si>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</si>
  <si>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</si>
  <si>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</si>
  <si>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</si>
  <si>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</si>
  <si>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</si>
  <si>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</si>
  <si>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</si>
  <si>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</si>
  <si>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</si>
  <si>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</si>
  <si>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</si>
  <si>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</si>
  <si>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</si>
  <si>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</si>
  <si>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</si>
  <si>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</si>
  <si>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</si>
  <si>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</si>
  <si>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</si>
  <si>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</si>
  <si>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</si>
  <si>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</si>
  <si>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</si>
  <si>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</si>
  <si>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</si>
  <si>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</si>
  <si>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</si>
  <si>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</si>
  <si>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</si>
  <si>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</si>
  <si>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</si>
  <si>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</si>
  <si>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</si>
  <si>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</si>
  <si>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</si>
  <si>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</si>
  <si>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</si>
  <si>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Kutai Barat</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</si>
</sst>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74">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0" fontId="0" fillId="8" borderId="25" xfId="0" applyNumberFormat="1" applyFill="1" applyBorder="1" applyAlignment="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31" xfId="4" applyFont="1" applyFill="1" applyBorder="1" applyProtection="1">
      <protection locked="0"/>
    </xf>
    <xf numFmtId="43" fontId="0" fillId="0" borderId="29" xfId="4" applyFont="1" applyFill="1" applyBorder="1" applyProtection="1">
      <protection locked="0"/>
    </xf>
    <xf numFmtId="43" fontId="0" fillId="0" borderId="31" xfId="4" applyFont="1" applyBorder="1" applyProtection="1"/>
    <xf numFmtId="43" fontId="0" fillId="0" borderId="29" xfId="4" applyFont="1" applyBorder="1" applyProtection="1"/>
    <xf numFmtId="4" fontId="0" fillId="0" borderId="29" xfId="0" applyNumberFormat="1" applyFill="1" applyBorder="1" applyProtection="1">
      <protection locked="0"/>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Kubar/KUBA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UBAR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B30">
            <v>9.4689082619999994</v>
          </cell>
        </row>
        <row r="31">
          <cell r="B31">
            <v>9.6946415940000001</v>
          </cell>
        </row>
        <row r="32">
          <cell r="B32">
            <v>9.884421712</v>
          </cell>
        </row>
        <row r="33">
          <cell r="B33">
            <v>9.990681888000001</v>
          </cell>
        </row>
        <row r="34">
          <cell r="B34">
            <v>10.255219656</v>
          </cell>
        </row>
        <row r="35">
          <cell r="B35">
            <v>10.687770896</v>
          </cell>
        </row>
        <row r="36">
          <cell r="B36">
            <v>10.833739553999999</v>
          </cell>
        </row>
        <row r="37">
          <cell r="B37">
            <v>10.976996074000001</v>
          </cell>
        </row>
        <row r="38">
          <cell r="B38">
            <v>11.116427783999999</v>
          </cell>
        </row>
        <row r="39">
          <cell r="B39">
            <v>11.250365676000001</v>
          </cell>
        </row>
        <row r="40">
          <cell r="B40">
            <v>11.480758322</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B29">
            <v>8.9782515200000006</v>
          </cell>
        </row>
        <row r="30">
          <cell r="B30">
            <v>9.0468452199999998</v>
          </cell>
        </row>
        <row r="31">
          <cell r="B31">
            <v>9.1048179600000001</v>
          </cell>
        </row>
        <row r="32">
          <cell r="B32">
            <v>9.1600722399999999</v>
          </cell>
        </row>
        <row r="33">
          <cell r="B33">
            <v>9.2198783600000009</v>
          </cell>
        </row>
        <row r="34">
          <cell r="B34">
            <v>9.24952854</v>
          </cell>
        </row>
        <row r="35">
          <cell r="B35">
            <v>9.5648382899999991</v>
          </cell>
        </row>
        <row r="36">
          <cell r="B36">
            <v>9.5825873050000006</v>
          </cell>
        </row>
        <row r="37">
          <cell r="B37">
            <v>9.6003363200000003</v>
          </cell>
        </row>
        <row r="38">
          <cell r="B38">
            <v>9.618085335</v>
          </cell>
        </row>
        <row r="39">
          <cell r="B39">
            <v>9.6358343499999997</v>
          </cell>
        </row>
        <row r="40">
          <cell r="B40">
            <v>9.6535833650000011</v>
          </cell>
        </row>
        <row r="41">
          <cell r="B41">
            <v>9.6713323800000008</v>
          </cell>
        </row>
        <row r="42">
          <cell r="B42">
            <v>9.6890813949999988</v>
          </cell>
        </row>
        <row r="43">
          <cell r="B43">
            <v>9.7068304100000002</v>
          </cell>
        </row>
        <row r="44">
          <cell r="B44">
            <v>9.7245794249999999</v>
          </cell>
        </row>
        <row r="45">
          <cell r="B45">
            <v>9.7423284400000014</v>
          </cell>
        </row>
        <row r="46">
          <cell r="B46">
            <v>9.7600774550000011</v>
          </cell>
        </row>
        <row r="47">
          <cell r="B47">
            <v>9.777826469999999</v>
          </cell>
        </row>
        <row r="48">
          <cell r="B48">
            <v>9.7955754850000005</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16"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76" t="s">
        <v>212</v>
      </c>
      <c r="C7" s="776"/>
      <c r="D7" s="776"/>
      <c r="E7" s="776"/>
      <c r="F7" s="776"/>
      <c r="G7" s="776"/>
      <c r="H7" s="776"/>
      <c r="I7" s="776"/>
      <c r="J7" s="360"/>
      <c r="K7" s="360"/>
    </row>
    <row r="8" spans="2:11" s="9" customFormat="1">
      <c r="B8" s="10"/>
      <c r="C8" s="10"/>
      <c r="D8" s="10"/>
      <c r="E8" s="10"/>
      <c r="F8" s="10"/>
      <c r="G8" s="10"/>
      <c r="H8" s="10"/>
      <c r="I8" s="10"/>
      <c r="J8" s="10"/>
      <c r="K8" s="10"/>
    </row>
    <row r="9" spans="2:11" ht="44.1" customHeight="1">
      <c r="B9" s="777" t="s">
        <v>227</v>
      </c>
      <c r="C9" s="777"/>
      <c r="D9" s="777"/>
      <c r="E9" s="777"/>
      <c r="F9" s="777"/>
      <c r="G9" s="777"/>
      <c r="H9" s="777"/>
      <c r="I9" s="777"/>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40" t="str">
        <f>city</f>
        <v>Kutai Barat</v>
      </c>
      <c r="E2" s="841"/>
      <c r="F2" s="842"/>
    </row>
    <row r="3" spans="2:15" ht="13.5" thickBot="1">
      <c r="C3" s="490" t="s">
        <v>276</v>
      </c>
      <c r="D3" s="840" t="str">
        <f>province</f>
        <v>Kalimantan Timur</v>
      </c>
      <c r="E3" s="841"/>
      <c r="F3" s="842"/>
    </row>
    <row r="4" spans="2:15" ht="13.5" thickBot="1">
      <c r="B4" s="489"/>
      <c r="C4" s="490" t="s">
        <v>30</v>
      </c>
      <c r="D4" s="840">
        <f>country</f>
        <v>0</v>
      </c>
      <c r="E4" s="841"/>
      <c r="F4" s="842"/>
      <c r="H4" s="843"/>
      <c r="I4" s="843"/>
      <c r="J4" s="843"/>
      <c r="K4" s="843"/>
    </row>
    <row r="5" spans="2:15">
      <c r="B5" s="489"/>
      <c r="H5" s="844"/>
      <c r="I5" s="844"/>
      <c r="J5" s="844"/>
      <c r="K5" s="844"/>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0.30892313204774996</v>
      </c>
      <c r="E18" s="535">
        <f>Amnt_Deposited!F14*$F$11*(1-DOCF)*Garden!E19</f>
        <v>0</v>
      </c>
      <c r="F18" s="535">
        <f>Amnt_Deposited!D14*$D$11*(1-DOCF)*Paper!E19</f>
        <v>0.24429783315960002</v>
      </c>
      <c r="G18" s="535">
        <f>Amnt_Deposited!G14*$D$12*(1-DOCF)*Wood!E19</f>
        <v>0.20154571235666999</v>
      </c>
      <c r="H18" s="535">
        <f>Amnt_Deposited!H14*$F$12*(1-DOCF)*Textiles!E19</f>
        <v>3.067926276888E-2</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0.78544594033289994</v>
      </c>
      <c r="O18" s="473">
        <f t="shared" ref="O18:O81" si="1">O17+N18</f>
        <v>0.78544594033289994</v>
      </c>
    </row>
    <row r="19" spans="2:15">
      <c r="B19" s="470">
        <f>B18+1</f>
        <v>1951</v>
      </c>
      <c r="C19" s="533">
        <f>Amnt_Deposited!O15*$D$10*(1-DOCF)*MSW!E20</f>
        <v>0</v>
      </c>
      <c r="D19" s="534">
        <f>Amnt_Deposited!C15*$F$10*(1-DOCF)*Food!E20</f>
        <v>0.31628768200425</v>
      </c>
      <c r="E19" s="535">
        <f>Amnt_Deposited!F15*$F$11*(1-DOCF)*Garden!E20</f>
        <v>0</v>
      </c>
      <c r="F19" s="535">
        <f>Amnt_Deposited!D15*$D$11*(1-DOCF)*Paper!E20</f>
        <v>0.25012175312520002</v>
      </c>
      <c r="G19" s="535">
        <f>Amnt_Deposited!G15*$D$12*(1-DOCF)*Wood!E20</f>
        <v>0.20635044632829</v>
      </c>
      <c r="H19" s="535">
        <f>Amnt_Deposited!H15*$F$12*(1-DOCF)*Textiles!E20</f>
        <v>3.1410638764559996E-2</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0.80417052022229996</v>
      </c>
      <c r="O19" s="473">
        <f t="shared" si="1"/>
        <v>1.5896164605551999</v>
      </c>
    </row>
    <row r="20" spans="2:15">
      <c r="B20" s="470">
        <f t="shared" ref="B20:B83" si="2">B19+1</f>
        <v>1952</v>
      </c>
      <c r="C20" s="533">
        <f>Amnt_Deposited!O16*$D$10*(1-DOCF)*MSW!E21</f>
        <v>0</v>
      </c>
      <c r="D20" s="534">
        <f>Amnt_Deposited!C16*$F$10*(1-DOCF)*Food!E21</f>
        <v>0.32247925835399999</v>
      </c>
      <c r="E20" s="535">
        <f>Amnt_Deposited!F16*$F$11*(1-DOCF)*Garden!E21</f>
        <v>0</v>
      </c>
      <c r="F20" s="535">
        <f>Amnt_Deposited!D16*$D$11*(1-DOCF)*Paper!E21</f>
        <v>0.25501808016959998</v>
      </c>
      <c r="G20" s="535">
        <f>Amnt_Deposited!G16*$D$12*(1-DOCF)*Wood!E21</f>
        <v>0.21038991613992</v>
      </c>
      <c r="H20" s="535">
        <f>Amnt_Deposited!H16*$F$12*(1-DOCF)*Textiles!E21</f>
        <v>3.2025526346879996E-2</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0.81991278101039988</v>
      </c>
      <c r="O20" s="473">
        <f t="shared" si="1"/>
        <v>2.4095292415655996</v>
      </c>
    </row>
    <row r="21" spans="2:15">
      <c r="B21" s="470">
        <f t="shared" si="2"/>
        <v>1953</v>
      </c>
      <c r="C21" s="533">
        <f>Amnt_Deposited!O17*$D$10*(1-DOCF)*MSW!E22</f>
        <v>0</v>
      </c>
      <c r="D21" s="534">
        <f>Amnt_Deposited!C17*$F$10*(1-DOCF)*Food!E22</f>
        <v>0.32594599659600004</v>
      </c>
      <c r="E21" s="535">
        <f>Amnt_Deposited!F17*$F$11*(1-DOCF)*Garden!E22</f>
        <v>0</v>
      </c>
      <c r="F21" s="535">
        <f>Amnt_Deposited!D17*$D$11*(1-DOCF)*Paper!E22</f>
        <v>0.25775959271040005</v>
      </c>
      <c r="G21" s="535">
        <f>Amnt_Deposited!G17*$D$12*(1-DOCF)*Wood!E22</f>
        <v>0.21265166398608001</v>
      </c>
      <c r="H21" s="535">
        <f>Amnt_Deposited!H17*$F$12*(1-DOCF)*Textiles!E22</f>
        <v>3.2369809317119996E-2</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0.82872706260960005</v>
      </c>
      <c r="O21" s="473">
        <f t="shared" si="1"/>
        <v>3.2382563041751995</v>
      </c>
    </row>
    <row r="22" spans="2:15">
      <c r="B22" s="470">
        <f t="shared" si="2"/>
        <v>1954</v>
      </c>
      <c r="C22" s="533">
        <f>Amnt_Deposited!O18*$D$10*(1-DOCF)*MSW!E23</f>
        <v>0</v>
      </c>
      <c r="D22" s="534">
        <f>Amnt_Deposited!C18*$F$10*(1-DOCF)*Food!E23</f>
        <v>0.33457654127699998</v>
      </c>
      <c r="E22" s="535">
        <f>Amnt_Deposited!F18*$F$11*(1-DOCF)*Garden!E23</f>
        <v>0</v>
      </c>
      <c r="F22" s="535">
        <f>Amnt_Deposited!D18*$D$11*(1-DOCF)*Paper!E23</f>
        <v>0.2645846671248</v>
      </c>
      <c r="G22" s="535">
        <f>Amnt_Deposited!G18*$D$12*(1-DOCF)*Wood!E23</f>
        <v>0.21828235037795998</v>
      </c>
      <c r="H22" s="535">
        <f>Amnt_Deposited!H18*$F$12*(1-DOCF)*Textiles!E23</f>
        <v>3.3226911685440001E-2</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0.85067047046519995</v>
      </c>
      <c r="O22" s="473">
        <f t="shared" si="1"/>
        <v>4.0889267746403997</v>
      </c>
    </row>
    <row r="23" spans="2:15">
      <c r="B23" s="470">
        <f t="shared" si="2"/>
        <v>1955</v>
      </c>
      <c r="C23" s="533">
        <f>Amnt_Deposited!O19*$D$10*(1-DOCF)*MSW!E24</f>
        <v>0</v>
      </c>
      <c r="D23" s="534">
        <f>Amnt_Deposited!C19*$F$10*(1-DOCF)*Food!E24</f>
        <v>0.34868852548199997</v>
      </c>
      <c r="E23" s="535">
        <f>Amnt_Deposited!F19*$F$11*(1-DOCF)*Garden!E24</f>
        <v>0</v>
      </c>
      <c r="F23" s="535">
        <f>Amnt_Deposited!D19*$D$11*(1-DOCF)*Paper!E24</f>
        <v>0.2757444891168</v>
      </c>
      <c r="G23" s="535">
        <f>Amnt_Deposited!G19*$D$12*(1-DOCF)*Wood!E24</f>
        <v>0.22748920352136004</v>
      </c>
      <c r="H23" s="535">
        <f>Amnt_Deposited!H19*$F$12*(1-DOCF)*Textiles!E24</f>
        <v>3.4628377703039996E-2</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0.88655059582319995</v>
      </c>
      <c r="O23" s="473">
        <f t="shared" si="1"/>
        <v>4.9754773704635999</v>
      </c>
    </row>
    <row r="24" spans="2:15">
      <c r="B24" s="470">
        <f t="shared" si="2"/>
        <v>1956</v>
      </c>
      <c r="C24" s="533">
        <f>Amnt_Deposited!O20*$D$10*(1-DOCF)*MSW!E25</f>
        <v>0</v>
      </c>
      <c r="D24" s="534">
        <f>Amnt_Deposited!C20*$F$10*(1-DOCF)*Food!E25</f>
        <v>0.35345075294924999</v>
      </c>
      <c r="E24" s="535">
        <f>Amnt_Deposited!F20*$F$11*(1-DOCF)*Garden!E25</f>
        <v>0</v>
      </c>
      <c r="F24" s="535">
        <f>Amnt_Deposited!D20*$D$11*(1-DOCF)*Paper!E25</f>
        <v>0.27951048049319999</v>
      </c>
      <c r="G24" s="535">
        <f>Amnt_Deposited!G20*$D$12*(1-DOCF)*Wood!E25</f>
        <v>0.23059614640689</v>
      </c>
      <c r="H24" s="535">
        <f>Amnt_Deposited!H20*$F$12*(1-DOCF)*Textiles!E25</f>
        <v>3.5101316154959997E-2</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0.89865869600429993</v>
      </c>
      <c r="O24" s="473">
        <f t="shared" si="1"/>
        <v>5.8741360664678997</v>
      </c>
    </row>
    <row r="25" spans="2:15">
      <c r="B25" s="470">
        <f t="shared" si="2"/>
        <v>1957</v>
      </c>
      <c r="C25" s="533">
        <f>Amnt_Deposited!O21*$D$10*(1-DOCF)*MSW!E26</f>
        <v>0</v>
      </c>
      <c r="D25" s="534">
        <f>Amnt_Deposited!C21*$F$10*(1-DOCF)*Food!E26</f>
        <v>0.35812449691425002</v>
      </c>
      <c r="E25" s="535">
        <f>Amnt_Deposited!F21*$F$11*(1-DOCF)*Garden!E26</f>
        <v>0</v>
      </c>
      <c r="F25" s="535">
        <f>Amnt_Deposited!D21*$D$11*(1-DOCF)*Paper!E26</f>
        <v>0.28320649870920001</v>
      </c>
      <c r="G25" s="535">
        <f>Amnt_Deposited!G21*$D$12*(1-DOCF)*Wood!E26</f>
        <v>0.23364536143508999</v>
      </c>
      <c r="H25" s="535">
        <f>Amnt_Deposited!H21*$F$12*(1-DOCF)*Textiles!E26</f>
        <v>3.5565467279759996E-2</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0.9105418243383</v>
      </c>
      <c r="O25" s="473">
        <f t="shared" si="1"/>
        <v>6.7846778908061998</v>
      </c>
    </row>
    <row r="26" spans="2:15">
      <c r="B26" s="470">
        <f t="shared" si="2"/>
        <v>1958</v>
      </c>
      <c r="C26" s="533">
        <f>Amnt_Deposited!O22*$D$10*(1-DOCF)*MSW!E27</f>
        <v>0</v>
      </c>
      <c r="D26" s="534">
        <f>Amnt_Deposited!C22*$F$10*(1-DOCF)*Food!E27</f>
        <v>0.36267345645299998</v>
      </c>
      <c r="E26" s="535">
        <f>Amnt_Deposited!F22*$F$11*(1-DOCF)*Garden!E27</f>
        <v>0</v>
      </c>
      <c r="F26" s="535">
        <f>Amnt_Deposited!D22*$D$11*(1-DOCF)*Paper!E27</f>
        <v>0.28680383682720001</v>
      </c>
      <c r="G26" s="535">
        <f>Amnt_Deposited!G22*$D$12*(1-DOCF)*Wood!E27</f>
        <v>0.23661316538243998</v>
      </c>
      <c r="H26" s="535">
        <f>Amnt_Deposited!H22*$F$12*(1-DOCF)*Textiles!E27</f>
        <v>3.6017226020159998E-2</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0.92210768468279991</v>
      </c>
      <c r="O26" s="473">
        <f t="shared" si="1"/>
        <v>7.7067855754889996</v>
      </c>
    </row>
    <row r="27" spans="2:15">
      <c r="B27" s="470">
        <f t="shared" si="2"/>
        <v>1959</v>
      </c>
      <c r="C27" s="533">
        <f>Amnt_Deposited!O23*$D$10*(1-DOCF)*MSW!E28</f>
        <v>0</v>
      </c>
      <c r="D27" s="534">
        <f>Amnt_Deposited!C23*$F$10*(1-DOCF)*Food!E28</f>
        <v>0.36704318017949999</v>
      </c>
      <c r="E27" s="535">
        <f>Amnt_Deposited!F23*$F$11*(1-DOCF)*Garden!E28</f>
        <v>0</v>
      </c>
      <c r="F27" s="535">
        <f>Amnt_Deposited!D23*$D$11*(1-DOCF)*Paper!E28</f>
        <v>0.29025943444080005</v>
      </c>
      <c r="G27" s="535">
        <f>Amnt_Deposited!G23*$D$12*(1-DOCF)*Wood!E28</f>
        <v>0.23946403341366002</v>
      </c>
      <c r="H27" s="535">
        <f>Amnt_Deposited!H23*$F$12*(1-DOCF)*Textiles!E28</f>
        <v>3.6451184790240003E-2</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0.93321783282420001</v>
      </c>
      <c r="O27" s="473">
        <f t="shared" si="1"/>
        <v>8.6400034083132002</v>
      </c>
    </row>
    <row r="28" spans="2:15">
      <c r="B28" s="470">
        <f t="shared" si="2"/>
        <v>1960</v>
      </c>
      <c r="C28" s="533">
        <f>Amnt_Deposited!O24*$D$10*(1-DOCF)*MSW!E29</f>
        <v>0</v>
      </c>
      <c r="D28" s="534">
        <f>Amnt_Deposited!C24*$F$10*(1-DOCF)*Food!E29</f>
        <v>0.37455974025525002</v>
      </c>
      <c r="E28" s="535">
        <f>Amnt_Deposited!F24*$F$11*(1-DOCF)*Garden!E29</f>
        <v>0</v>
      </c>
      <c r="F28" s="535">
        <f>Amnt_Deposited!D24*$D$11*(1-DOCF)*Paper!E29</f>
        <v>0.29620356470760001</v>
      </c>
      <c r="G28" s="535">
        <f>Amnt_Deposited!G24*$D$12*(1-DOCF)*Wood!E29</f>
        <v>0.24436794088376998</v>
      </c>
      <c r="H28" s="535">
        <f>Amnt_Deposited!H24*$F$12*(1-DOCF)*Textiles!E29</f>
        <v>3.7197656963279993E-2</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0.95232890280990012</v>
      </c>
      <c r="O28" s="473">
        <f t="shared" si="1"/>
        <v>9.5923323111230996</v>
      </c>
    </row>
    <row r="29" spans="2:15">
      <c r="B29" s="470">
        <f t="shared" si="2"/>
        <v>1961</v>
      </c>
      <c r="C29" s="533">
        <f>Amnt_Deposited!O25*$D$10*(1-DOCF)*MSW!E30</f>
        <v>0</v>
      </c>
      <c r="D29" s="534">
        <f>Amnt_Deposited!C25*$F$10*(1-DOCF)*Food!E30</f>
        <v>0.29291545584000001</v>
      </c>
      <c r="E29" s="535">
        <f>Amnt_Deposited!F25*$F$11*(1-DOCF)*Garden!E30</f>
        <v>0</v>
      </c>
      <c r="F29" s="535">
        <f>Amnt_Deposited!D25*$D$11*(1-DOCF)*Paper!E30</f>
        <v>0.23163888921600007</v>
      </c>
      <c r="G29" s="535">
        <f>Amnt_Deposited!G25*$D$12*(1-DOCF)*Wood!E30</f>
        <v>0.19110208360320002</v>
      </c>
      <c r="H29" s="535">
        <f>Amnt_Deposited!H25*$F$12*(1-DOCF)*Textiles!E30</f>
        <v>2.9089534924800001E-2</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0.74474596358400014</v>
      </c>
      <c r="O29" s="473">
        <f t="shared" si="1"/>
        <v>10.3370782747071</v>
      </c>
    </row>
    <row r="30" spans="2:15">
      <c r="B30" s="470">
        <f t="shared" si="2"/>
        <v>1962</v>
      </c>
      <c r="C30" s="533">
        <f>Amnt_Deposited!O26*$D$10*(1-DOCF)*MSW!E31</f>
        <v>0</v>
      </c>
      <c r="D30" s="534">
        <f>Amnt_Deposited!C26*$F$10*(1-DOCF)*Food!E31</f>
        <v>0.29515332530249999</v>
      </c>
      <c r="E30" s="535">
        <f>Amnt_Deposited!F26*$F$11*(1-DOCF)*Garden!E31</f>
        <v>0</v>
      </c>
      <c r="F30" s="535">
        <f>Amnt_Deposited!D26*$D$11*(1-DOCF)*Paper!E31</f>
        <v>0.233408606676</v>
      </c>
      <c r="G30" s="535">
        <f>Amnt_Deposited!G26*$D$12*(1-DOCF)*Wood!E31</f>
        <v>0.19256210050770001</v>
      </c>
      <c r="H30" s="535">
        <f>Amnt_Deposited!H26*$F$12*(1-DOCF)*Textiles!E31</f>
        <v>2.9311778512799997E-2</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0.75043581099900003</v>
      </c>
      <c r="O30" s="473">
        <f t="shared" si="1"/>
        <v>11.087514085706101</v>
      </c>
    </row>
    <row r="31" spans="2:15">
      <c r="B31" s="470">
        <f t="shared" si="2"/>
        <v>1963</v>
      </c>
      <c r="C31" s="533">
        <f>Amnt_Deposited!O27*$D$10*(1-DOCF)*MSW!E32</f>
        <v>0</v>
      </c>
      <c r="D31" s="534">
        <f>Amnt_Deposited!C27*$F$10*(1-DOCF)*Food!E32</f>
        <v>0.297044685945</v>
      </c>
      <c r="E31" s="535">
        <f>Amnt_Deposited!F27*$F$11*(1-DOCF)*Garden!E32</f>
        <v>0</v>
      </c>
      <c r="F31" s="535">
        <f>Amnt_Deposited!D27*$D$11*(1-DOCF)*Paper!E32</f>
        <v>0.23490430336800003</v>
      </c>
      <c r="G31" s="535">
        <f>Amnt_Deposited!G27*$D$12*(1-DOCF)*Wood!E32</f>
        <v>0.1937960502786</v>
      </c>
      <c r="H31" s="535">
        <f>Amnt_Deposited!H27*$F$12*(1-DOCF)*Textiles!E32</f>
        <v>2.9499610190399997E-2</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0.75524464978200012</v>
      </c>
      <c r="O31" s="473">
        <f t="shared" si="1"/>
        <v>11.842758735488101</v>
      </c>
    </row>
    <row r="32" spans="2:15">
      <c r="B32" s="470">
        <f t="shared" si="2"/>
        <v>1964</v>
      </c>
      <c r="C32" s="533">
        <f>Amnt_Deposited!O28*$D$10*(1-DOCF)*MSW!E33</f>
        <v>0</v>
      </c>
      <c r="D32" s="534">
        <f>Amnt_Deposited!C28*$F$10*(1-DOCF)*Food!E33</f>
        <v>0.29884735682999997</v>
      </c>
      <c r="E32" s="535">
        <f>Amnt_Deposited!F28*$F$11*(1-DOCF)*Garden!E33</f>
        <v>0</v>
      </c>
      <c r="F32" s="535">
        <f>Amnt_Deposited!D28*$D$11*(1-DOCF)*Paper!E33</f>
        <v>0.23632986379199999</v>
      </c>
      <c r="G32" s="535">
        <f>Amnt_Deposited!G28*$D$12*(1-DOCF)*Wood!E33</f>
        <v>0.19497213762840002</v>
      </c>
      <c r="H32" s="535">
        <f>Amnt_Deposited!H28*$F$12*(1-DOCF)*Textiles!E33</f>
        <v>2.96786340576E-2</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0.75982799230800002</v>
      </c>
      <c r="O32" s="473">
        <f t="shared" si="1"/>
        <v>12.602586727796101</v>
      </c>
    </row>
    <row r="33" spans="2:15">
      <c r="B33" s="470">
        <f t="shared" si="2"/>
        <v>1965</v>
      </c>
      <c r="C33" s="533">
        <f>Amnt_Deposited!O29*$D$10*(1-DOCF)*MSW!E34</f>
        <v>0</v>
      </c>
      <c r="D33" s="534">
        <f>Amnt_Deposited!C29*$F$10*(1-DOCF)*Food!E34</f>
        <v>0.30079853149500002</v>
      </c>
      <c r="E33" s="535">
        <f>Amnt_Deposited!F29*$F$11*(1-DOCF)*Garden!E34</f>
        <v>0</v>
      </c>
      <c r="F33" s="535">
        <f>Amnt_Deposited!D29*$D$11*(1-DOCF)*Paper!E34</f>
        <v>0.23787286168800004</v>
      </c>
      <c r="G33" s="535">
        <f>Amnt_Deposited!G29*$D$12*(1-DOCF)*Wood!E34</f>
        <v>0.19624511089260005</v>
      </c>
      <c r="H33" s="535">
        <f>Amnt_Deposited!H29*$F$12*(1-DOCF)*Textiles!E34</f>
        <v>2.9872405886400003E-2</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0.76478890996200011</v>
      </c>
      <c r="O33" s="473">
        <f t="shared" si="1"/>
        <v>13.367375637758101</v>
      </c>
    </row>
    <row r="34" spans="2:15">
      <c r="B34" s="470">
        <f t="shared" si="2"/>
        <v>1966</v>
      </c>
      <c r="C34" s="533">
        <f>Amnt_Deposited!O30*$D$10*(1-DOCF)*MSW!E35</f>
        <v>0</v>
      </c>
      <c r="D34" s="534">
        <f>Amnt_Deposited!C30*$F$10*(1-DOCF)*Food!E35</f>
        <v>0.30176586861749993</v>
      </c>
      <c r="E34" s="535">
        <f>Amnt_Deposited!F30*$F$11*(1-DOCF)*Garden!E35</f>
        <v>0</v>
      </c>
      <c r="F34" s="535">
        <f>Amnt_Deposited!D30*$D$11*(1-DOCF)*Paper!E35</f>
        <v>0.238637836332</v>
      </c>
      <c r="G34" s="535">
        <f>Amnt_Deposited!G30*$D$12*(1-DOCF)*Wood!E35</f>
        <v>0.19687621497389998</v>
      </c>
      <c r="H34" s="535">
        <f>Amnt_Deposited!H30*$F$12*(1-DOCF)*Textiles!E35</f>
        <v>2.9968472469600001E-2</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0.76724839239299991</v>
      </c>
      <c r="O34" s="473">
        <f t="shared" si="1"/>
        <v>14.134624030151102</v>
      </c>
    </row>
    <row r="35" spans="2:15">
      <c r="B35" s="470">
        <f t="shared" si="2"/>
        <v>1967</v>
      </c>
      <c r="C35" s="533">
        <f>Amnt_Deposited!O31*$D$10*(1-DOCF)*MSW!E36</f>
        <v>0</v>
      </c>
      <c r="D35" s="534">
        <f>Amnt_Deposited!C31*$F$10*(1-DOCF)*Food!E36</f>
        <v>0.31205284921124993</v>
      </c>
      <c r="E35" s="535">
        <f>Amnt_Deposited!F31*$F$11*(1-DOCF)*Garden!E36</f>
        <v>0</v>
      </c>
      <c r="F35" s="535">
        <f>Amnt_Deposited!D31*$D$11*(1-DOCF)*Paper!E36</f>
        <v>0.24677282788199997</v>
      </c>
      <c r="G35" s="535">
        <f>Amnt_Deposited!G31*$D$12*(1-DOCF)*Wood!E36</f>
        <v>0.20358758300264998</v>
      </c>
      <c r="H35" s="535">
        <f>Amnt_Deposited!H31*$F$12*(1-DOCF)*Textiles!E36</f>
        <v>3.0990076059599993E-2</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0.79340333615549996</v>
      </c>
      <c r="O35" s="473">
        <f t="shared" si="1"/>
        <v>14.928027366306601</v>
      </c>
    </row>
    <row r="36" spans="2:15">
      <c r="B36" s="470">
        <f t="shared" si="2"/>
        <v>1968</v>
      </c>
      <c r="C36" s="533">
        <f>Amnt_Deposited!O32*$D$10*(1-DOCF)*MSW!E37</f>
        <v>0</v>
      </c>
      <c r="D36" s="534">
        <f>Amnt_Deposited!C32*$F$10*(1-DOCF)*Food!E37</f>
        <v>0.31263191082562497</v>
      </c>
      <c r="E36" s="535">
        <f>Amnt_Deposited!F32*$F$11*(1-DOCF)*Garden!E37</f>
        <v>0</v>
      </c>
      <c r="F36" s="535">
        <f>Amnt_Deposited!D32*$D$11*(1-DOCF)*Paper!E37</f>
        <v>0.24723075246900003</v>
      </c>
      <c r="G36" s="535">
        <f>Amnt_Deposited!G32*$D$12*(1-DOCF)*Wood!E37</f>
        <v>0.20396537078692503</v>
      </c>
      <c r="H36" s="535">
        <f>Amnt_Deposited!H32*$F$12*(1-DOCF)*Textiles!E37</f>
        <v>3.1047582868200002E-2</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0.79487561694974995</v>
      </c>
      <c r="O36" s="473">
        <f t="shared" si="1"/>
        <v>15.72290298325635</v>
      </c>
    </row>
    <row r="37" spans="2:15">
      <c r="B37" s="470">
        <f t="shared" si="2"/>
        <v>1969</v>
      </c>
      <c r="C37" s="533">
        <f>Amnt_Deposited!O33*$D$10*(1-DOCF)*MSW!E38</f>
        <v>0</v>
      </c>
      <c r="D37" s="534">
        <f>Amnt_Deposited!C33*$F$10*(1-DOCF)*Food!E38</f>
        <v>0.31321097244000001</v>
      </c>
      <c r="E37" s="535">
        <f>Amnt_Deposited!F33*$F$11*(1-DOCF)*Garden!E38</f>
        <v>0</v>
      </c>
      <c r="F37" s="535">
        <f>Amnt_Deposited!D33*$D$11*(1-DOCF)*Paper!E38</f>
        <v>0.24768867705600003</v>
      </c>
      <c r="G37" s="535">
        <f>Amnt_Deposited!G33*$D$12*(1-DOCF)*Wood!E38</f>
        <v>0.20434315857120003</v>
      </c>
      <c r="H37" s="535">
        <f>Amnt_Deposited!H33*$F$12*(1-DOCF)*Textiles!E38</f>
        <v>3.1105089676799997E-2</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0.79634789774400006</v>
      </c>
      <c r="O37" s="473">
        <f t="shared" si="1"/>
        <v>16.51925088100035</v>
      </c>
    </row>
    <row r="38" spans="2:15">
      <c r="B38" s="470">
        <f t="shared" si="2"/>
        <v>1970</v>
      </c>
      <c r="C38" s="533">
        <f>Amnt_Deposited!O34*$D$10*(1-DOCF)*MSW!E39</f>
        <v>0</v>
      </c>
      <c r="D38" s="534">
        <f>Amnt_Deposited!C34*$F$10*(1-DOCF)*Food!E39</f>
        <v>0.313790034054375</v>
      </c>
      <c r="E38" s="535">
        <f>Amnt_Deposited!F34*$F$11*(1-DOCF)*Garden!E39</f>
        <v>0</v>
      </c>
      <c r="F38" s="535">
        <f>Amnt_Deposited!D34*$D$11*(1-DOCF)*Paper!E39</f>
        <v>0.24814660164300004</v>
      </c>
      <c r="G38" s="535">
        <f>Amnt_Deposited!G34*$D$12*(1-DOCF)*Wood!E39</f>
        <v>0.20472094635547503</v>
      </c>
      <c r="H38" s="535">
        <f>Amnt_Deposited!H34*$F$12*(1-DOCF)*Textiles!E39</f>
        <v>3.1162596485399999E-2</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0.79782017853825005</v>
      </c>
      <c r="O38" s="473">
        <f t="shared" si="1"/>
        <v>17.317071059538598</v>
      </c>
    </row>
    <row r="39" spans="2:15">
      <c r="B39" s="470">
        <f t="shared" si="2"/>
        <v>1971</v>
      </c>
      <c r="C39" s="533">
        <f>Amnt_Deposited!O35*$D$10*(1-DOCF)*MSW!E40</f>
        <v>0</v>
      </c>
      <c r="D39" s="534">
        <f>Amnt_Deposited!C35*$F$10*(1-DOCF)*Food!E40</f>
        <v>0.31436909566874999</v>
      </c>
      <c r="E39" s="535">
        <f>Amnt_Deposited!F35*$F$11*(1-DOCF)*Garden!E40</f>
        <v>0</v>
      </c>
      <c r="F39" s="535">
        <f>Amnt_Deposited!D35*$D$11*(1-DOCF)*Paper!E40</f>
        <v>0.24860452622999998</v>
      </c>
      <c r="G39" s="535">
        <f>Amnt_Deposited!G35*$D$12*(1-DOCF)*Wood!E40</f>
        <v>0.20509873413975002</v>
      </c>
      <c r="H39" s="535">
        <f>Amnt_Deposited!H35*$F$12*(1-DOCF)*Textiles!E40</f>
        <v>3.1220103293999997E-2</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0.79929245933250004</v>
      </c>
      <c r="O39" s="473">
        <f t="shared" si="1"/>
        <v>18.116363518871097</v>
      </c>
    </row>
    <row r="40" spans="2:15">
      <c r="B40" s="470">
        <f t="shared" si="2"/>
        <v>1972</v>
      </c>
      <c r="C40" s="533">
        <f>Amnt_Deposited!O36*$D$10*(1-DOCF)*MSW!E41</f>
        <v>0</v>
      </c>
      <c r="D40" s="534">
        <f>Amnt_Deposited!C36*$F$10*(1-DOCF)*Food!E41</f>
        <v>0.31494815728312503</v>
      </c>
      <c r="E40" s="535">
        <f>Amnt_Deposited!F36*$F$11*(1-DOCF)*Garden!E41</f>
        <v>0</v>
      </c>
      <c r="F40" s="535">
        <f>Amnt_Deposited!D36*$D$11*(1-DOCF)*Paper!E41</f>
        <v>0.24906245081700004</v>
      </c>
      <c r="G40" s="535">
        <f>Amnt_Deposited!G36*$D$12*(1-DOCF)*Wood!E41</f>
        <v>0.20547652192402502</v>
      </c>
      <c r="H40" s="535">
        <f>Amnt_Deposited!H36*$F$12*(1-DOCF)*Textiles!E41</f>
        <v>3.1277610102600002E-2</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0.80076474012675003</v>
      </c>
      <c r="O40" s="473">
        <f t="shared" si="1"/>
        <v>18.917128258997845</v>
      </c>
    </row>
    <row r="41" spans="2:15">
      <c r="B41" s="470">
        <f t="shared" si="2"/>
        <v>1973</v>
      </c>
      <c r="C41" s="533">
        <f>Amnt_Deposited!O37*$D$10*(1-DOCF)*MSW!E42</f>
        <v>0</v>
      </c>
      <c r="D41" s="534">
        <f>Amnt_Deposited!C37*$F$10*(1-DOCF)*Food!E42</f>
        <v>0.31552721889749996</v>
      </c>
      <c r="E41" s="535">
        <f>Amnt_Deposited!F37*$F$11*(1-DOCF)*Garden!E42</f>
        <v>0</v>
      </c>
      <c r="F41" s="535">
        <f>Amnt_Deposited!D37*$D$11*(1-DOCF)*Paper!E42</f>
        <v>0.24952037540400004</v>
      </c>
      <c r="G41" s="535">
        <f>Amnt_Deposited!G37*$D$12*(1-DOCF)*Wood!E42</f>
        <v>0.20585430970830002</v>
      </c>
      <c r="H41" s="535">
        <f>Amnt_Deposited!H37*$F$12*(1-DOCF)*Textiles!E42</f>
        <v>3.1335116911200001E-2</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0.80223702092099991</v>
      </c>
      <c r="O41" s="473">
        <f t="shared" si="1"/>
        <v>19.719365279918847</v>
      </c>
    </row>
    <row r="42" spans="2:15">
      <c r="B42" s="470">
        <f t="shared" si="2"/>
        <v>1974</v>
      </c>
      <c r="C42" s="533">
        <f>Amnt_Deposited!O38*$D$10*(1-DOCF)*MSW!E43</f>
        <v>0</v>
      </c>
      <c r="D42" s="534">
        <f>Amnt_Deposited!C38*$F$10*(1-DOCF)*Food!E43</f>
        <v>0.31610628051187489</v>
      </c>
      <c r="E42" s="535">
        <f>Amnt_Deposited!F38*$F$11*(1-DOCF)*Garden!E43</f>
        <v>0</v>
      </c>
      <c r="F42" s="535">
        <f>Amnt_Deposited!D38*$D$11*(1-DOCF)*Paper!E43</f>
        <v>0.24997829999099999</v>
      </c>
      <c r="G42" s="535">
        <f>Amnt_Deposited!G38*$D$12*(1-DOCF)*Wood!E43</f>
        <v>0.20623209749257498</v>
      </c>
      <c r="H42" s="535">
        <f>Amnt_Deposited!H38*$F$12*(1-DOCF)*Textiles!E43</f>
        <v>3.1392623719799992E-2</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0.8037093017152499</v>
      </c>
      <c r="O42" s="473">
        <f t="shared" si="1"/>
        <v>20.523074581634098</v>
      </c>
    </row>
    <row r="43" spans="2:15">
      <c r="B43" s="470">
        <f t="shared" si="2"/>
        <v>1975</v>
      </c>
      <c r="C43" s="533">
        <f>Amnt_Deposited!O39*$D$10*(1-DOCF)*MSW!E44</f>
        <v>0</v>
      </c>
      <c r="D43" s="534">
        <f>Amnt_Deposited!C39*$F$10*(1-DOCF)*Food!E44</f>
        <v>0.31668534212624999</v>
      </c>
      <c r="E43" s="535">
        <f>Amnt_Deposited!F39*$F$11*(1-DOCF)*Garden!E44</f>
        <v>0</v>
      </c>
      <c r="F43" s="535">
        <f>Amnt_Deposited!D39*$D$11*(1-DOCF)*Paper!E44</f>
        <v>0.25043622457800002</v>
      </c>
      <c r="G43" s="535">
        <f>Amnt_Deposited!G39*$D$12*(1-DOCF)*Wood!E44</f>
        <v>0.20660988527685001</v>
      </c>
      <c r="H43" s="535">
        <f>Amnt_Deposited!H39*$F$12*(1-DOCF)*Textiles!E44</f>
        <v>3.1450130528400004E-2</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0.80518158250949989</v>
      </c>
      <c r="O43" s="473">
        <f t="shared" si="1"/>
        <v>21.3282561641436</v>
      </c>
    </row>
    <row r="44" spans="2:15">
      <c r="B44" s="470">
        <f t="shared" si="2"/>
        <v>1976</v>
      </c>
      <c r="C44" s="533">
        <f>Amnt_Deposited!O40*$D$10*(1-DOCF)*MSW!E45</f>
        <v>0</v>
      </c>
      <c r="D44" s="534">
        <f>Amnt_Deposited!C40*$F$10*(1-DOCF)*Food!E45</f>
        <v>0.31726440374062498</v>
      </c>
      <c r="E44" s="535">
        <f>Amnt_Deposited!F40*$F$11*(1-DOCF)*Garden!E45</f>
        <v>0</v>
      </c>
      <c r="F44" s="535">
        <f>Amnt_Deposited!D40*$D$11*(1-DOCF)*Paper!E45</f>
        <v>0.25089414916500002</v>
      </c>
      <c r="G44" s="535">
        <f>Amnt_Deposited!G40*$D$12*(1-DOCF)*Wood!E45</f>
        <v>0.206987673061125</v>
      </c>
      <c r="H44" s="535">
        <f>Amnt_Deposited!H40*$F$12*(1-DOCF)*Textiles!E45</f>
        <v>3.1507637336999995E-2</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0.80665386330375</v>
      </c>
      <c r="O44" s="473">
        <f t="shared" si="1"/>
        <v>22.134910027447351</v>
      </c>
    </row>
    <row r="45" spans="2:15">
      <c r="B45" s="470">
        <f t="shared" si="2"/>
        <v>1977</v>
      </c>
      <c r="C45" s="533">
        <f>Amnt_Deposited!O41*$D$10*(1-DOCF)*MSW!E46</f>
        <v>0</v>
      </c>
      <c r="D45" s="534">
        <f>Amnt_Deposited!C41*$F$10*(1-DOCF)*Food!E46</f>
        <v>0.31784346535500002</v>
      </c>
      <c r="E45" s="535">
        <f>Amnt_Deposited!F41*$F$11*(1-DOCF)*Garden!E46</f>
        <v>0</v>
      </c>
      <c r="F45" s="535">
        <f>Amnt_Deposited!D41*$D$11*(1-DOCF)*Paper!E46</f>
        <v>0.25135207375200003</v>
      </c>
      <c r="G45" s="535">
        <f>Amnt_Deposited!G41*$D$12*(1-DOCF)*Wood!E46</f>
        <v>0.20736546084540003</v>
      </c>
      <c r="H45" s="535">
        <f>Amnt_Deposited!H41*$F$12*(1-DOCF)*Textiles!E46</f>
        <v>3.1565144145600001E-2</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0.8081261440980001</v>
      </c>
      <c r="O45" s="473">
        <f t="shared" si="1"/>
        <v>22.943036171545351</v>
      </c>
    </row>
    <row r="46" spans="2:15">
      <c r="B46" s="470">
        <f t="shared" si="2"/>
        <v>1978</v>
      </c>
      <c r="C46" s="533">
        <f>Amnt_Deposited!O42*$D$10*(1-DOCF)*MSW!E47</f>
        <v>0</v>
      </c>
      <c r="D46" s="534">
        <f>Amnt_Deposited!C42*$F$10*(1-DOCF)*Food!E47</f>
        <v>0.31842252696937506</v>
      </c>
      <c r="E46" s="535">
        <f>Amnt_Deposited!F42*$F$11*(1-DOCF)*Garden!E47</f>
        <v>0</v>
      </c>
      <c r="F46" s="535">
        <f>Amnt_Deposited!D42*$D$11*(1-DOCF)*Paper!E47</f>
        <v>0.25180999833900003</v>
      </c>
      <c r="G46" s="535">
        <f>Amnt_Deposited!G42*$D$12*(1-DOCF)*Wood!E47</f>
        <v>0.20774324862967503</v>
      </c>
      <c r="H46" s="535">
        <f>Amnt_Deposited!H42*$F$12*(1-DOCF)*Textiles!E47</f>
        <v>3.1622650954200006E-2</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0.8095984248922502</v>
      </c>
      <c r="O46" s="473">
        <f t="shared" si="1"/>
        <v>23.752634596437602</v>
      </c>
    </row>
    <row r="47" spans="2:15">
      <c r="B47" s="470">
        <f t="shared" si="2"/>
        <v>1979</v>
      </c>
      <c r="C47" s="533">
        <f>Amnt_Deposited!O43*$D$10*(1-DOCF)*MSW!E48</f>
        <v>0</v>
      </c>
      <c r="D47" s="534">
        <f>Amnt_Deposited!C43*$F$10*(1-DOCF)*Food!E48</f>
        <v>0.31900158858375</v>
      </c>
      <c r="E47" s="535">
        <f>Amnt_Deposited!F43*$F$11*(1-DOCF)*Garden!E48</f>
        <v>0</v>
      </c>
      <c r="F47" s="535">
        <f>Amnt_Deposited!D43*$D$11*(1-DOCF)*Paper!E48</f>
        <v>0.25226792292600003</v>
      </c>
      <c r="G47" s="535">
        <f>Amnt_Deposited!G43*$D$12*(1-DOCF)*Wood!E48</f>
        <v>0.20812103641394997</v>
      </c>
      <c r="H47" s="535">
        <f>Amnt_Deposited!H43*$F$12*(1-DOCF)*Textiles!E48</f>
        <v>3.1680157762799997E-2</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0.81107070568649997</v>
      </c>
      <c r="O47" s="473">
        <f t="shared" si="1"/>
        <v>24.563705302124102</v>
      </c>
    </row>
    <row r="48" spans="2:15">
      <c r="B48" s="470">
        <f t="shared" si="2"/>
        <v>1980</v>
      </c>
      <c r="C48" s="533">
        <f>Amnt_Deposited!O44*$D$10*(1-DOCF)*MSW!E49</f>
        <v>0</v>
      </c>
      <c r="D48" s="534">
        <f>Amnt_Deposited!C44*$F$10*(1-DOCF)*Food!E49</f>
        <v>0.31958065019812498</v>
      </c>
      <c r="E48" s="535">
        <f>Amnt_Deposited!F44*$F$11*(1-DOCF)*Garden!E49</f>
        <v>0</v>
      </c>
      <c r="F48" s="535">
        <f>Amnt_Deposited!D44*$D$11*(1-DOCF)*Paper!E49</f>
        <v>0.25272584751300003</v>
      </c>
      <c r="G48" s="535">
        <f>Amnt_Deposited!G44*$D$12*(1-DOCF)*Wood!E49</f>
        <v>0.20849882419822502</v>
      </c>
      <c r="H48" s="535">
        <f>Amnt_Deposited!H44*$F$12*(1-DOCF)*Textiles!E49</f>
        <v>3.1737664571399996E-2</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0.81254298648075007</v>
      </c>
      <c r="O48" s="473">
        <f t="shared" si="1"/>
        <v>25.376248288604852</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25.376248288604852</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25.376248288604852</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25.376248288604852</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25.376248288604852</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25.376248288604852</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25.376248288604852</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25.376248288604852</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25.376248288604852</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25.376248288604852</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25.376248288604852</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25.376248288604852</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25.376248288604852</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25.376248288604852</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25.376248288604852</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25.376248288604852</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25.376248288604852</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25.376248288604852</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25.376248288604852</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25.376248288604852</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25.376248288604852</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25.376248288604852</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25.376248288604852</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25.376248288604852</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25.376248288604852</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25.376248288604852</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25.376248288604852</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25.376248288604852</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25.376248288604852</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25.376248288604852</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25.376248288604852</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25.376248288604852</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25.376248288604852</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25.376248288604852</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25.376248288604852</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25.376248288604852</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25.376248288604852</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25.376248288604852</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25.376248288604852</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25.376248288604852</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25.376248288604852</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25.376248288604852</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25.376248288604852</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25.376248288604852</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25.376248288604852</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25.376248288604852</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25.376248288604852</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25.376248288604852</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25.376248288604852</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25.376248288604852</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25.376248288604852</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62" t="s">
        <v>52</v>
      </c>
      <c r="C2" s="862"/>
      <c r="D2" s="862"/>
      <c r="E2" s="862"/>
      <c r="F2" s="862"/>
      <c r="G2" s="862"/>
      <c r="H2" s="862"/>
    </row>
    <row r="3" spans="1:35" ht="13.5" thickBot="1">
      <c r="B3" s="862"/>
      <c r="C3" s="862"/>
      <c r="D3" s="862"/>
      <c r="E3" s="862"/>
      <c r="F3" s="862"/>
      <c r="G3" s="862"/>
      <c r="H3" s="862"/>
    </row>
    <row r="4" spans="1:35" ht="13.5" thickBot="1">
      <c r="P4" s="845" t="s">
        <v>242</v>
      </c>
      <c r="Q4" s="846"/>
      <c r="R4" s="847" t="s">
        <v>243</v>
      </c>
      <c r="S4" s="848"/>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64" t="s">
        <v>47</v>
      </c>
      <c r="E5" s="865"/>
      <c r="F5" s="865"/>
      <c r="G5" s="854"/>
      <c r="H5" s="865" t="s">
        <v>57</v>
      </c>
      <c r="I5" s="865"/>
      <c r="J5" s="865"/>
      <c r="K5" s="854"/>
      <c r="L5" s="135"/>
      <c r="M5" s="135"/>
      <c r="N5" s="135"/>
      <c r="O5" s="163"/>
      <c r="P5" s="207" t="s">
        <v>116</v>
      </c>
      <c r="Q5" s="208" t="s">
        <v>113</v>
      </c>
      <c r="R5" s="207" t="s">
        <v>116</v>
      </c>
      <c r="S5" s="208" t="s">
        <v>113</v>
      </c>
      <c r="V5" s="305" t="s">
        <v>118</v>
      </c>
      <c r="W5" s="306">
        <v>3</v>
      </c>
      <c r="AF5" s="866" t="s">
        <v>126</v>
      </c>
      <c r="AG5" s="866" t="s">
        <v>129</v>
      </c>
      <c r="AH5" s="866" t="s">
        <v>154</v>
      </c>
      <c r="AI5"/>
    </row>
    <row r="6" spans="1:35" ht="13.5" thickBot="1">
      <c r="B6" s="166"/>
      <c r="C6" s="152"/>
      <c r="D6" s="863" t="s">
        <v>45</v>
      </c>
      <c r="E6" s="863"/>
      <c r="F6" s="863" t="s">
        <v>46</v>
      </c>
      <c r="G6" s="863"/>
      <c r="H6" s="863" t="s">
        <v>45</v>
      </c>
      <c r="I6" s="863"/>
      <c r="J6" s="863" t="s">
        <v>99</v>
      </c>
      <c r="K6" s="863"/>
      <c r="L6" s="135"/>
      <c r="M6" s="135"/>
      <c r="N6" s="135"/>
      <c r="O6" s="203" t="s">
        <v>6</v>
      </c>
      <c r="P6" s="162">
        <v>0.38</v>
      </c>
      <c r="Q6" s="164" t="s">
        <v>234</v>
      </c>
      <c r="R6" s="162">
        <v>0.15</v>
      </c>
      <c r="S6" s="164" t="s">
        <v>244</v>
      </c>
      <c r="W6" s="871" t="s">
        <v>125</v>
      </c>
      <c r="X6" s="873"/>
      <c r="Y6" s="873"/>
      <c r="Z6" s="873"/>
      <c r="AA6" s="873"/>
      <c r="AB6" s="873"/>
      <c r="AC6" s="873"/>
      <c r="AD6" s="873"/>
      <c r="AE6" s="873"/>
      <c r="AF6" s="867"/>
      <c r="AG6" s="867"/>
      <c r="AH6" s="867"/>
      <c r="AI6"/>
    </row>
    <row r="7" spans="1:35" ht="26.25" thickBot="1">
      <c r="B7" s="871" t="s">
        <v>133</v>
      </c>
      <c r="C7" s="872"/>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68"/>
      <c r="AG7" s="868"/>
      <c r="AH7" s="868"/>
      <c r="AI7"/>
    </row>
    <row r="8" spans="1:35" ht="25.5" customHeight="1">
      <c r="B8" s="869"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70"/>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59" t="s">
        <v>264</v>
      </c>
      <c r="P13" s="860"/>
      <c r="Q13" s="860"/>
      <c r="R13" s="860"/>
      <c r="S13" s="861"/>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51" t="s">
        <v>70</v>
      </c>
      <c r="C26" s="851"/>
      <c r="D26" s="851"/>
      <c r="E26" s="851"/>
      <c r="F26" s="851"/>
      <c r="G26" s="851"/>
      <c r="H26" s="851"/>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52"/>
      <c r="C27" s="852"/>
      <c r="D27" s="852"/>
      <c r="E27" s="852"/>
      <c r="F27" s="852"/>
      <c r="G27" s="852"/>
      <c r="H27" s="852"/>
      <c r="O27" s="84"/>
      <c r="P27" s="402"/>
      <c r="Q27" s="84"/>
      <c r="R27" s="84"/>
      <c r="S27" s="84"/>
      <c r="U27" s="171"/>
      <c r="V27" s="173"/>
    </row>
    <row r="28" spans="1:35">
      <c r="B28" s="852"/>
      <c r="C28" s="852"/>
      <c r="D28" s="852"/>
      <c r="E28" s="852"/>
      <c r="F28" s="852"/>
      <c r="G28" s="852"/>
      <c r="H28" s="852"/>
      <c r="O28" s="84"/>
      <c r="P28" s="402"/>
      <c r="Q28" s="84"/>
      <c r="R28" s="84"/>
      <c r="S28" s="84"/>
      <c r="V28" s="173"/>
    </row>
    <row r="29" spans="1:35">
      <c r="B29" s="852"/>
      <c r="C29" s="852"/>
      <c r="D29" s="852"/>
      <c r="E29" s="852"/>
      <c r="F29" s="852"/>
      <c r="G29" s="852"/>
      <c r="H29" s="852"/>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52"/>
      <c r="C30" s="852"/>
      <c r="D30" s="852"/>
      <c r="E30" s="852"/>
      <c r="F30" s="852"/>
      <c r="G30" s="852"/>
      <c r="H30" s="852"/>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53" t="s">
        <v>75</v>
      </c>
      <c r="D38" s="854"/>
      <c r="O38" s="394"/>
      <c r="P38" s="395"/>
      <c r="Q38" s="396"/>
      <c r="R38" s="84"/>
    </row>
    <row r="39" spans="2:18">
      <c r="B39" s="142">
        <v>35</v>
      </c>
      <c r="C39" s="857">
        <f>LN(2)/B39</f>
        <v>1.980420515885558E-2</v>
      </c>
      <c r="D39" s="858"/>
    </row>
    <row r="40" spans="2:18" ht="27">
      <c r="B40" s="364" t="s">
        <v>76</v>
      </c>
      <c r="C40" s="855" t="s">
        <v>77</v>
      </c>
      <c r="D40" s="856"/>
    </row>
    <row r="41" spans="2:18" ht="13.5" thickBot="1">
      <c r="B41" s="143">
        <v>0.05</v>
      </c>
      <c r="C41" s="849">
        <f>LN(2)/B41</f>
        <v>13.862943611198904</v>
      </c>
      <c r="D41" s="850"/>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B7" workbookViewId="0">
      <selection activeCell="M22" sqref="M22"/>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772">
        <f>Amnt_Deposited!C14</f>
        <v>4.1189750939699996</v>
      </c>
      <c r="D19" s="416">
        <f>Dry_Matter_Content!C6</f>
        <v>0.59</v>
      </c>
      <c r="E19" s="283">
        <f>MCF!R18</f>
        <v>1</v>
      </c>
      <c r="F19" s="130">
        <f>C19*D19*$K$6*DOCF*E19</f>
        <v>0.46173710803403695</v>
      </c>
      <c r="G19" s="65">
        <f t="shared" ref="G19:G50" si="0">F19*$K$12</f>
        <v>0.46173710803403695</v>
      </c>
      <c r="H19" s="65">
        <f>F19*(1-$K$12)</f>
        <v>0</v>
      </c>
      <c r="I19" s="65">
        <f t="shared" ref="I19:I50" si="1">G19+I18*$K$10</f>
        <v>0.46173710803403695</v>
      </c>
      <c r="J19" s="65">
        <f t="shared" ref="J19:J50" si="2">I18*(1-$K$10)+H19</f>
        <v>0</v>
      </c>
      <c r="K19" s="66">
        <f>J19*CH4_fraction*conv</f>
        <v>0</v>
      </c>
      <c r="O19" s="95">
        <f>Amnt_Deposited!B14</f>
        <v>2000</v>
      </c>
      <c r="P19" s="98">
        <f>Amnt_Deposited!C14</f>
        <v>4.1189750939699996</v>
      </c>
      <c r="Q19" s="283">
        <f>MCF!R18</f>
        <v>1</v>
      </c>
      <c r="R19" s="130">
        <f t="shared" ref="R19:R50" si="3">P19*$W$6*DOCF*Q19</f>
        <v>0.30892313204774996</v>
      </c>
      <c r="S19" s="65">
        <f>R19*$W$12</f>
        <v>0.30892313204774996</v>
      </c>
      <c r="T19" s="65">
        <f>R19*(1-$W$12)</f>
        <v>0</v>
      </c>
      <c r="U19" s="65">
        <f>S19+U18*$W$10</f>
        <v>0.30892313204774996</v>
      </c>
      <c r="V19" s="65">
        <f>U18*(1-$W$10)+T19</f>
        <v>0</v>
      </c>
      <c r="W19" s="66">
        <f>V19*CH4_fraction*conv</f>
        <v>0</v>
      </c>
    </row>
    <row r="20" spans="2:23">
      <c r="B20" s="96">
        <f>Amnt_Deposited!B15</f>
        <v>2001</v>
      </c>
      <c r="C20" s="773">
        <f>Amnt_Deposited!C15</f>
        <v>4.2171690933899999</v>
      </c>
      <c r="D20" s="418">
        <f>Dry_Matter_Content!C7</f>
        <v>0.59</v>
      </c>
      <c r="E20" s="284">
        <f>MCF!R19</f>
        <v>1</v>
      </c>
      <c r="F20" s="67">
        <f t="shared" ref="F20:F50" si="4">C20*D20*$K$6*DOCF*E20</f>
        <v>0.472744655369019</v>
      </c>
      <c r="G20" s="67">
        <f t="shared" si="0"/>
        <v>0.472744655369019</v>
      </c>
      <c r="H20" s="67">
        <f t="shared" ref="H20:H50" si="5">F20*(1-$K$12)</f>
        <v>0</v>
      </c>
      <c r="I20" s="67">
        <f t="shared" si="1"/>
        <v>0.78225629488275761</v>
      </c>
      <c r="J20" s="67">
        <f t="shared" si="2"/>
        <v>0.15222546852029833</v>
      </c>
      <c r="K20" s="100">
        <f>J20*CH4_fraction*conv</f>
        <v>0.10148364568019888</v>
      </c>
      <c r="M20" s="393"/>
      <c r="O20" s="96">
        <f>Amnt_Deposited!B15</f>
        <v>2001</v>
      </c>
      <c r="P20" s="99">
        <f>Amnt_Deposited!C15</f>
        <v>4.2171690933899999</v>
      </c>
      <c r="Q20" s="284">
        <f>MCF!R19</f>
        <v>1</v>
      </c>
      <c r="R20" s="67">
        <f t="shared" si="3"/>
        <v>0.31628768200425</v>
      </c>
      <c r="S20" s="67">
        <f>R20*$W$12</f>
        <v>0.31628768200425</v>
      </c>
      <c r="T20" s="67">
        <f>R20*(1-$W$12)</f>
        <v>0</v>
      </c>
      <c r="U20" s="67">
        <f>S20+U19*$W$10</f>
        <v>0.52336505009997158</v>
      </c>
      <c r="V20" s="67">
        <f>U19*(1-$W$10)+T20</f>
        <v>0.10184576395202832</v>
      </c>
      <c r="W20" s="100">
        <f>V20*CH4_fraction*conv</f>
        <v>6.7897175968018877E-2</v>
      </c>
    </row>
    <row r="21" spans="2:23">
      <c r="B21" s="96">
        <f>Amnt_Deposited!B16</f>
        <v>2002</v>
      </c>
      <c r="C21" s="773">
        <f>Amnt_Deposited!C16</f>
        <v>4.2997234447199997</v>
      </c>
      <c r="D21" s="418">
        <f>Dry_Matter_Content!C8</f>
        <v>0.59</v>
      </c>
      <c r="E21" s="284">
        <f>MCF!R20</f>
        <v>1</v>
      </c>
      <c r="F21" s="67">
        <f t="shared" si="4"/>
        <v>0.48199899815311198</v>
      </c>
      <c r="G21" s="67">
        <f t="shared" si="0"/>
        <v>0.48199899815311198</v>
      </c>
      <c r="H21" s="67">
        <f t="shared" si="5"/>
        <v>0</v>
      </c>
      <c r="I21" s="67">
        <f t="shared" si="1"/>
        <v>1.0063610737505906</v>
      </c>
      <c r="J21" s="67">
        <f t="shared" si="2"/>
        <v>0.25789421928527889</v>
      </c>
      <c r="K21" s="100">
        <f t="shared" ref="K21:K84" si="6">J21*CH4_fraction*conv</f>
        <v>0.17192947952351925</v>
      </c>
      <c r="O21" s="96">
        <f>Amnt_Deposited!B16</f>
        <v>2002</v>
      </c>
      <c r="P21" s="99">
        <f>Amnt_Deposited!C16</f>
        <v>4.2997234447199997</v>
      </c>
      <c r="Q21" s="284">
        <f>MCF!R20</f>
        <v>1</v>
      </c>
      <c r="R21" s="67">
        <f t="shared" si="3"/>
        <v>0.32247925835399999</v>
      </c>
      <c r="S21" s="67">
        <f t="shared" ref="S21:S84" si="7">R21*$W$12</f>
        <v>0.32247925835399999</v>
      </c>
      <c r="T21" s="67">
        <f t="shared" ref="T21:T84" si="8">R21*(1-$W$12)</f>
        <v>0</v>
      </c>
      <c r="U21" s="67">
        <f t="shared" ref="U21:U84" si="9">S21+U20*$W$10</f>
        <v>0.67330134283045762</v>
      </c>
      <c r="V21" s="67">
        <f t="shared" ref="V21:V84" si="10">U20*(1-$W$10)+T21</f>
        <v>0.17254296562351396</v>
      </c>
      <c r="W21" s="100">
        <f t="shared" ref="W21:W84" si="11">V21*CH4_fraction*conv</f>
        <v>0.1150286437490093</v>
      </c>
    </row>
    <row r="22" spans="2:23">
      <c r="B22" s="96">
        <f>Amnt_Deposited!B17</f>
        <v>2003</v>
      </c>
      <c r="C22" s="773">
        <f>Amnt_Deposited!C17</f>
        <v>4.3459466212800004</v>
      </c>
      <c r="D22" s="418">
        <f>Dry_Matter_Content!C9</f>
        <v>0.59</v>
      </c>
      <c r="E22" s="284">
        <f>MCF!R21</f>
        <v>1</v>
      </c>
      <c r="F22" s="67">
        <f t="shared" si="4"/>
        <v>0.48718061624548803</v>
      </c>
      <c r="G22" s="67">
        <f t="shared" si="0"/>
        <v>0.48718061624548803</v>
      </c>
      <c r="H22" s="67">
        <f t="shared" si="5"/>
        <v>0</v>
      </c>
      <c r="I22" s="67">
        <f t="shared" si="1"/>
        <v>1.1617646175304595</v>
      </c>
      <c r="J22" s="67">
        <f t="shared" si="2"/>
        <v>0.33177707246561927</v>
      </c>
      <c r="K22" s="100">
        <f t="shared" si="6"/>
        <v>0.22118471497707951</v>
      </c>
      <c r="N22" s="258"/>
      <c r="O22" s="96">
        <f>Amnt_Deposited!B17</f>
        <v>2003</v>
      </c>
      <c r="P22" s="99">
        <f>Amnt_Deposited!C17</f>
        <v>4.3459466212800004</v>
      </c>
      <c r="Q22" s="284">
        <f>MCF!R21</f>
        <v>1</v>
      </c>
      <c r="R22" s="67">
        <f t="shared" si="3"/>
        <v>0.32594599659600004</v>
      </c>
      <c r="S22" s="67">
        <f t="shared" si="7"/>
        <v>0.32594599659600004</v>
      </c>
      <c r="T22" s="67">
        <f t="shared" si="8"/>
        <v>0</v>
      </c>
      <c r="U22" s="67">
        <f t="shared" si="9"/>
        <v>0.77727338371797017</v>
      </c>
      <c r="V22" s="67">
        <f t="shared" si="10"/>
        <v>0.22197395570848749</v>
      </c>
      <c r="W22" s="100">
        <f t="shared" si="11"/>
        <v>0.14798263713899165</v>
      </c>
    </row>
    <row r="23" spans="2:23">
      <c r="B23" s="96">
        <f>Amnt_Deposited!B18</f>
        <v>2004</v>
      </c>
      <c r="C23" s="773">
        <f>Amnt_Deposited!C18</f>
        <v>4.4610205503599998</v>
      </c>
      <c r="D23" s="418">
        <f>Dry_Matter_Content!C10</f>
        <v>0.59</v>
      </c>
      <c r="E23" s="284">
        <f>MCF!R22</f>
        <v>1</v>
      </c>
      <c r="F23" s="67">
        <f t="shared" si="4"/>
        <v>0.500080403695356</v>
      </c>
      <c r="G23" s="67">
        <f t="shared" si="0"/>
        <v>0.500080403695356</v>
      </c>
      <c r="H23" s="67">
        <f t="shared" si="5"/>
        <v>0</v>
      </c>
      <c r="I23" s="67">
        <f t="shared" si="1"/>
        <v>1.2788345156009506</v>
      </c>
      <c r="J23" s="67">
        <f t="shared" si="2"/>
        <v>0.38301050562486494</v>
      </c>
      <c r="K23" s="100">
        <f t="shared" si="6"/>
        <v>0.25534033708324327</v>
      </c>
      <c r="N23" s="258"/>
      <c r="O23" s="96">
        <f>Amnt_Deposited!B18</f>
        <v>2004</v>
      </c>
      <c r="P23" s="99">
        <f>Amnt_Deposited!C18</f>
        <v>4.4610205503599998</v>
      </c>
      <c r="Q23" s="284">
        <f>MCF!R22</f>
        <v>1</v>
      </c>
      <c r="R23" s="67">
        <f t="shared" si="3"/>
        <v>0.33457654127699998</v>
      </c>
      <c r="S23" s="67">
        <f t="shared" si="7"/>
        <v>0.33457654127699998</v>
      </c>
      <c r="T23" s="67">
        <f t="shared" si="8"/>
        <v>0</v>
      </c>
      <c r="U23" s="67">
        <f t="shared" si="9"/>
        <v>0.85559847163310687</v>
      </c>
      <c r="V23" s="67">
        <f t="shared" si="10"/>
        <v>0.25625145336186328</v>
      </c>
      <c r="W23" s="100">
        <f t="shared" si="11"/>
        <v>0.17083430224124219</v>
      </c>
    </row>
    <row r="24" spans="2:23">
      <c r="B24" s="96">
        <f>Amnt_Deposited!B19</f>
        <v>2005</v>
      </c>
      <c r="C24" s="773">
        <f>Amnt_Deposited!C19</f>
        <v>4.64918033976</v>
      </c>
      <c r="D24" s="418">
        <f>Dry_Matter_Content!C11</f>
        <v>0.59</v>
      </c>
      <c r="E24" s="284">
        <f>MCF!R23</f>
        <v>1</v>
      </c>
      <c r="F24" s="67">
        <f t="shared" si="4"/>
        <v>0.52117311608709593</v>
      </c>
      <c r="G24" s="67">
        <f t="shared" si="0"/>
        <v>0.52117311608709593</v>
      </c>
      <c r="H24" s="67">
        <f t="shared" si="5"/>
        <v>0</v>
      </c>
      <c r="I24" s="67">
        <f t="shared" si="1"/>
        <v>1.3784015274566896</v>
      </c>
      <c r="J24" s="67">
        <f t="shared" si="2"/>
        <v>0.42160610423135686</v>
      </c>
      <c r="K24" s="100">
        <f t="shared" si="6"/>
        <v>0.28107073615423789</v>
      </c>
      <c r="N24" s="258"/>
      <c r="O24" s="96">
        <f>Amnt_Deposited!B19</f>
        <v>2005</v>
      </c>
      <c r="P24" s="99">
        <f>Amnt_Deposited!C19</f>
        <v>4.64918033976</v>
      </c>
      <c r="Q24" s="284">
        <f>MCF!R23</f>
        <v>1</v>
      </c>
      <c r="R24" s="67">
        <f t="shared" si="3"/>
        <v>0.34868852548199997</v>
      </c>
      <c r="S24" s="67">
        <f t="shared" si="7"/>
        <v>0.34868852548199997</v>
      </c>
      <c r="T24" s="67">
        <f t="shared" si="8"/>
        <v>0</v>
      </c>
      <c r="U24" s="67">
        <f t="shared" si="9"/>
        <v>0.9222133323751267</v>
      </c>
      <c r="V24" s="67">
        <f t="shared" si="10"/>
        <v>0.28207366473998002</v>
      </c>
      <c r="W24" s="100">
        <f t="shared" si="11"/>
        <v>0.18804910982665335</v>
      </c>
    </row>
    <row r="25" spans="2:23">
      <c r="B25" s="96">
        <f>Amnt_Deposited!B20</f>
        <v>2006</v>
      </c>
      <c r="C25" s="773">
        <f>Amnt_Deposited!C20</f>
        <v>4.7126767059899999</v>
      </c>
      <c r="D25" s="418">
        <f>Dry_Matter_Content!C12</f>
        <v>0.59</v>
      </c>
      <c r="E25" s="284">
        <f>MCF!R24</f>
        <v>1</v>
      </c>
      <c r="F25" s="67">
        <f t="shared" si="4"/>
        <v>0.52829105874147897</v>
      </c>
      <c r="G25" s="67">
        <f t="shared" si="0"/>
        <v>0.52829105874147897</v>
      </c>
      <c r="H25" s="67">
        <f t="shared" si="5"/>
        <v>0</v>
      </c>
      <c r="I25" s="67">
        <f t="shared" si="1"/>
        <v>1.4522612340818428</v>
      </c>
      <c r="J25" s="67">
        <f t="shared" si="2"/>
        <v>0.45443135211632585</v>
      </c>
      <c r="K25" s="100">
        <f t="shared" si="6"/>
        <v>0.30295423474421723</v>
      </c>
      <c r="N25" s="258"/>
      <c r="O25" s="96">
        <f>Amnt_Deposited!B20</f>
        <v>2006</v>
      </c>
      <c r="P25" s="99">
        <f>Amnt_Deposited!C20</f>
        <v>4.7126767059899999</v>
      </c>
      <c r="Q25" s="284">
        <f>MCF!R24</f>
        <v>1</v>
      </c>
      <c r="R25" s="67">
        <f t="shared" si="3"/>
        <v>0.35345075294924999</v>
      </c>
      <c r="S25" s="67">
        <f t="shared" si="7"/>
        <v>0.35345075294924999</v>
      </c>
      <c r="T25" s="67">
        <f t="shared" si="8"/>
        <v>0</v>
      </c>
      <c r="U25" s="67">
        <f t="shared" si="9"/>
        <v>0.97162883636162523</v>
      </c>
      <c r="V25" s="67">
        <f t="shared" si="10"/>
        <v>0.30403524896275141</v>
      </c>
      <c r="W25" s="100">
        <f t="shared" si="11"/>
        <v>0.20269016597516759</v>
      </c>
    </row>
    <row r="26" spans="2:23">
      <c r="B26" s="96">
        <f>Amnt_Deposited!B21</f>
        <v>2007</v>
      </c>
      <c r="C26" s="773">
        <f>Amnt_Deposited!C21</f>
        <v>4.7749932921900005</v>
      </c>
      <c r="D26" s="418">
        <f>Dry_Matter_Content!C13</f>
        <v>0.59</v>
      </c>
      <c r="E26" s="284">
        <f>MCF!R25</f>
        <v>1</v>
      </c>
      <c r="F26" s="67">
        <f t="shared" si="4"/>
        <v>0.53527674805449899</v>
      </c>
      <c r="G26" s="67">
        <f t="shared" si="0"/>
        <v>0.53527674805449899</v>
      </c>
      <c r="H26" s="67">
        <f t="shared" si="5"/>
        <v>0</v>
      </c>
      <c r="I26" s="67">
        <f t="shared" si="1"/>
        <v>1.5087565653400143</v>
      </c>
      <c r="J26" s="67">
        <f t="shared" si="2"/>
        <v>0.47878141679632757</v>
      </c>
      <c r="K26" s="100">
        <f t="shared" si="6"/>
        <v>0.31918761119755168</v>
      </c>
      <c r="N26" s="258"/>
      <c r="O26" s="96">
        <f>Amnt_Deposited!B21</f>
        <v>2007</v>
      </c>
      <c r="P26" s="99">
        <f>Amnt_Deposited!C21</f>
        <v>4.7749932921900005</v>
      </c>
      <c r="Q26" s="284">
        <f>MCF!R25</f>
        <v>1</v>
      </c>
      <c r="R26" s="67">
        <f t="shared" si="3"/>
        <v>0.35812449691425002</v>
      </c>
      <c r="S26" s="67">
        <f t="shared" si="7"/>
        <v>0.35812449691425002</v>
      </c>
      <c r="T26" s="67">
        <f t="shared" si="8"/>
        <v>0</v>
      </c>
      <c r="U26" s="67">
        <f t="shared" si="9"/>
        <v>1.0094267832337294</v>
      </c>
      <c r="V26" s="67">
        <f t="shared" si="10"/>
        <v>0.32032655004214594</v>
      </c>
      <c r="W26" s="100">
        <f t="shared" si="11"/>
        <v>0.21355103336143061</v>
      </c>
    </row>
    <row r="27" spans="2:23">
      <c r="B27" s="96">
        <f>Amnt_Deposited!B22</f>
        <v>2008</v>
      </c>
      <c r="C27" s="773">
        <f>Amnt_Deposited!C22</f>
        <v>4.8356460860399997</v>
      </c>
      <c r="D27" s="418">
        <f>Dry_Matter_Content!C14</f>
        <v>0.59</v>
      </c>
      <c r="E27" s="284">
        <f>MCF!R26</f>
        <v>1</v>
      </c>
      <c r="F27" s="67">
        <f t="shared" si="4"/>
        <v>0.54207592624508394</v>
      </c>
      <c r="G27" s="67">
        <f t="shared" si="0"/>
        <v>0.54207592624508394</v>
      </c>
      <c r="H27" s="67">
        <f t="shared" si="5"/>
        <v>0</v>
      </c>
      <c r="I27" s="67">
        <f t="shared" si="1"/>
        <v>1.5534256965803754</v>
      </c>
      <c r="J27" s="67">
        <f t="shared" si="2"/>
        <v>0.49740679500472285</v>
      </c>
      <c r="K27" s="100">
        <f t="shared" si="6"/>
        <v>0.33160453000314855</v>
      </c>
      <c r="N27" s="258"/>
      <c r="O27" s="96">
        <f>Amnt_Deposited!B22</f>
        <v>2008</v>
      </c>
      <c r="P27" s="99">
        <f>Amnt_Deposited!C22</f>
        <v>4.8356460860399997</v>
      </c>
      <c r="Q27" s="284">
        <f>MCF!R26</f>
        <v>1</v>
      </c>
      <c r="R27" s="67">
        <f t="shared" si="3"/>
        <v>0.36267345645299998</v>
      </c>
      <c r="S27" s="67">
        <f t="shared" si="7"/>
        <v>0.36267345645299998</v>
      </c>
      <c r="T27" s="67">
        <f t="shared" si="8"/>
        <v>0</v>
      </c>
      <c r="U27" s="67">
        <f t="shared" si="9"/>
        <v>1.0393124642598408</v>
      </c>
      <c r="V27" s="67">
        <f t="shared" si="10"/>
        <v>0.33278777542688859</v>
      </c>
      <c r="W27" s="100">
        <f t="shared" si="11"/>
        <v>0.22185851695125905</v>
      </c>
    </row>
    <row r="28" spans="2:23">
      <c r="B28" s="96">
        <f>Amnt_Deposited!B23</f>
        <v>2009</v>
      </c>
      <c r="C28" s="773">
        <f>Amnt_Deposited!C23</f>
        <v>4.8939090690600002</v>
      </c>
      <c r="D28" s="418">
        <f>Dry_Matter_Content!C15</f>
        <v>0.59</v>
      </c>
      <c r="E28" s="284">
        <f>MCF!R27</f>
        <v>1</v>
      </c>
      <c r="F28" s="67">
        <f t="shared" si="4"/>
        <v>0.54860720664162599</v>
      </c>
      <c r="G28" s="67">
        <f t="shared" si="0"/>
        <v>0.54860720664162599</v>
      </c>
      <c r="H28" s="67">
        <f t="shared" si="5"/>
        <v>0</v>
      </c>
      <c r="I28" s="67">
        <f t="shared" si="1"/>
        <v>1.5898995910863283</v>
      </c>
      <c r="J28" s="67">
        <f t="shared" si="2"/>
        <v>0.51213331213567304</v>
      </c>
      <c r="K28" s="100">
        <f t="shared" si="6"/>
        <v>0.34142220809044865</v>
      </c>
      <c r="N28" s="258"/>
      <c r="O28" s="96">
        <f>Amnt_Deposited!B23</f>
        <v>2009</v>
      </c>
      <c r="P28" s="99">
        <f>Amnt_Deposited!C23</f>
        <v>4.8939090690600002</v>
      </c>
      <c r="Q28" s="284">
        <f>MCF!R27</f>
        <v>1</v>
      </c>
      <c r="R28" s="67">
        <f t="shared" si="3"/>
        <v>0.36704318017949999</v>
      </c>
      <c r="S28" s="67">
        <f t="shared" si="7"/>
        <v>0.36704318017949999</v>
      </c>
      <c r="T28" s="67">
        <f t="shared" si="8"/>
        <v>0</v>
      </c>
      <c r="U28" s="67">
        <f t="shared" si="9"/>
        <v>1.0637151590675702</v>
      </c>
      <c r="V28" s="67">
        <f t="shared" si="10"/>
        <v>0.34264048537177055</v>
      </c>
      <c r="W28" s="100">
        <f t="shared" si="11"/>
        <v>0.22842699024784702</v>
      </c>
    </row>
    <row r="29" spans="2:23">
      <c r="B29" s="96">
        <f>Amnt_Deposited!B24</f>
        <v>2010</v>
      </c>
      <c r="C29" s="773">
        <f>Amnt_Deposited!C24</f>
        <v>4.9941298700700001</v>
      </c>
      <c r="D29" s="418">
        <f>Dry_Matter_Content!C16</f>
        <v>0.59</v>
      </c>
      <c r="E29" s="284">
        <f>MCF!R28</f>
        <v>1</v>
      </c>
      <c r="F29" s="67">
        <f t="shared" si="4"/>
        <v>0.55984195843484696</v>
      </c>
      <c r="G29" s="67">
        <f t="shared" si="0"/>
        <v>0.55984195843484696</v>
      </c>
      <c r="H29" s="67">
        <f t="shared" si="5"/>
        <v>0</v>
      </c>
      <c r="I29" s="67">
        <f t="shared" si="1"/>
        <v>1.6255835255238789</v>
      </c>
      <c r="J29" s="67">
        <f t="shared" si="2"/>
        <v>0.52415802399729661</v>
      </c>
      <c r="K29" s="100">
        <f t="shared" si="6"/>
        <v>0.34943868266486439</v>
      </c>
      <c r="O29" s="96">
        <f>Amnt_Deposited!B24</f>
        <v>2010</v>
      </c>
      <c r="P29" s="99">
        <f>Amnt_Deposited!C24</f>
        <v>4.9941298700700001</v>
      </c>
      <c r="Q29" s="284">
        <f>MCF!R28</f>
        <v>1</v>
      </c>
      <c r="R29" s="67">
        <f t="shared" si="3"/>
        <v>0.37455974025525002</v>
      </c>
      <c r="S29" s="67">
        <f t="shared" si="7"/>
        <v>0.37455974025525002</v>
      </c>
      <c r="T29" s="67">
        <f t="shared" si="8"/>
        <v>0</v>
      </c>
      <c r="U29" s="67">
        <f t="shared" si="9"/>
        <v>1.087589334650231</v>
      </c>
      <c r="V29" s="67">
        <f t="shared" si="10"/>
        <v>0.35068556467258916</v>
      </c>
      <c r="W29" s="100">
        <f t="shared" si="11"/>
        <v>0.23379037644839276</v>
      </c>
    </row>
    <row r="30" spans="2:23">
      <c r="B30" s="96">
        <f>Amnt_Deposited!B25</f>
        <v>2011</v>
      </c>
      <c r="C30" s="99">
        <f>Amnt_Deposited!C25</f>
        <v>3.9055394112000004</v>
      </c>
      <c r="D30" s="418">
        <f>Dry_Matter_Content!C17</f>
        <v>0.59</v>
      </c>
      <c r="E30" s="284">
        <f>MCF!R29</f>
        <v>1</v>
      </c>
      <c r="F30" s="67">
        <f t="shared" si="4"/>
        <v>0.43781096799552005</v>
      </c>
      <c r="G30" s="67">
        <f t="shared" si="0"/>
        <v>0.43781096799552005</v>
      </c>
      <c r="H30" s="67">
        <f t="shared" si="5"/>
        <v>0</v>
      </c>
      <c r="I30" s="67">
        <f t="shared" si="1"/>
        <v>1.5274721916594634</v>
      </c>
      <c r="J30" s="67">
        <f t="shared" si="2"/>
        <v>0.5359223018599355</v>
      </c>
      <c r="K30" s="100">
        <f t="shared" si="6"/>
        <v>0.35728153457329032</v>
      </c>
      <c r="O30" s="96">
        <f>Amnt_Deposited!B25</f>
        <v>2011</v>
      </c>
      <c r="P30" s="99">
        <f>Amnt_Deposited!C25</f>
        <v>3.9055394112000004</v>
      </c>
      <c r="Q30" s="284">
        <f>MCF!R29</f>
        <v>1</v>
      </c>
      <c r="R30" s="67">
        <f t="shared" si="3"/>
        <v>0.29291545584000001</v>
      </c>
      <c r="S30" s="67">
        <f t="shared" si="7"/>
        <v>0.29291545584000001</v>
      </c>
      <c r="T30" s="67">
        <f t="shared" si="8"/>
        <v>0</v>
      </c>
      <c r="U30" s="67">
        <f t="shared" si="9"/>
        <v>1.0219483887106131</v>
      </c>
      <c r="V30" s="67">
        <f t="shared" si="10"/>
        <v>0.35855640177961778</v>
      </c>
      <c r="W30" s="100">
        <f t="shared" si="11"/>
        <v>0.23903760118641185</v>
      </c>
    </row>
    <row r="31" spans="2:23">
      <c r="B31" s="96">
        <f>Amnt_Deposited!B26</f>
        <v>2012</v>
      </c>
      <c r="C31" s="99">
        <f>Amnt_Deposited!C26</f>
        <v>3.9353776706999999</v>
      </c>
      <c r="D31" s="418">
        <f>Dry_Matter_Content!C18</f>
        <v>0.59</v>
      </c>
      <c r="E31" s="284">
        <f>MCF!R30</f>
        <v>1</v>
      </c>
      <c r="F31" s="67">
        <f t="shared" si="4"/>
        <v>0.44115583688546994</v>
      </c>
      <c r="G31" s="67">
        <f t="shared" si="0"/>
        <v>0.44115583688546994</v>
      </c>
      <c r="H31" s="67">
        <f t="shared" si="5"/>
        <v>0</v>
      </c>
      <c r="I31" s="67">
        <f t="shared" si="1"/>
        <v>1.4650510667168004</v>
      </c>
      <c r="J31" s="67">
        <f t="shared" si="2"/>
        <v>0.50357696182813294</v>
      </c>
      <c r="K31" s="100">
        <f t="shared" si="6"/>
        <v>0.33571797455208863</v>
      </c>
      <c r="O31" s="96">
        <f>Amnt_Deposited!B26</f>
        <v>2012</v>
      </c>
      <c r="P31" s="99">
        <f>Amnt_Deposited!C26</f>
        <v>3.9353776706999999</v>
      </c>
      <c r="Q31" s="284">
        <f>MCF!R30</f>
        <v>1</v>
      </c>
      <c r="R31" s="67">
        <f t="shared" si="3"/>
        <v>0.29515332530249999</v>
      </c>
      <c r="S31" s="67">
        <f t="shared" si="7"/>
        <v>0.29515332530249999</v>
      </c>
      <c r="T31" s="67">
        <f t="shared" si="8"/>
        <v>0</v>
      </c>
      <c r="U31" s="67">
        <f t="shared" si="9"/>
        <v>0.98018581626904555</v>
      </c>
      <c r="V31" s="67">
        <f t="shared" si="10"/>
        <v>0.33691589774406749</v>
      </c>
      <c r="W31" s="100">
        <f t="shared" si="11"/>
        <v>0.22461059849604498</v>
      </c>
    </row>
    <row r="32" spans="2:23">
      <c r="B32" s="96">
        <f>Amnt_Deposited!B27</f>
        <v>2013</v>
      </c>
      <c r="C32" s="99">
        <f>Amnt_Deposited!C27</f>
        <v>3.9605958125999998</v>
      </c>
      <c r="D32" s="418">
        <f>Dry_Matter_Content!C19</f>
        <v>0.59</v>
      </c>
      <c r="E32" s="284">
        <f>MCF!R31</f>
        <v>1</v>
      </c>
      <c r="F32" s="67">
        <f t="shared" si="4"/>
        <v>0.44398279059245999</v>
      </c>
      <c r="G32" s="67">
        <f t="shared" si="0"/>
        <v>0.44398279059245999</v>
      </c>
      <c r="H32" s="67">
        <f t="shared" si="5"/>
        <v>0</v>
      </c>
      <c r="I32" s="67">
        <f t="shared" si="1"/>
        <v>1.4260358890786282</v>
      </c>
      <c r="J32" s="67">
        <f t="shared" si="2"/>
        <v>0.48299796823063224</v>
      </c>
      <c r="K32" s="100">
        <f t="shared" si="6"/>
        <v>0.32199864548708812</v>
      </c>
      <c r="O32" s="96">
        <f>Amnt_Deposited!B27</f>
        <v>2013</v>
      </c>
      <c r="P32" s="99">
        <f>Amnt_Deposited!C27</f>
        <v>3.9605958125999998</v>
      </c>
      <c r="Q32" s="284">
        <f>MCF!R31</f>
        <v>1</v>
      </c>
      <c r="R32" s="67">
        <f t="shared" si="3"/>
        <v>0.297044685945</v>
      </c>
      <c r="S32" s="67">
        <f t="shared" si="7"/>
        <v>0.297044685945</v>
      </c>
      <c r="T32" s="67">
        <f t="shared" si="8"/>
        <v>0</v>
      </c>
      <c r="U32" s="67">
        <f t="shared" si="9"/>
        <v>0.95408288742994729</v>
      </c>
      <c r="V32" s="67">
        <f t="shared" si="10"/>
        <v>0.3231476147840982</v>
      </c>
      <c r="W32" s="100">
        <f t="shared" si="11"/>
        <v>0.21543174318939878</v>
      </c>
    </row>
    <row r="33" spans="2:23">
      <c r="B33" s="96">
        <f>Amnt_Deposited!B28</f>
        <v>2014</v>
      </c>
      <c r="C33" s="99">
        <f>Amnt_Deposited!C28</f>
        <v>3.9846314243999998</v>
      </c>
      <c r="D33" s="418">
        <f>Dry_Matter_Content!C20</f>
        <v>0.59</v>
      </c>
      <c r="E33" s="284">
        <f>MCF!R32</f>
        <v>1</v>
      </c>
      <c r="F33" s="67">
        <f t="shared" si="4"/>
        <v>0.44667718267523998</v>
      </c>
      <c r="G33" s="67">
        <f t="shared" si="0"/>
        <v>0.44667718267523998</v>
      </c>
      <c r="H33" s="67">
        <f t="shared" si="5"/>
        <v>0</v>
      </c>
      <c r="I33" s="67">
        <f t="shared" si="1"/>
        <v>1.4025776254908999</v>
      </c>
      <c r="J33" s="67">
        <f t="shared" si="2"/>
        <v>0.47013544626296827</v>
      </c>
      <c r="K33" s="100">
        <f t="shared" si="6"/>
        <v>0.31342363084197883</v>
      </c>
      <c r="O33" s="96">
        <f>Amnt_Deposited!B28</f>
        <v>2014</v>
      </c>
      <c r="P33" s="99">
        <f>Amnt_Deposited!C28</f>
        <v>3.9846314243999998</v>
      </c>
      <c r="Q33" s="284">
        <f>MCF!R32</f>
        <v>1</v>
      </c>
      <c r="R33" s="67">
        <f t="shared" si="3"/>
        <v>0.29884735682999997</v>
      </c>
      <c r="S33" s="67">
        <f t="shared" si="7"/>
        <v>0.29884735682999997</v>
      </c>
      <c r="T33" s="67">
        <f t="shared" si="8"/>
        <v>0</v>
      </c>
      <c r="U33" s="67">
        <f t="shared" si="9"/>
        <v>0.93838824185385794</v>
      </c>
      <c r="V33" s="67">
        <f t="shared" si="10"/>
        <v>0.31454200240608932</v>
      </c>
      <c r="W33" s="100">
        <f t="shared" si="11"/>
        <v>0.20969466827072619</v>
      </c>
    </row>
    <row r="34" spans="2:23">
      <c r="B34" s="96">
        <f>Amnt_Deposited!B29</f>
        <v>2015</v>
      </c>
      <c r="C34" s="99">
        <f>Amnt_Deposited!C29</f>
        <v>4.0106470866000006</v>
      </c>
      <c r="D34" s="418">
        <f>Dry_Matter_Content!C21</f>
        <v>0.59</v>
      </c>
      <c r="E34" s="284">
        <f>MCF!R33</f>
        <v>1</v>
      </c>
      <c r="F34" s="67">
        <f t="shared" si="4"/>
        <v>0.44959353840785998</v>
      </c>
      <c r="G34" s="67">
        <f t="shared" si="0"/>
        <v>0.44959353840785998</v>
      </c>
      <c r="H34" s="67">
        <f t="shared" si="5"/>
        <v>0</v>
      </c>
      <c r="I34" s="67">
        <f t="shared" si="1"/>
        <v>1.3897694368954778</v>
      </c>
      <c r="J34" s="67">
        <f t="shared" si="2"/>
        <v>0.46240172700328219</v>
      </c>
      <c r="K34" s="100">
        <f t="shared" si="6"/>
        <v>0.30826781800218811</v>
      </c>
      <c r="O34" s="96">
        <f>Amnt_Deposited!B29</f>
        <v>2015</v>
      </c>
      <c r="P34" s="99">
        <f>Amnt_Deposited!C29</f>
        <v>4.0106470866000006</v>
      </c>
      <c r="Q34" s="284">
        <f>MCF!R33</f>
        <v>1</v>
      </c>
      <c r="R34" s="67">
        <f t="shared" si="3"/>
        <v>0.30079853149500002</v>
      </c>
      <c r="S34" s="67">
        <f t="shared" si="7"/>
        <v>0.30079853149500002</v>
      </c>
      <c r="T34" s="67">
        <f t="shared" si="8"/>
        <v>0</v>
      </c>
      <c r="U34" s="67">
        <f t="shared" si="9"/>
        <v>0.92981898097378068</v>
      </c>
      <c r="V34" s="67">
        <f t="shared" si="10"/>
        <v>0.30936779237507722</v>
      </c>
      <c r="W34" s="100">
        <f t="shared" si="11"/>
        <v>0.20624519491671814</v>
      </c>
    </row>
    <row r="35" spans="2:23">
      <c r="B35" s="96">
        <f>Amnt_Deposited!B30</f>
        <v>2016</v>
      </c>
      <c r="C35" s="99">
        <f>Amnt_Deposited!C30</f>
        <v>4.0235449148999995</v>
      </c>
      <c r="D35" s="418">
        <f>Dry_Matter_Content!C22</f>
        <v>0.59</v>
      </c>
      <c r="E35" s="284">
        <f>MCF!R34</f>
        <v>1</v>
      </c>
      <c r="F35" s="67">
        <f t="shared" si="4"/>
        <v>0.45103938496028995</v>
      </c>
      <c r="G35" s="67">
        <f t="shared" si="0"/>
        <v>0.45103938496028995</v>
      </c>
      <c r="H35" s="67">
        <f t="shared" si="5"/>
        <v>0</v>
      </c>
      <c r="I35" s="67">
        <f t="shared" si="1"/>
        <v>1.3826296978789911</v>
      </c>
      <c r="J35" s="67">
        <f t="shared" si="2"/>
        <v>0.45817912397677657</v>
      </c>
      <c r="K35" s="100">
        <f t="shared" si="6"/>
        <v>0.30545274931785105</v>
      </c>
      <c r="O35" s="96">
        <f>Amnt_Deposited!B30</f>
        <v>2016</v>
      </c>
      <c r="P35" s="99">
        <f>Amnt_Deposited!C30</f>
        <v>4.0235449148999995</v>
      </c>
      <c r="Q35" s="284">
        <f>MCF!R34</f>
        <v>1</v>
      </c>
      <c r="R35" s="67">
        <f t="shared" si="3"/>
        <v>0.30176586861749993</v>
      </c>
      <c r="S35" s="67">
        <f t="shared" si="7"/>
        <v>0.30176586861749993</v>
      </c>
      <c r="T35" s="67">
        <f t="shared" si="8"/>
        <v>0</v>
      </c>
      <c r="U35" s="67">
        <f t="shared" si="9"/>
        <v>0.9250421707486558</v>
      </c>
      <c r="V35" s="67">
        <f t="shared" si="10"/>
        <v>0.30654267884262476</v>
      </c>
      <c r="W35" s="100">
        <f t="shared" si="11"/>
        <v>0.20436178589508316</v>
      </c>
    </row>
    <row r="36" spans="2:23">
      <c r="B36" s="96">
        <f>Amnt_Deposited!B31</f>
        <v>2017</v>
      </c>
      <c r="C36" s="99">
        <f>Amnt_Deposited!C31</f>
        <v>4.1607046561499992</v>
      </c>
      <c r="D36" s="418">
        <f>Dry_Matter_Content!C23</f>
        <v>0.59</v>
      </c>
      <c r="E36" s="284">
        <f>MCF!R35</f>
        <v>1</v>
      </c>
      <c r="F36" s="67">
        <f t="shared" si="4"/>
        <v>0.46641499195441488</v>
      </c>
      <c r="G36" s="67">
        <f t="shared" si="0"/>
        <v>0.46641499195441488</v>
      </c>
      <c r="H36" s="67">
        <f t="shared" si="5"/>
        <v>0</v>
      </c>
      <c r="I36" s="67">
        <f t="shared" si="1"/>
        <v>1.3932193946869023</v>
      </c>
      <c r="J36" s="67">
        <f t="shared" si="2"/>
        <v>0.45582529514650372</v>
      </c>
      <c r="K36" s="100">
        <f t="shared" si="6"/>
        <v>0.30388353009766911</v>
      </c>
      <c r="O36" s="96">
        <f>Amnt_Deposited!B31</f>
        <v>2017</v>
      </c>
      <c r="P36" s="99">
        <f>Amnt_Deposited!C31</f>
        <v>4.1607046561499992</v>
      </c>
      <c r="Q36" s="284">
        <f>MCF!R35</f>
        <v>1</v>
      </c>
      <c r="R36" s="67">
        <f t="shared" si="3"/>
        <v>0.31205284921124993</v>
      </c>
      <c r="S36" s="67">
        <f t="shared" si="7"/>
        <v>0.31205284921124993</v>
      </c>
      <c r="T36" s="67">
        <f t="shared" si="8"/>
        <v>0</v>
      </c>
      <c r="U36" s="67">
        <f t="shared" si="9"/>
        <v>0.93212715969239657</v>
      </c>
      <c r="V36" s="67">
        <f t="shared" si="10"/>
        <v>0.30496786026750911</v>
      </c>
      <c r="W36" s="100">
        <f t="shared" si="11"/>
        <v>0.20331190684500605</v>
      </c>
    </row>
    <row r="37" spans="2:23">
      <c r="B37" s="96">
        <f>Amnt_Deposited!B32</f>
        <v>2018</v>
      </c>
      <c r="C37" s="99">
        <f>Amnt_Deposited!C32</f>
        <v>4.168425477675</v>
      </c>
      <c r="D37" s="418">
        <f>Dry_Matter_Content!C24</f>
        <v>0.59</v>
      </c>
      <c r="E37" s="284">
        <f>MCF!R36</f>
        <v>1</v>
      </c>
      <c r="F37" s="67">
        <f t="shared" si="4"/>
        <v>0.46728049604736749</v>
      </c>
      <c r="G37" s="67">
        <f t="shared" si="0"/>
        <v>0.46728049604736749</v>
      </c>
      <c r="H37" s="67">
        <f t="shared" si="5"/>
        <v>0</v>
      </c>
      <c r="I37" s="67">
        <f t="shared" si="1"/>
        <v>1.4011833848316373</v>
      </c>
      <c r="J37" s="67">
        <f t="shared" si="2"/>
        <v>0.4593165059026324</v>
      </c>
      <c r="K37" s="100">
        <f t="shared" si="6"/>
        <v>0.30621100393508827</v>
      </c>
      <c r="O37" s="96">
        <f>Amnt_Deposited!B32</f>
        <v>2018</v>
      </c>
      <c r="P37" s="99">
        <f>Amnt_Deposited!C32</f>
        <v>4.168425477675</v>
      </c>
      <c r="Q37" s="284">
        <f>MCF!R36</f>
        <v>1</v>
      </c>
      <c r="R37" s="67">
        <f t="shared" si="3"/>
        <v>0.31263191082562497</v>
      </c>
      <c r="S37" s="67">
        <f t="shared" si="7"/>
        <v>0.31263191082562497</v>
      </c>
      <c r="T37" s="67">
        <f t="shared" si="8"/>
        <v>0</v>
      </c>
      <c r="U37" s="67">
        <f t="shared" si="9"/>
        <v>0.93745543142170207</v>
      </c>
      <c r="V37" s="67">
        <f t="shared" si="10"/>
        <v>0.30730363909631958</v>
      </c>
      <c r="W37" s="100">
        <f t="shared" si="11"/>
        <v>0.20486909273087972</v>
      </c>
    </row>
    <row r="38" spans="2:23">
      <c r="B38" s="96">
        <f>Amnt_Deposited!B33</f>
        <v>2019</v>
      </c>
      <c r="C38" s="99">
        <f>Amnt_Deposited!C33</f>
        <v>4.1761462992</v>
      </c>
      <c r="D38" s="418">
        <f>Dry_Matter_Content!C25</f>
        <v>0.59</v>
      </c>
      <c r="E38" s="284">
        <f>MCF!R37</f>
        <v>1</v>
      </c>
      <c r="F38" s="67">
        <f t="shared" si="4"/>
        <v>0.46814600014032004</v>
      </c>
      <c r="G38" s="67">
        <f t="shared" si="0"/>
        <v>0.46814600014032004</v>
      </c>
      <c r="H38" s="67">
        <f t="shared" si="5"/>
        <v>0</v>
      </c>
      <c r="I38" s="67">
        <f t="shared" si="1"/>
        <v>1.4073873111650361</v>
      </c>
      <c r="J38" s="67">
        <f t="shared" si="2"/>
        <v>0.46194207380692126</v>
      </c>
      <c r="K38" s="100">
        <f t="shared" si="6"/>
        <v>0.30796138253794747</v>
      </c>
      <c r="O38" s="96">
        <f>Amnt_Deposited!B33</f>
        <v>2019</v>
      </c>
      <c r="P38" s="99">
        <f>Amnt_Deposited!C33</f>
        <v>4.1761462992</v>
      </c>
      <c r="Q38" s="284">
        <f>MCF!R37</f>
        <v>1</v>
      </c>
      <c r="R38" s="67">
        <f t="shared" si="3"/>
        <v>0.31321097244000001</v>
      </c>
      <c r="S38" s="67">
        <f t="shared" si="7"/>
        <v>0.31321097244000001</v>
      </c>
      <c r="T38" s="67">
        <f t="shared" si="8"/>
        <v>0</v>
      </c>
      <c r="U38" s="67">
        <f t="shared" si="9"/>
        <v>0.94160614038695556</v>
      </c>
      <c r="V38" s="67">
        <f t="shared" si="10"/>
        <v>0.30906026347474663</v>
      </c>
      <c r="W38" s="100">
        <f t="shared" si="11"/>
        <v>0.20604017564983107</v>
      </c>
    </row>
    <row r="39" spans="2:23">
      <c r="B39" s="96">
        <f>Amnt_Deposited!B34</f>
        <v>2020</v>
      </c>
      <c r="C39" s="99">
        <f>Amnt_Deposited!C34</f>
        <v>4.183867120725</v>
      </c>
      <c r="D39" s="418">
        <f>Dry_Matter_Content!C26</f>
        <v>0.59</v>
      </c>
      <c r="E39" s="284">
        <f>MCF!R38</f>
        <v>1</v>
      </c>
      <c r="F39" s="67">
        <f t="shared" si="4"/>
        <v>0.46901150423327248</v>
      </c>
      <c r="G39" s="67">
        <f t="shared" si="0"/>
        <v>0.46901150423327248</v>
      </c>
      <c r="H39" s="67">
        <f t="shared" si="5"/>
        <v>0</v>
      </c>
      <c r="I39" s="67">
        <f t="shared" si="1"/>
        <v>1.4124114314433942</v>
      </c>
      <c r="J39" s="67">
        <f t="shared" si="2"/>
        <v>0.46398738395491446</v>
      </c>
      <c r="K39" s="100">
        <f t="shared" si="6"/>
        <v>0.3093249226366096</v>
      </c>
      <c r="O39" s="96">
        <f>Amnt_Deposited!B34</f>
        <v>2020</v>
      </c>
      <c r="P39" s="99">
        <f>Amnt_Deposited!C34</f>
        <v>4.183867120725</v>
      </c>
      <c r="Q39" s="284">
        <f>MCF!R38</f>
        <v>1</v>
      </c>
      <c r="R39" s="67">
        <f t="shared" si="3"/>
        <v>0.313790034054375</v>
      </c>
      <c r="S39" s="67">
        <f t="shared" si="7"/>
        <v>0.313790034054375</v>
      </c>
      <c r="T39" s="67">
        <f t="shared" si="8"/>
        <v>0</v>
      </c>
      <c r="U39" s="67">
        <f t="shared" si="9"/>
        <v>0.94496750542599972</v>
      </c>
      <c r="V39" s="67">
        <f t="shared" si="10"/>
        <v>0.31042866901533084</v>
      </c>
      <c r="W39" s="100">
        <f t="shared" si="11"/>
        <v>0.20695244601022056</v>
      </c>
    </row>
    <row r="40" spans="2:23">
      <c r="B40" s="96">
        <f>Amnt_Deposited!B35</f>
        <v>2021</v>
      </c>
      <c r="C40" s="99">
        <f>Amnt_Deposited!C35</f>
        <v>4.19158794225</v>
      </c>
      <c r="D40" s="418">
        <f>Dry_Matter_Content!C27</f>
        <v>0.59</v>
      </c>
      <c r="E40" s="284">
        <f>MCF!R39</f>
        <v>1</v>
      </c>
      <c r="F40" s="67">
        <f t="shared" si="4"/>
        <v>0.46987700832622498</v>
      </c>
      <c r="G40" s="67">
        <f t="shared" si="0"/>
        <v>0.46987700832622498</v>
      </c>
      <c r="H40" s="67">
        <f t="shared" si="5"/>
        <v>0</v>
      </c>
      <c r="I40" s="67">
        <f t="shared" si="1"/>
        <v>1.4166447040726242</v>
      </c>
      <c r="J40" s="67">
        <f t="shared" si="2"/>
        <v>0.46564373569699496</v>
      </c>
      <c r="K40" s="100">
        <f t="shared" si="6"/>
        <v>0.31042915713132996</v>
      </c>
      <c r="O40" s="96">
        <f>Amnt_Deposited!B35</f>
        <v>2021</v>
      </c>
      <c r="P40" s="99">
        <f>Amnt_Deposited!C35</f>
        <v>4.19158794225</v>
      </c>
      <c r="Q40" s="284">
        <f>MCF!R39</f>
        <v>1</v>
      </c>
      <c r="R40" s="67">
        <f t="shared" si="3"/>
        <v>0.31436909566874999</v>
      </c>
      <c r="S40" s="67">
        <f t="shared" si="7"/>
        <v>0.31436909566874999</v>
      </c>
      <c r="T40" s="67">
        <f t="shared" si="8"/>
        <v>0</v>
      </c>
      <c r="U40" s="67">
        <f t="shared" si="9"/>
        <v>0.94779975740808942</v>
      </c>
      <c r="V40" s="67">
        <f t="shared" si="10"/>
        <v>0.31153684368666035</v>
      </c>
      <c r="W40" s="100">
        <f t="shared" si="11"/>
        <v>0.20769122912444021</v>
      </c>
    </row>
    <row r="41" spans="2:23">
      <c r="B41" s="96">
        <f>Amnt_Deposited!B36</f>
        <v>2022</v>
      </c>
      <c r="C41" s="99">
        <f>Amnt_Deposited!C36</f>
        <v>4.1993087637750008</v>
      </c>
      <c r="D41" s="418">
        <f>Dry_Matter_Content!C28</f>
        <v>0.59</v>
      </c>
      <c r="E41" s="284">
        <f>MCF!R40</f>
        <v>1</v>
      </c>
      <c r="F41" s="67">
        <f t="shared" si="4"/>
        <v>0.47074251241917764</v>
      </c>
      <c r="G41" s="67">
        <f t="shared" si="0"/>
        <v>0.47074251241917764</v>
      </c>
      <c r="H41" s="67">
        <f t="shared" si="5"/>
        <v>0</v>
      </c>
      <c r="I41" s="67">
        <f t="shared" si="1"/>
        <v>1.4203478556692839</v>
      </c>
      <c r="J41" s="67">
        <f t="shared" si="2"/>
        <v>0.46703936082251812</v>
      </c>
      <c r="K41" s="100">
        <f t="shared" si="6"/>
        <v>0.31135957388167873</v>
      </c>
      <c r="O41" s="96">
        <f>Amnt_Deposited!B36</f>
        <v>2022</v>
      </c>
      <c r="P41" s="99">
        <f>Amnt_Deposited!C36</f>
        <v>4.1993087637750008</v>
      </c>
      <c r="Q41" s="284">
        <f>MCF!R40</f>
        <v>1</v>
      </c>
      <c r="R41" s="67">
        <f t="shared" si="3"/>
        <v>0.31494815728312503</v>
      </c>
      <c r="S41" s="67">
        <f t="shared" si="7"/>
        <v>0.31494815728312503</v>
      </c>
      <c r="T41" s="67">
        <f t="shared" si="8"/>
        <v>0</v>
      </c>
      <c r="U41" s="67">
        <f t="shared" si="9"/>
        <v>0.95027733430148342</v>
      </c>
      <c r="V41" s="67">
        <f t="shared" si="10"/>
        <v>0.31247058038973113</v>
      </c>
      <c r="W41" s="100">
        <f t="shared" si="11"/>
        <v>0.20831372025982076</v>
      </c>
    </row>
    <row r="42" spans="2:23">
      <c r="B42" s="96">
        <f>Amnt_Deposited!B37</f>
        <v>2023</v>
      </c>
      <c r="C42" s="99">
        <f>Amnt_Deposited!C37</f>
        <v>4.2070295852999999</v>
      </c>
      <c r="D42" s="418">
        <f>Dry_Matter_Content!C29</f>
        <v>0.59</v>
      </c>
      <c r="E42" s="284">
        <f>MCF!R41</f>
        <v>1</v>
      </c>
      <c r="F42" s="67">
        <f t="shared" si="4"/>
        <v>0.47160801651213002</v>
      </c>
      <c r="G42" s="67">
        <f t="shared" si="0"/>
        <v>0.47160801651213002</v>
      </c>
      <c r="H42" s="67">
        <f t="shared" si="5"/>
        <v>0</v>
      </c>
      <c r="I42" s="67">
        <f t="shared" si="1"/>
        <v>1.423695656510986</v>
      </c>
      <c r="J42" s="67">
        <f t="shared" si="2"/>
        <v>0.46826021567042792</v>
      </c>
      <c r="K42" s="100">
        <f t="shared" si="6"/>
        <v>0.31217347711361859</v>
      </c>
      <c r="O42" s="96">
        <f>Amnt_Deposited!B37</f>
        <v>2023</v>
      </c>
      <c r="P42" s="99">
        <f>Amnt_Deposited!C37</f>
        <v>4.2070295852999999</v>
      </c>
      <c r="Q42" s="284">
        <f>MCF!R41</f>
        <v>1</v>
      </c>
      <c r="R42" s="67">
        <f t="shared" si="3"/>
        <v>0.31552721889749996</v>
      </c>
      <c r="S42" s="67">
        <f t="shared" si="7"/>
        <v>0.31552721889749996</v>
      </c>
      <c r="T42" s="67">
        <f t="shared" si="8"/>
        <v>0</v>
      </c>
      <c r="U42" s="67">
        <f t="shared" si="9"/>
        <v>0.95251716537309505</v>
      </c>
      <c r="V42" s="67">
        <f t="shared" si="10"/>
        <v>0.31328738782588844</v>
      </c>
      <c r="W42" s="100">
        <f t="shared" si="11"/>
        <v>0.20885825855059229</v>
      </c>
    </row>
    <row r="43" spans="2:23">
      <c r="B43" s="96">
        <f>Amnt_Deposited!B38</f>
        <v>2024</v>
      </c>
      <c r="C43" s="99">
        <f>Amnt_Deposited!C38</f>
        <v>4.214750406824999</v>
      </c>
      <c r="D43" s="418">
        <f>Dry_Matter_Content!C30</f>
        <v>0.59</v>
      </c>
      <c r="E43" s="284">
        <f>MCF!R42</f>
        <v>1</v>
      </c>
      <c r="F43" s="67">
        <f t="shared" si="4"/>
        <v>0.47247352060508241</v>
      </c>
      <c r="G43" s="67">
        <f t="shared" si="0"/>
        <v>0.47247352060508241</v>
      </c>
      <c r="H43" s="67">
        <f t="shared" si="5"/>
        <v>0</v>
      </c>
      <c r="I43" s="67">
        <f t="shared" si="1"/>
        <v>1.4268052586182662</v>
      </c>
      <c r="J43" s="67">
        <f t="shared" si="2"/>
        <v>0.46936391849780207</v>
      </c>
      <c r="K43" s="100">
        <f t="shared" si="6"/>
        <v>0.31290927899853471</v>
      </c>
      <c r="O43" s="96">
        <f>Amnt_Deposited!B38</f>
        <v>2024</v>
      </c>
      <c r="P43" s="99">
        <f>Amnt_Deposited!C38</f>
        <v>4.214750406824999</v>
      </c>
      <c r="Q43" s="284">
        <f>MCF!R42</f>
        <v>1</v>
      </c>
      <c r="R43" s="67">
        <f t="shared" si="3"/>
        <v>0.31610628051187489</v>
      </c>
      <c r="S43" s="67">
        <f t="shared" si="7"/>
        <v>0.31610628051187489</v>
      </c>
      <c r="T43" s="67">
        <f t="shared" si="8"/>
        <v>0</v>
      </c>
      <c r="U43" s="67">
        <f t="shared" si="9"/>
        <v>0.95459763065450476</v>
      </c>
      <c r="V43" s="67">
        <f t="shared" si="10"/>
        <v>0.3140258152304653</v>
      </c>
      <c r="W43" s="100">
        <f t="shared" si="11"/>
        <v>0.20935054348697685</v>
      </c>
    </row>
    <row r="44" spans="2:23">
      <c r="B44" s="96">
        <f>Amnt_Deposited!B39</f>
        <v>2025</v>
      </c>
      <c r="C44" s="99">
        <f>Amnt_Deposited!C39</f>
        <v>4.2224712283499999</v>
      </c>
      <c r="D44" s="418">
        <f>Dry_Matter_Content!C31</f>
        <v>0.59</v>
      </c>
      <c r="E44" s="284">
        <f>MCF!R43</f>
        <v>1</v>
      </c>
      <c r="F44" s="67">
        <f t="shared" si="4"/>
        <v>0.47333902469803496</v>
      </c>
      <c r="G44" s="67">
        <f t="shared" si="0"/>
        <v>0.47333902469803496</v>
      </c>
      <c r="H44" s="67">
        <f t="shared" si="5"/>
        <v>0</v>
      </c>
      <c r="I44" s="67">
        <f t="shared" si="1"/>
        <v>1.4297551913389235</v>
      </c>
      <c r="J44" s="67">
        <f t="shared" si="2"/>
        <v>0.47038909197737772</v>
      </c>
      <c r="K44" s="100">
        <f t="shared" si="6"/>
        <v>0.31359272798491844</v>
      </c>
      <c r="O44" s="96">
        <f>Amnt_Deposited!B39</f>
        <v>2025</v>
      </c>
      <c r="P44" s="99">
        <f>Amnt_Deposited!C39</f>
        <v>4.2224712283499999</v>
      </c>
      <c r="Q44" s="284">
        <f>MCF!R43</f>
        <v>1</v>
      </c>
      <c r="R44" s="67">
        <f t="shared" si="3"/>
        <v>0.31668534212624999</v>
      </c>
      <c r="S44" s="67">
        <f t="shared" si="7"/>
        <v>0.31668534212624999</v>
      </c>
      <c r="T44" s="67">
        <f t="shared" si="8"/>
        <v>0</v>
      </c>
      <c r="U44" s="67">
        <f t="shared" si="9"/>
        <v>0.95657126985208984</v>
      </c>
      <c r="V44" s="67">
        <f t="shared" si="10"/>
        <v>0.3147117029286649</v>
      </c>
      <c r="W44" s="100">
        <f t="shared" si="11"/>
        <v>0.20980780195244325</v>
      </c>
    </row>
    <row r="45" spans="2:23">
      <c r="B45" s="96">
        <f>Amnt_Deposited!B40</f>
        <v>2026</v>
      </c>
      <c r="C45" s="99">
        <f>Amnt_Deposited!C40</f>
        <v>4.2301920498749999</v>
      </c>
      <c r="D45" s="418">
        <f>Dry_Matter_Content!C32</f>
        <v>0.59</v>
      </c>
      <c r="E45" s="284">
        <f>MCF!R44</f>
        <v>1</v>
      </c>
      <c r="F45" s="67">
        <f t="shared" si="4"/>
        <v>0.4742045287909874</v>
      </c>
      <c r="G45" s="67">
        <f t="shared" si="0"/>
        <v>0.4742045287909874</v>
      </c>
      <c r="H45" s="67">
        <f t="shared" si="5"/>
        <v>0</v>
      </c>
      <c r="I45" s="67">
        <f t="shared" si="1"/>
        <v>1.4325980944689889</v>
      </c>
      <c r="J45" s="67">
        <f t="shared" si="2"/>
        <v>0.47136162566092199</v>
      </c>
      <c r="K45" s="100">
        <f t="shared" si="6"/>
        <v>0.31424108377394799</v>
      </c>
      <c r="O45" s="96">
        <f>Amnt_Deposited!B40</f>
        <v>2026</v>
      </c>
      <c r="P45" s="99">
        <f>Amnt_Deposited!C40</f>
        <v>4.2301920498749999</v>
      </c>
      <c r="Q45" s="284">
        <f>MCF!R44</f>
        <v>1</v>
      </c>
      <c r="R45" s="67">
        <f t="shared" si="3"/>
        <v>0.31726440374062498</v>
      </c>
      <c r="S45" s="67">
        <f t="shared" si="7"/>
        <v>0.31726440374062498</v>
      </c>
      <c r="T45" s="67">
        <f t="shared" si="8"/>
        <v>0</v>
      </c>
      <c r="U45" s="67">
        <f t="shared" si="9"/>
        <v>0.95847330138424791</v>
      </c>
      <c r="V45" s="67">
        <f t="shared" si="10"/>
        <v>0.31536237220846702</v>
      </c>
      <c r="W45" s="100">
        <f t="shared" si="11"/>
        <v>0.21024158147231134</v>
      </c>
    </row>
    <row r="46" spans="2:23">
      <c r="B46" s="96">
        <f>Amnt_Deposited!B41</f>
        <v>2027</v>
      </c>
      <c r="C46" s="99">
        <f>Amnt_Deposited!C41</f>
        <v>4.2379128714000007</v>
      </c>
      <c r="D46" s="418">
        <f>Dry_Matter_Content!C33</f>
        <v>0.59</v>
      </c>
      <c r="E46" s="284">
        <f>MCF!R45</f>
        <v>1</v>
      </c>
      <c r="F46" s="67">
        <f t="shared" si="4"/>
        <v>0.47507003288394006</v>
      </c>
      <c r="G46" s="67">
        <f t="shared" si="0"/>
        <v>0.47507003288394006</v>
      </c>
      <c r="H46" s="67">
        <f t="shared" si="5"/>
        <v>0</v>
      </c>
      <c r="I46" s="67">
        <f t="shared" si="1"/>
        <v>1.4353692535189619</v>
      </c>
      <c r="J46" s="67">
        <f t="shared" si="2"/>
        <v>0.47229887383396707</v>
      </c>
      <c r="K46" s="100">
        <f t="shared" si="6"/>
        <v>0.31486591588931134</v>
      </c>
      <c r="O46" s="96">
        <f>Amnt_Deposited!B41</f>
        <v>2027</v>
      </c>
      <c r="P46" s="99">
        <f>Amnt_Deposited!C41</f>
        <v>4.2379128714000007</v>
      </c>
      <c r="Q46" s="284">
        <f>MCF!R45</f>
        <v>1</v>
      </c>
      <c r="R46" s="67">
        <f t="shared" si="3"/>
        <v>0.31784346535500002</v>
      </c>
      <c r="S46" s="67">
        <f t="shared" si="7"/>
        <v>0.31784346535500002</v>
      </c>
      <c r="T46" s="67">
        <f t="shared" si="8"/>
        <v>0</v>
      </c>
      <c r="U46" s="67">
        <f t="shared" si="9"/>
        <v>0.96032733286282035</v>
      </c>
      <c r="V46" s="67">
        <f t="shared" si="10"/>
        <v>0.31598943387642764</v>
      </c>
      <c r="W46" s="100">
        <f t="shared" si="11"/>
        <v>0.21065962258428508</v>
      </c>
    </row>
    <row r="47" spans="2:23">
      <c r="B47" s="96">
        <f>Amnt_Deposited!B42</f>
        <v>2028</v>
      </c>
      <c r="C47" s="99">
        <f>Amnt_Deposited!C42</f>
        <v>4.2456336929250007</v>
      </c>
      <c r="D47" s="418">
        <f>Dry_Matter_Content!C34</f>
        <v>0.59</v>
      </c>
      <c r="E47" s="284">
        <f>MCF!R46</f>
        <v>1</v>
      </c>
      <c r="F47" s="67">
        <f t="shared" si="4"/>
        <v>0.47593553697689256</v>
      </c>
      <c r="G47" s="67">
        <f t="shared" si="0"/>
        <v>0.47593553697689256</v>
      </c>
      <c r="H47" s="67">
        <f t="shared" si="5"/>
        <v>0</v>
      </c>
      <c r="I47" s="67">
        <f t="shared" si="1"/>
        <v>1.4380923210738643</v>
      </c>
      <c r="J47" s="67">
        <f t="shared" si="2"/>
        <v>0.47321246942199013</v>
      </c>
      <c r="K47" s="100">
        <f t="shared" si="6"/>
        <v>0.31547497961466009</v>
      </c>
      <c r="O47" s="96">
        <f>Amnt_Deposited!B42</f>
        <v>2028</v>
      </c>
      <c r="P47" s="99">
        <f>Amnt_Deposited!C42</f>
        <v>4.2456336929250007</v>
      </c>
      <c r="Q47" s="284">
        <f>MCF!R46</f>
        <v>1</v>
      </c>
      <c r="R47" s="67">
        <f t="shared" si="3"/>
        <v>0.31842252696937506</v>
      </c>
      <c r="S47" s="67">
        <f t="shared" si="7"/>
        <v>0.31842252696937506</v>
      </c>
      <c r="T47" s="67">
        <f t="shared" si="8"/>
        <v>0</v>
      </c>
      <c r="U47" s="67">
        <f t="shared" si="9"/>
        <v>0.96214918894326362</v>
      </c>
      <c r="V47" s="67">
        <f t="shared" si="10"/>
        <v>0.3166006708889319</v>
      </c>
      <c r="W47" s="100">
        <f t="shared" si="11"/>
        <v>0.21106711392595459</v>
      </c>
    </row>
    <row r="48" spans="2:23">
      <c r="B48" s="96">
        <f>Amnt_Deposited!B43</f>
        <v>2029</v>
      </c>
      <c r="C48" s="99">
        <f>Amnt_Deposited!C43</f>
        <v>4.2533545144499998</v>
      </c>
      <c r="D48" s="418">
        <f>Dry_Matter_Content!C35</f>
        <v>0.59</v>
      </c>
      <c r="E48" s="284">
        <f>MCF!R47</f>
        <v>1</v>
      </c>
      <c r="F48" s="67">
        <f t="shared" si="4"/>
        <v>0.47680104106984494</v>
      </c>
      <c r="G48" s="67">
        <f t="shared" si="0"/>
        <v>0.47680104106984494</v>
      </c>
      <c r="H48" s="67">
        <f t="shared" si="5"/>
        <v>0</v>
      </c>
      <c r="I48" s="67">
        <f t="shared" si="1"/>
        <v>1.4407831519355772</v>
      </c>
      <c r="J48" s="67">
        <f t="shared" si="2"/>
        <v>0.47411021020813215</v>
      </c>
      <c r="K48" s="100">
        <f t="shared" si="6"/>
        <v>0.31607347347208808</v>
      </c>
      <c r="O48" s="96">
        <f>Amnt_Deposited!B43</f>
        <v>2029</v>
      </c>
      <c r="P48" s="99">
        <f>Amnt_Deposited!C43</f>
        <v>4.2533545144499998</v>
      </c>
      <c r="Q48" s="284">
        <f>MCF!R47</f>
        <v>1</v>
      </c>
      <c r="R48" s="67">
        <f t="shared" si="3"/>
        <v>0.31900158858375</v>
      </c>
      <c r="S48" s="67">
        <f t="shared" si="7"/>
        <v>0.31900158858375</v>
      </c>
      <c r="T48" s="67">
        <f t="shared" si="8"/>
        <v>0</v>
      </c>
      <c r="U48" s="67">
        <f t="shared" si="9"/>
        <v>0.96394947720935154</v>
      </c>
      <c r="V48" s="67">
        <f t="shared" si="10"/>
        <v>0.31720130031766208</v>
      </c>
      <c r="W48" s="100">
        <f t="shared" si="11"/>
        <v>0.21146753354510806</v>
      </c>
    </row>
    <row r="49" spans="2:23">
      <c r="B49" s="96">
        <f>Amnt_Deposited!B44</f>
        <v>2030</v>
      </c>
      <c r="C49" s="99">
        <f>Amnt_Deposited!C44</f>
        <v>4.2610753359749998</v>
      </c>
      <c r="D49" s="418">
        <f>Dry_Matter_Content!C36</f>
        <v>0.59</v>
      </c>
      <c r="E49" s="284">
        <f>MCF!R48</f>
        <v>1</v>
      </c>
      <c r="F49" s="67">
        <f t="shared" si="4"/>
        <v>0.4776665451627975</v>
      </c>
      <c r="G49" s="67">
        <f t="shared" si="0"/>
        <v>0.4776665451627975</v>
      </c>
      <c r="H49" s="67">
        <f t="shared" si="5"/>
        <v>0</v>
      </c>
      <c r="I49" s="67">
        <f t="shared" si="1"/>
        <v>1.4434523738956271</v>
      </c>
      <c r="J49" s="67">
        <f t="shared" si="2"/>
        <v>0.47499732320274757</v>
      </c>
      <c r="K49" s="100">
        <f t="shared" si="6"/>
        <v>0.31666488213516503</v>
      </c>
      <c r="O49" s="96">
        <f>Amnt_Deposited!B44</f>
        <v>2030</v>
      </c>
      <c r="P49" s="99">
        <f>Amnt_Deposited!C44</f>
        <v>4.2610753359749998</v>
      </c>
      <c r="Q49" s="284">
        <f>MCF!R48</f>
        <v>1</v>
      </c>
      <c r="R49" s="67">
        <f t="shared" si="3"/>
        <v>0.31958065019812498</v>
      </c>
      <c r="S49" s="67">
        <f t="shared" si="7"/>
        <v>0.31958065019812498</v>
      </c>
      <c r="T49" s="67">
        <f t="shared" si="8"/>
        <v>0</v>
      </c>
      <c r="U49" s="67">
        <f t="shared" si="9"/>
        <v>0.96573530813712793</v>
      </c>
      <c r="V49" s="67">
        <f t="shared" si="10"/>
        <v>0.31779481927034853</v>
      </c>
      <c r="W49" s="100">
        <f t="shared" si="11"/>
        <v>0.21186321284689902</v>
      </c>
    </row>
    <row r="50" spans="2:23">
      <c r="B50" s="96">
        <f>Amnt_Deposited!B45</f>
        <v>2031</v>
      </c>
      <c r="C50" s="99">
        <f>Amnt_Deposited!C45</f>
        <v>0</v>
      </c>
      <c r="D50" s="418">
        <f>Dry_Matter_Content!C37</f>
        <v>0.59</v>
      </c>
      <c r="E50" s="284">
        <f>MCF!R49</f>
        <v>1</v>
      </c>
      <c r="F50" s="67">
        <f t="shared" si="4"/>
        <v>0</v>
      </c>
      <c r="G50" s="67">
        <f t="shared" si="0"/>
        <v>0</v>
      </c>
      <c r="H50" s="67">
        <f t="shared" si="5"/>
        <v>0</v>
      </c>
      <c r="I50" s="67">
        <f t="shared" si="1"/>
        <v>0.96757506171996965</v>
      </c>
      <c r="J50" s="67">
        <f t="shared" si="2"/>
        <v>0.47587731217565749</v>
      </c>
      <c r="K50" s="100">
        <f t="shared" si="6"/>
        <v>0.31725154145043832</v>
      </c>
      <c r="O50" s="96">
        <f>Amnt_Deposited!B45</f>
        <v>2031</v>
      </c>
      <c r="P50" s="99">
        <f>Amnt_Deposited!C45</f>
        <v>0</v>
      </c>
      <c r="Q50" s="284">
        <f>MCF!R49</f>
        <v>1</v>
      </c>
      <c r="R50" s="67">
        <f t="shared" si="3"/>
        <v>0</v>
      </c>
      <c r="S50" s="67">
        <f t="shared" si="7"/>
        <v>0</v>
      </c>
      <c r="T50" s="67">
        <f t="shared" si="8"/>
        <v>0</v>
      </c>
      <c r="U50" s="67">
        <f t="shared" si="9"/>
        <v>0.64735173620872188</v>
      </c>
      <c r="V50" s="67">
        <f t="shared" si="10"/>
        <v>0.318383571928406</v>
      </c>
      <c r="W50" s="100">
        <f t="shared" si="11"/>
        <v>0.21225571461893733</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0.64858495991506659</v>
      </c>
      <c r="J51" s="67">
        <f t="shared" ref="J51:J82" si="16">I50*(1-$K$10)+H51</f>
        <v>0.31899010180490306</v>
      </c>
      <c r="K51" s="100">
        <f t="shared" si="6"/>
        <v>0.21266006786993535</v>
      </c>
      <c r="O51" s="96">
        <f>Amnt_Deposited!B46</f>
        <v>2032</v>
      </c>
      <c r="P51" s="99">
        <f>Amnt_Deposited!C46</f>
        <v>0</v>
      </c>
      <c r="Q51" s="284">
        <f>MCF!R50</f>
        <v>1</v>
      </c>
      <c r="R51" s="67">
        <f t="shared" ref="R51:R82" si="17">P51*$W$6*DOCF*Q51</f>
        <v>0</v>
      </c>
      <c r="S51" s="67">
        <f t="shared" si="7"/>
        <v>0</v>
      </c>
      <c r="T51" s="67">
        <f t="shared" si="8"/>
        <v>0</v>
      </c>
      <c r="U51" s="67">
        <f t="shared" si="9"/>
        <v>0.4339328456166815</v>
      </c>
      <c r="V51" s="67">
        <f t="shared" si="10"/>
        <v>0.21341889059204039</v>
      </c>
      <c r="W51" s="100">
        <f t="shared" si="11"/>
        <v>0.14227926039469357</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0.43475950018829074</v>
      </c>
      <c r="J52" s="67">
        <f t="shared" si="16"/>
        <v>0.21382545972677586</v>
      </c>
      <c r="K52" s="100">
        <f t="shared" si="6"/>
        <v>0.14255030648451722</v>
      </c>
      <c r="O52" s="96">
        <f>Amnt_Deposited!B47</f>
        <v>2033</v>
      </c>
      <c r="P52" s="99">
        <f>Amnt_Deposited!C47</f>
        <v>0</v>
      </c>
      <c r="Q52" s="284">
        <f>MCF!R51</f>
        <v>1</v>
      </c>
      <c r="R52" s="67">
        <f t="shared" si="17"/>
        <v>0</v>
      </c>
      <c r="S52" s="67">
        <f t="shared" si="7"/>
        <v>0</v>
      </c>
      <c r="T52" s="67">
        <f t="shared" si="8"/>
        <v>0</v>
      </c>
      <c r="U52" s="67">
        <f t="shared" si="9"/>
        <v>0.29087388505014994</v>
      </c>
      <c r="V52" s="67">
        <f t="shared" si="10"/>
        <v>0.14305896056653158</v>
      </c>
      <c r="W52" s="100">
        <f t="shared" si="11"/>
        <v>9.5372640377687723E-2</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0.29142800818064657</v>
      </c>
      <c r="J53" s="67">
        <f t="shared" si="16"/>
        <v>0.14333149200764414</v>
      </c>
      <c r="K53" s="100">
        <f t="shared" si="6"/>
        <v>9.5554328005096084E-2</v>
      </c>
      <c r="O53" s="96">
        <f>Amnt_Deposited!B48</f>
        <v>2034</v>
      </c>
      <c r="P53" s="99">
        <f>Amnt_Deposited!C48</f>
        <v>0</v>
      </c>
      <c r="Q53" s="284">
        <f>MCF!R52</f>
        <v>1</v>
      </c>
      <c r="R53" s="67">
        <f t="shared" si="17"/>
        <v>0</v>
      </c>
      <c r="S53" s="67">
        <f t="shared" si="7"/>
        <v>0</v>
      </c>
      <c r="T53" s="67">
        <f t="shared" si="8"/>
        <v>0</v>
      </c>
      <c r="U53" s="67">
        <f t="shared" si="9"/>
        <v>0.19497859601738177</v>
      </c>
      <c r="V53" s="67">
        <f t="shared" si="10"/>
        <v>9.5895289032768172E-2</v>
      </c>
      <c r="W53" s="100">
        <f t="shared" si="11"/>
        <v>6.3930192688512105E-2</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0.19535003585972568</v>
      </c>
      <c r="J54" s="67">
        <f t="shared" si="16"/>
        <v>9.6077972320920885E-2</v>
      </c>
      <c r="K54" s="100">
        <f t="shared" si="6"/>
        <v>6.405198154728059E-2</v>
      </c>
      <c r="O54" s="96">
        <f>Amnt_Deposited!B49</f>
        <v>2035</v>
      </c>
      <c r="P54" s="99">
        <f>Amnt_Deposited!C49</f>
        <v>0</v>
      </c>
      <c r="Q54" s="284">
        <f>MCF!R53</f>
        <v>1</v>
      </c>
      <c r="R54" s="67">
        <f t="shared" si="17"/>
        <v>0</v>
      </c>
      <c r="S54" s="67">
        <f t="shared" si="7"/>
        <v>0</v>
      </c>
      <c r="T54" s="67">
        <f t="shared" si="8"/>
        <v>0</v>
      </c>
      <c r="U54" s="67">
        <f t="shared" si="9"/>
        <v>0.13069806145833568</v>
      </c>
      <c r="V54" s="67">
        <f t="shared" si="10"/>
        <v>6.4280534559046101E-2</v>
      </c>
      <c r="W54" s="100">
        <f t="shared" si="11"/>
        <v>4.2853689706030734E-2</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0.13094704503055513</v>
      </c>
      <c r="J55" s="67">
        <f t="shared" si="16"/>
        <v>6.4402990829170573E-2</v>
      </c>
      <c r="K55" s="100">
        <f t="shared" si="6"/>
        <v>4.2935327219447046E-2</v>
      </c>
      <c r="O55" s="96">
        <f>Amnt_Deposited!B50</f>
        <v>2036</v>
      </c>
      <c r="P55" s="99">
        <f>Amnt_Deposited!C50</f>
        <v>0</v>
      </c>
      <c r="Q55" s="284">
        <f>MCF!R54</f>
        <v>1</v>
      </c>
      <c r="R55" s="67">
        <f t="shared" si="17"/>
        <v>0</v>
      </c>
      <c r="S55" s="67">
        <f t="shared" si="7"/>
        <v>0</v>
      </c>
      <c r="T55" s="67">
        <f t="shared" si="8"/>
        <v>0</v>
      </c>
      <c r="U55" s="67">
        <f t="shared" si="9"/>
        <v>8.7609530573520389E-2</v>
      </c>
      <c r="V55" s="67">
        <f t="shared" si="10"/>
        <v>4.308853088481529E-2</v>
      </c>
      <c r="W55" s="100">
        <f t="shared" si="11"/>
        <v>2.8725687256543526E-2</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8.7776429253112645E-2</v>
      </c>
      <c r="J56" s="67">
        <f t="shared" si="16"/>
        <v>4.3170615777442481E-2</v>
      </c>
      <c r="K56" s="100">
        <f t="shared" si="6"/>
        <v>2.8780410518294986E-2</v>
      </c>
      <c r="O56" s="96">
        <f>Amnt_Deposited!B51</f>
        <v>2037</v>
      </c>
      <c r="P56" s="99">
        <f>Amnt_Deposited!C51</f>
        <v>0</v>
      </c>
      <c r="Q56" s="284">
        <f>MCF!R55</f>
        <v>1</v>
      </c>
      <c r="R56" s="67">
        <f t="shared" si="17"/>
        <v>0</v>
      </c>
      <c r="S56" s="67">
        <f t="shared" si="7"/>
        <v>0</v>
      </c>
      <c r="T56" s="67">
        <f t="shared" si="8"/>
        <v>0</v>
      </c>
      <c r="U56" s="67">
        <f t="shared" si="9"/>
        <v>5.8726424567202937E-2</v>
      </c>
      <c r="V56" s="67">
        <f t="shared" si="10"/>
        <v>2.8883106006317452E-2</v>
      </c>
      <c r="W56" s="100">
        <f t="shared" si="11"/>
        <v>1.9255404004211635E-2</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5.8838300097790508E-2</v>
      </c>
      <c r="J57" s="67">
        <f t="shared" si="16"/>
        <v>2.8938129155322137E-2</v>
      </c>
      <c r="K57" s="100">
        <f t="shared" si="6"/>
        <v>1.929208610354809E-2</v>
      </c>
      <c r="O57" s="96">
        <f>Amnt_Deposited!B52</f>
        <v>2038</v>
      </c>
      <c r="P57" s="99">
        <f>Amnt_Deposited!C52</f>
        <v>0</v>
      </c>
      <c r="Q57" s="284">
        <f>MCF!R56</f>
        <v>1</v>
      </c>
      <c r="R57" s="67">
        <f t="shared" si="17"/>
        <v>0</v>
      </c>
      <c r="S57" s="67">
        <f t="shared" si="7"/>
        <v>0</v>
      </c>
      <c r="T57" s="67">
        <f t="shared" si="8"/>
        <v>0</v>
      </c>
      <c r="U57" s="67">
        <f t="shared" si="9"/>
        <v>3.936549961939597E-2</v>
      </c>
      <c r="V57" s="67">
        <f t="shared" si="10"/>
        <v>1.9360924947806963E-2</v>
      </c>
      <c r="W57" s="100">
        <f t="shared" si="11"/>
        <v>1.2907283298537974E-2</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3.9440492030209696E-2</v>
      </c>
      <c r="J58" s="67">
        <f t="shared" si="16"/>
        <v>1.9397808067580811E-2</v>
      </c>
      <c r="K58" s="100">
        <f t="shared" si="6"/>
        <v>1.2931872045053874E-2</v>
      </c>
      <c r="O58" s="96">
        <f>Amnt_Deposited!B53</f>
        <v>2039</v>
      </c>
      <c r="P58" s="99">
        <f>Amnt_Deposited!C53</f>
        <v>0</v>
      </c>
      <c r="Q58" s="284">
        <f>MCF!R57</f>
        <v>1</v>
      </c>
      <c r="R58" s="67">
        <f t="shared" si="17"/>
        <v>0</v>
      </c>
      <c r="S58" s="67">
        <f t="shared" si="7"/>
        <v>0</v>
      </c>
      <c r="T58" s="67">
        <f t="shared" si="8"/>
        <v>0</v>
      </c>
      <c r="U58" s="67">
        <f t="shared" si="9"/>
        <v>2.6387483517089451E-2</v>
      </c>
      <c r="V58" s="67">
        <f t="shared" si="10"/>
        <v>1.2978016102306521E-2</v>
      </c>
      <c r="W58" s="100">
        <f t="shared" si="11"/>
        <v>8.6520107348710129E-3</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2.6437752433358431E-2</v>
      </c>
      <c r="J59" s="67">
        <f t="shared" si="16"/>
        <v>1.3002739596851267E-2</v>
      </c>
      <c r="K59" s="100">
        <f t="shared" si="6"/>
        <v>8.6684930645675104E-3</v>
      </c>
      <c r="O59" s="96">
        <f>Amnt_Deposited!B54</f>
        <v>2040</v>
      </c>
      <c r="P59" s="99">
        <f>Amnt_Deposited!C54</f>
        <v>0</v>
      </c>
      <c r="Q59" s="284">
        <f>MCF!R58</f>
        <v>1</v>
      </c>
      <c r="R59" s="67">
        <f t="shared" si="17"/>
        <v>0</v>
      </c>
      <c r="S59" s="67">
        <f t="shared" si="7"/>
        <v>0</v>
      </c>
      <c r="T59" s="67">
        <f t="shared" si="8"/>
        <v>0</v>
      </c>
      <c r="U59" s="67">
        <f t="shared" si="9"/>
        <v>1.7688059165940073E-2</v>
      </c>
      <c r="V59" s="67">
        <f t="shared" si="10"/>
        <v>8.6994243511493759E-3</v>
      </c>
      <c r="W59" s="100">
        <f t="shared" si="11"/>
        <v>5.799616234099584E-3</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1.7721755428207659E-2</v>
      </c>
      <c r="J60" s="67">
        <f t="shared" si="16"/>
        <v>8.7159970051507718E-3</v>
      </c>
      <c r="K60" s="100">
        <f t="shared" si="6"/>
        <v>5.8106646701005142E-3</v>
      </c>
      <c r="O60" s="96">
        <f>Amnt_Deposited!B55</f>
        <v>2041</v>
      </c>
      <c r="P60" s="99">
        <f>Amnt_Deposited!C55</f>
        <v>0</v>
      </c>
      <c r="Q60" s="284">
        <f>MCF!R59</f>
        <v>1</v>
      </c>
      <c r="R60" s="67">
        <f t="shared" si="17"/>
        <v>0</v>
      </c>
      <c r="S60" s="67">
        <f t="shared" si="7"/>
        <v>0</v>
      </c>
      <c r="T60" s="67">
        <f t="shared" si="8"/>
        <v>0</v>
      </c>
      <c r="U60" s="67">
        <f t="shared" si="9"/>
        <v>1.1856660634394061E-2</v>
      </c>
      <c r="V60" s="67">
        <f t="shared" si="10"/>
        <v>5.831398531546011E-3</v>
      </c>
      <c r="W60" s="100">
        <f t="shared" si="11"/>
        <v>3.887599021030674E-3</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1.18792479144685E-2</v>
      </c>
      <c r="J61" s="67">
        <f t="shared" si="16"/>
        <v>5.84250751373916E-3</v>
      </c>
      <c r="K61" s="100">
        <f t="shared" si="6"/>
        <v>3.8950050091594397E-3</v>
      </c>
      <c r="O61" s="96">
        <f>Amnt_Deposited!B56</f>
        <v>2042</v>
      </c>
      <c r="P61" s="99">
        <f>Amnt_Deposited!C56</f>
        <v>0</v>
      </c>
      <c r="Q61" s="284">
        <f>MCF!R60</f>
        <v>1</v>
      </c>
      <c r="R61" s="67">
        <f t="shared" si="17"/>
        <v>0</v>
      </c>
      <c r="S61" s="67">
        <f t="shared" si="7"/>
        <v>0</v>
      </c>
      <c r="T61" s="67">
        <f t="shared" si="8"/>
        <v>0</v>
      </c>
      <c r="U61" s="67">
        <f t="shared" si="9"/>
        <v>7.94775730227598E-3</v>
      </c>
      <c r="V61" s="67">
        <f t="shared" si="10"/>
        <v>3.9089033321180813E-3</v>
      </c>
      <c r="W61" s="100">
        <f t="shared" si="11"/>
        <v>2.6059355547453874E-3</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7.9628980088952972E-3</v>
      </c>
      <c r="J62" s="67">
        <f t="shared" si="16"/>
        <v>3.9163499055732028E-3</v>
      </c>
      <c r="K62" s="100">
        <f t="shared" si="6"/>
        <v>2.6108999370488017E-3</v>
      </c>
      <c r="O62" s="96">
        <f>Amnt_Deposited!B57</f>
        <v>2043</v>
      </c>
      <c r="P62" s="99">
        <f>Amnt_Deposited!C57</f>
        <v>0</v>
      </c>
      <c r="Q62" s="284">
        <f>MCF!R61</f>
        <v>1</v>
      </c>
      <c r="R62" s="67">
        <f t="shared" si="17"/>
        <v>0</v>
      </c>
      <c r="S62" s="67">
        <f t="shared" si="7"/>
        <v>0</v>
      </c>
      <c r="T62" s="67">
        <f t="shared" si="8"/>
        <v>0</v>
      </c>
      <c r="U62" s="67">
        <f t="shared" si="9"/>
        <v>5.3275410407417232E-3</v>
      </c>
      <c r="V62" s="67">
        <f t="shared" si="10"/>
        <v>2.6202162615342564E-3</v>
      </c>
      <c r="W62" s="100">
        <f t="shared" si="11"/>
        <v>1.7468108410228374E-3</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5.3376901598997965E-3</v>
      </c>
      <c r="J63" s="67">
        <f t="shared" si="16"/>
        <v>2.6252078489955007E-3</v>
      </c>
      <c r="K63" s="100">
        <f t="shared" si="6"/>
        <v>1.7501385659970004E-3</v>
      </c>
      <c r="O63" s="96">
        <f>Amnt_Deposited!B58</f>
        <v>2044</v>
      </c>
      <c r="P63" s="99">
        <f>Amnt_Deposited!C58</f>
        <v>0</v>
      </c>
      <c r="Q63" s="284">
        <f>MCF!R62</f>
        <v>1</v>
      </c>
      <c r="R63" s="67">
        <f t="shared" si="17"/>
        <v>0</v>
      </c>
      <c r="S63" s="67">
        <f t="shared" si="7"/>
        <v>0</v>
      </c>
      <c r="T63" s="67">
        <f t="shared" si="8"/>
        <v>0</v>
      </c>
      <c r="U63" s="67">
        <f t="shared" si="9"/>
        <v>3.5711575556867498E-3</v>
      </c>
      <c r="V63" s="67">
        <f t="shared" si="10"/>
        <v>1.7563834850549734E-3</v>
      </c>
      <c r="W63" s="100">
        <f t="shared" si="11"/>
        <v>1.1709223233699823E-3</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3.5779607137080105E-3</v>
      </c>
      <c r="J64" s="67">
        <f t="shared" si="16"/>
        <v>1.7597294461917858E-3</v>
      </c>
      <c r="K64" s="100">
        <f t="shared" si="6"/>
        <v>1.1731529641278572E-3</v>
      </c>
      <c r="O64" s="96">
        <f>Amnt_Deposited!B59</f>
        <v>2045</v>
      </c>
      <c r="P64" s="99">
        <f>Amnt_Deposited!C59</f>
        <v>0</v>
      </c>
      <c r="Q64" s="284">
        <f>MCF!R63</f>
        <v>1</v>
      </c>
      <c r="R64" s="67">
        <f t="shared" si="17"/>
        <v>0</v>
      </c>
      <c r="S64" s="67">
        <f t="shared" si="7"/>
        <v>0</v>
      </c>
      <c r="T64" s="67">
        <f t="shared" si="8"/>
        <v>0</v>
      </c>
      <c r="U64" s="67">
        <f t="shared" si="9"/>
        <v>2.3938184971284632E-3</v>
      </c>
      <c r="V64" s="67">
        <f t="shared" si="10"/>
        <v>1.1773390585582864E-3</v>
      </c>
      <c r="W64" s="100">
        <f t="shared" si="11"/>
        <v>7.8489270570552422E-4</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2.3983787903264623E-3</v>
      </c>
      <c r="J65" s="67">
        <f t="shared" si="16"/>
        <v>1.1795819233815479E-3</v>
      </c>
      <c r="K65" s="100">
        <f t="shared" si="6"/>
        <v>7.8638794892103197E-4</v>
      </c>
      <c r="O65" s="96">
        <f>Amnt_Deposited!B60</f>
        <v>2046</v>
      </c>
      <c r="P65" s="99">
        <f>Amnt_Deposited!C60</f>
        <v>0</v>
      </c>
      <c r="Q65" s="284">
        <f>MCF!R64</f>
        <v>1</v>
      </c>
      <c r="R65" s="67">
        <f t="shared" si="17"/>
        <v>0</v>
      </c>
      <c r="S65" s="67">
        <f t="shared" si="7"/>
        <v>0</v>
      </c>
      <c r="T65" s="67">
        <f t="shared" si="8"/>
        <v>0</v>
      </c>
      <c r="U65" s="67">
        <f t="shared" si="9"/>
        <v>1.6046245251961164E-3</v>
      </c>
      <c r="V65" s="67">
        <f t="shared" si="10"/>
        <v>7.8919397193234677E-4</v>
      </c>
      <c r="W65" s="100">
        <f t="shared" si="11"/>
        <v>5.2612931462156444E-4</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1.6076813811425352E-3</v>
      </c>
      <c r="J66" s="67">
        <f t="shared" si="16"/>
        <v>7.9069740918392712E-4</v>
      </c>
      <c r="K66" s="100">
        <f t="shared" si="6"/>
        <v>5.2713160612261804E-4</v>
      </c>
      <c r="O66" s="96">
        <f>Amnt_Deposited!B61</f>
        <v>2047</v>
      </c>
      <c r="P66" s="99">
        <f>Amnt_Deposited!C61</f>
        <v>0</v>
      </c>
      <c r="Q66" s="284">
        <f>MCF!R65</f>
        <v>1</v>
      </c>
      <c r="R66" s="67">
        <f t="shared" si="17"/>
        <v>0</v>
      </c>
      <c r="S66" s="67">
        <f t="shared" si="7"/>
        <v>0</v>
      </c>
      <c r="T66" s="67">
        <f t="shared" si="8"/>
        <v>0</v>
      </c>
      <c r="U66" s="67">
        <f t="shared" si="9"/>
        <v>1.0756119855993766E-3</v>
      </c>
      <c r="V66" s="67">
        <f t="shared" si="10"/>
        <v>5.2901253959673972E-4</v>
      </c>
      <c r="W66" s="100">
        <f t="shared" si="11"/>
        <v>3.5267502639782646E-4</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1.0776610574181045E-3</v>
      </c>
      <c r="J67" s="67">
        <f t="shared" si="16"/>
        <v>5.300203237244308E-4</v>
      </c>
      <c r="K67" s="100">
        <f t="shared" si="6"/>
        <v>3.5334688248295383E-4</v>
      </c>
      <c r="O67" s="96">
        <f>Amnt_Deposited!B62</f>
        <v>2048</v>
      </c>
      <c r="P67" s="99">
        <f>Amnt_Deposited!C62</f>
        <v>0</v>
      </c>
      <c r="Q67" s="284">
        <f>MCF!R66</f>
        <v>1</v>
      </c>
      <c r="R67" s="67">
        <f t="shared" si="17"/>
        <v>0</v>
      </c>
      <c r="S67" s="67">
        <f t="shared" si="7"/>
        <v>0</v>
      </c>
      <c r="T67" s="67">
        <f t="shared" si="8"/>
        <v>0</v>
      </c>
      <c r="U67" s="67">
        <f t="shared" si="9"/>
        <v>7.2100427570345954E-4</v>
      </c>
      <c r="V67" s="67">
        <f t="shared" si="10"/>
        <v>3.5460770989591706E-4</v>
      </c>
      <c r="W67" s="100">
        <f t="shared" si="11"/>
        <v>2.3640513993061137E-4</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7.2237780961931957E-4</v>
      </c>
      <c r="J68" s="67">
        <f t="shared" si="16"/>
        <v>3.5528324779878493E-4</v>
      </c>
      <c r="K68" s="100">
        <f t="shared" si="6"/>
        <v>2.3685549853252327E-4</v>
      </c>
      <c r="O68" s="96">
        <f>Amnt_Deposited!B63</f>
        <v>2049</v>
      </c>
      <c r="P68" s="99">
        <f>Amnt_Deposited!C63</f>
        <v>0</v>
      </c>
      <c r="Q68" s="284">
        <f>MCF!R67</f>
        <v>1</v>
      </c>
      <c r="R68" s="67">
        <f t="shared" si="17"/>
        <v>0</v>
      </c>
      <c r="S68" s="67">
        <f t="shared" si="7"/>
        <v>0</v>
      </c>
      <c r="T68" s="67">
        <f t="shared" si="8"/>
        <v>0</v>
      </c>
      <c r="U68" s="67">
        <f t="shared" si="9"/>
        <v>4.8330361928143579E-4</v>
      </c>
      <c r="V68" s="67">
        <f t="shared" si="10"/>
        <v>2.3770065642202376E-4</v>
      </c>
      <c r="W68" s="100">
        <f t="shared" si="11"/>
        <v>1.5846710428134915E-4</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4.842243265991466E-4</v>
      </c>
      <c r="J69" s="67">
        <f t="shared" si="16"/>
        <v>2.3815348302017297E-4</v>
      </c>
      <c r="K69" s="100">
        <f t="shared" si="6"/>
        <v>1.5876898868011531E-4</v>
      </c>
      <c r="O69" s="96">
        <f>Amnt_Deposited!B64</f>
        <v>2050</v>
      </c>
      <c r="P69" s="99">
        <f>Amnt_Deposited!C64</f>
        <v>0</v>
      </c>
      <c r="Q69" s="284">
        <f>MCF!R68</f>
        <v>1</v>
      </c>
      <c r="R69" s="67">
        <f t="shared" si="17"/>
        <v>0</v>
      </c>
      <c r="S69" s="67">
        <f t="shared" si="7"/>
        <v>0</v>
      </c>
      <c r="T69" s="67">
        <f t="shared" si="8"/>
        <v>0</v>
      </c>
      <c r="U69" s="67">
        <f t="shared" si="9"/>
        <v>3.2396810432592312E-4</v>
      </c>
      <c r="V69" s="67">
        <f t="shared" si="10"/>
        <v>1.5933551495551264E-4</v>
      </c>
      <c r="W69" s="100">
        <f t="shared" si="11"/>
        <v>1.0622367663700843E-4</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3.2458527289751639E-4</v>
      </c>
      <c r="J70" s="67">
        <f t="shared" si="16"/>
        <v>1.5963905370163019E-4</v>
      </c>
      <c r="K70" s="100">
        <f t="shared" si="6"/>
        <v>1.0642603580108679E-4</v>
      </c>
      <c r="O70" s="96">
        <f>Amnt_Deposited!B65</f>
        <v>2051</v>
      </c>
      <c r="P70" s="99">
        <f>Amnt_Deposited!C65</f>
        <v>0</v>
      </c>
      <c r="Q70" s="284">
        <f>MCF!R69</f>
        <v>1</v>
      </c>
      <c r="R70" s="67">
        <f t="shared" si="17"/>
        <v>0</v>
      </c>
      <c r="S70" s="67">
        <f t="shared" si="7"/>
        <v>0</v>
      </c>
      <c r="T70" s="67">
        <f t="shared" si="8"/>
        <v>0</v>
      </c>
      <c r="U70" s="67">
        <f t="shared" si="9"/>
        <v>2.1716231460583159E-4</v>
      </c>
      <c r="V70" s="67">
        <f t="shared" si="10"/>
        <v>1.0680578972009153E-4</v>
      </c>
      <c r="W70" s="100">
        <f t="shared" si="11"/>
        <v>7.1203859813394354E-5</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2.1757601507115375E-4</v>
      </c>
      <c r="J71" s="67">
        <f t="shared" si="16"/>
        <v>1.0700925782636265E-4</v>
      </c>
      <c r="K71" s="100">
        <f t="shared" si="6"/>
        <v>7.1339505217575094E-5</v>
      </c>
      <c r="O71" s="96">
        <f>Amnt_Deposited!B66</f>
        <v>2052</v>
      </c>
      <c r="P71" s="99">
        <f>Amnt_Deposited!C66</f>
        <v>0</v>
      </c>
      <c r="Q71" s="284">
        <f>MCF!R70</f>
        <v>1</v>
      </c>
      <c r="R71" s="67">
        <f t="shared" si="17"/>
        <v>0</v>
      </c>
      <c r="S71" s="67">
        <f t="shared" si="7"/>
        <v>0</v>
      </c>
      <c r="T71" s="67">
        <f t="shared" si="8"/>
        <v>0</v>
      </c>
      <c r="U71" s="67">
        <f t="shared" si="9"/>
        <v>1.4556825272378702E-4</v>
      </c>
      <c r="V71" s="67">
        <f t="shared" si="10"/>
        <v>7.1594061882044566E-5</v>
      </c>
      <c r="W71" s="100">
        <f t="shared" si="11"/>
        <v>4.7729374588029706E-5</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1.4584556443874674E-4</v>
      </c>
      <c r="J72" s="67">
        <f t="shared" si="16"/>
        <v>7.1730450632407006E-5</v>
      </c>
      <c r="K72" s="100">
        <f t="shared" si="6"/>
        <v>4.7820300421604666E-5</v>
      </c>
      <c r="O72" s="96">
        <f>Amnt_Deposited!B67</f>
        <v>2053</v>
      </c>
      <c r="P72" s="99">
        <f>Amnt_Deposited!C67</f>
        <v>0</v>
      </c>
      <c r="Q72" s="284">
        <f>MCF!R71</f>
        <v>1</v>
      </c>
      <c r="R72" s="67">
        <f t="shared" si="17"/>
        <v>0</v>
      </c>
      <c r="S72" s="67">
        <f t="shared" si="7"/>
        <v>0</v>
      </c>
      <c r="T72" s="67">
        <f t="shared" si="8"/>
        <v>0</v>
      </c>
      <c r="U72" s="67">
        <f t="shared" si="9"/>
        <v>9.7577317867136493E-5</v>
      </c>
      <c r="V72" s="67">
        <f t="shared" si="10"/>
        <v>4.7990934856650527E-5</v>
      </c>
      <c r="W72" s="100">
        <f t="shared" si="11"/>
        <v>3.1993956571100349E-5</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9.7763205468674524E-5</v>
      </c>
      <c r="J73" s="67">
        <f t="shared" si="16"/>
        <v>4.8082358970072225E-5</v>
      </c>
      <c r="K73" s="100">
        <f t="shared" si="6"/>
        <v>3.2054905980048146E-5</v>
      </c>
      <c r="O73" s="96">
        <f>Amnt_Deposited!B68</f>
        <v>2054</v>
      </c>
      <c r="P73" s="99">
        <f>Amnt_Deposited!C68</f>
        <v>0</v>
      </c>
      <c r="Q73" s="284">
        <f>MCF!R72</f>
        <v>1</v>
      </c>
      <c r="R73" s="67">
        <f t="shared" si="17"/>
        <v>0</v>
      </c>
      <c r="S73" s="67">
        <f t="shared" si="7"/>
        <v>0</v>
      </c>
      <c r="T73" s="67">
        <f t="shared" si="8"/>
        <v>0</v>
      </c>
      <c r="U73" s="67">
        <f t="shared" si="9"/>
        <v>6.5408032204733151E-5</v>
      </c>
      <c r="V73" s="67">
        <f t="shared" si="10"/>
        <v>3.2169285662403349E-5</v>
      </c>
      <c r="W73" s="100">
        <f t="shared" si="11"/>
        <v>2.144619044160223E-5</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6.5532636390353577E-5</v>
      </c>
      <c r="J74" s="67">
        <f t="shared" si="16"/>
        <v>3.2230569078320954E-5</v>
      </c>
      <c r="K74" s="100">
        <f t="shared" si="6"/>
        <v>2.1487046052213969E-5</v>
      </c>
      <c r="O74" s="96">
        <f>Amnt_Deposited!B69</f>
        <v>2055</v>
      </c>
      <c r="P74" s="99">
        <f>Amnt_Deposited!C69</f>
        <v>0</v>
      </c>
      <c r="Q74" s="284">
        <f>MCF!R73</f>
        <v>1</v>
      </c>
      <c r="R74" s="67">
        <f t="shared" si="17"/>
        <v>0</v>
      </c>
      <c r="S74" s="67">
        <f t="shared" si="7"/>
        <v>0</v>
      </c>
      <c r="T74" s="67">
        <f t="shared" si="8"/>
        <v>0</v>
      </c>
      <c r="U74" s="67">
        <f t="shared" si="9"/>
        <v>4.3844315158577304E-5</v>
      </c>
      <c r="V74" s="67">
        <f t="shared" si="10"/>
        <v>2.1563717046155847E-5</v>
      </c>
      <c r="W74" s="100">
        <f t="shared" si="11"/>
        <v>1.4375811364103898E-5</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4.3927839842018624E-5</v>
      </c>
      <c r="J75" s="67">
        <f t="shared" si="16"/>
        <v>2.1604796548334953E-5</v>
      </c>
      <c r="K75" s="100">
        <f t="shared" si="6"/>
        <v>1.4403197698889968E-5</v>
      </c>
      <c r="O75" s="96">
        <f>Amnt_Deposited!B70</f>
        <v>2056</v>
      </c>
      <c r="P75" s="99">
        <f>Amnt_Deposited!C70</f>
        <v>0</v>
      </c>
      <c r="Q75" s="284">
        <f>MCF!R74</f>
        <v>1</v>
      </c>
      <c r="R75" s="67">
        <f t="shared" si="17"/>
        <v>0</v>
      </c>
      <c r="S75" s="67">
        <f t="shared" si="7"/>
        <v>0</v>
      </c>
      <c r="T75" s="67">
        <f t="shared" si="8"/>
        <v>0</v>
      </c>
      <c r="U75" s="67">
        <f t="shared" si="9"/>
        <v>2.9389723355498617E-5</v>
      </c>
      <c r="V75" s="67">
        <f t="shared" si="10"/>
        <v>1.4454591803078687E-5</v>
      </c>
      <c r="W75" s="100">
        <f t="shared" si="11"/>
        <v>9.6363945353857904E-6</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2.9445711625148115E-5</v>
      </c>
      <c r="J76" s="67">
        <f t="shared" si="16"/>
        <v>1.4482128216870509E-5</v>
      </c>
      <c r="K76" s="100">
        <f t="shared" si="6"/>
        <v>9.6547521445803382E-6</v>
      </c>
      <c r="O76" s="96">
        <f>Amnt_Deposited!B71</f>
        <v>2057</v>
      </c>
      <c r="P76" s="99">
        <f>Amnt_Deposited!C71</f>
        <v>0</v>
      </c>
      <c r="Q76" s="284">
        <f>MCF!R75</f>
        <v>1</v>
      </c>
      <c r="R76" s="67">
        <f t="shared" si="17"/>
        <v>0</v>
      </c>
      <c r="S76" s="67">
        <f t="shared" si="7"/>
        <v>0</v>
      </c>
      <c r="T76" s="67">
        <f t="shared" si="8"/>
        <v>0</v>
      </c>
      <c r="U76" s="67">
        <f t="shared" si="9"/>
        <v>1.9700520712632536E-5</v>
      </c>
      <c r="V76" s="67">
        <f t="shared" si="10"/>
        <v>9.6892026428660797E-6</v>
      </c>
      <c r="W76" s="100">
        <f t="shared" si="11"/>
        <v>6.4594684285773859E-6</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1.9738050772121445E-5</v>
      </c>
      <c r="J77" s="67">
        <f t="shared" si="16"/>
        <v>9.7076608530266701E-6</v>
      </c>
      <c r="K77" s="100">
        <f t="shared" si="6"/>
        <v>6.4717739020177801E-6</v>
      </c>
      <c r="O77" s="96">
        <f>Amnt_Deposited!B72</f>
        <v>2058</v>
      </c>
      <c r="P77" s="99">
        <f>Amnt_Deposited!C72</f>
        <v>0</v>
      </c>
      <c r="Q77" s="284">
        <f>MCF!R76</f>
        <v>1</v>
      </c>
      <c r="R77" s="67">
        <f t="shared" si="17"/>
        <v>0</v>
      </c>
      <c r="S77" s="67">
        <f t="shared" si="7"/>
        <v>0</v>
      </c>
      <c r="T77" s="67">
        <f t="shared" si="8"/>
        <v>0</v>
      </c>
      <c r="U77" s="67">
        <f t="shared" si="9"/>
        <v>1.3205653951017908E-5</v>
      </c>
      <c r="V77" s="67">
        <f t="shared" si="10"/>
        <v>6.4948667616146286E-6</v>
      </c>
      <c r="W77" s="100">
        <f t="shared" si="11"/>
        <v>4.3299111744097521E-6</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1.3230811102222234E-5</v>
      </c>
      <c r="J78" s="67">
        <f t="shared" si="16"/>
        <v>6.5072396698992118E-6</v>
      </c>
      <c r="K78" s="100">
        <f t="shared" si="6"/>
        <v>4.3381597799328079E-6</v>
      </c>
      <c r="O78" s="96">
        <f>Amnt_Deposited!B73</f>
        <v>2059</v>
      </c>
      <c r="P78" s="99">
        <f>Amnt_Deposited!C73</f>
        <v>0</v>
      </c>
      <c r="Q78" s="284">
        <f>MCF!R77</f>
        <v>1</v>
      </c>
      <c r="R78" s="67">
        <f t="shared" si="17"/>
        <v>0</v>
      </c>
      <c r="S78" s="67">
        <f t="shared" si="7"/>
        <v>0</v>
      </c>
      <c r="T78" s="67">
        <f t="shared" si="8"/>
        <v>0</v>
      </c>
      <c r="U78" s="67">
        <f t="shared" si="9"/>
        <v>8.8520145643770457E-6</v>
      </c>
      <c r="V78" s="67">
        <f t="shared" si="10"/>
        <v>4.3536393866408614E-6</v>
      </c>
      <c r="W78" s="100">
        <f t="shared" si="11"/>
        <v>2.902426257760574E-6</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8.8688779071304561E-6</v>
      </c>
      <c r="J79" s="67">
        <f t="shared" si="16"/>
        <v>4.3619331950917785E-6</v>
      </c>
      <c r="K79" s="100">
        <f t="shared" si="6"/>
        <v>2.907955463394519E-6</v>
      </c>
      <c r="O79" s="96">
        <f>Amnt_Deposited!B74</f>
        <v>2060</v>
      </c>
      <c r="P79" s="99">
        <f>Amnt_Deposited!C74</f>
        <v>0</v>
      </c>
      <c r="Q79" s="284">
        <f>MCF!R78</f>
        <v>1</v>
      </c>
      <c r="R79" s="67">
        <f t="shared" si="17"/>
        <v>0</v>
      </c>
      <c r="S79" s="67">
        <f t="shared" si="7"/>
        <v>0</v>
      </c>
      <c r="T79" s="67">
        <f t="shared" si="8"/>
        <v>0</v>
      </c>
      <c r="U79" s="67">
        <f t="shared" si="9"/>
        <v>5.9336828103013715E-6</v>
      </c>
      <c r="V79" s="67">
        <f t="shared" si="10"/>
        <v>2.9183317540756746E-6</v>
      </c>
      <c r="W79" s="100">
        <f t="shared" si="11"/>
        <v>1.9455545027171163E-6</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5.9449866469921516E-6</v>
      </c>
      <c r="J80" s="67">
        <f t="shared" si="16"/>
        <v>2.9238912601383041E-6</v>
      </c>
      <c r="K80" s="100">
        <f t="shared" si="6"/>
        <v>1.9492608400922025E-6</v>
      </c>
      <c r="O80" s="96">
        <f>Amnt_Deposited!B75</f>
        <v>2061</v>
      </c>
      <c r="P80" s="99">
        <f>Amnt_Deposited!C75</f>
        <v>0</v>
      </c>
      <c r="Q80" s="284">
        <f>MCF!R79</f>
        <v>1</v>
      </c>
      <c r="R80" s="67">
        <f t="shared" si="17"/>
        <v>0</v>
      </c>
      <c r="S80" s="67">
        <f t="shared" si="7"/>
        <v>0</v>
      </c>
      <c r="T80" s="67">
        <f t="shared" si="8"/>
        <v>0</v>
      </c>
      <c r="U80" s="67">
        <f t="shared" si="9"/>
        <v>3.9774665345620974E-6</v>
      </c>
      <c r="V80" s="67">
        <f t="shared" si="10"/>
        <v>1.9562162757392745E-6</v>
      </c>
      <c r="W80" s="100">
        <f t="shared" si="11"/>
        <v>1.304144183826183E-6</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3.9850437228930403E-6</v>
      </c>
      <c r="J81" s="67">
        <f t="shared" si="16"/>
        <v>1.9599429240991113E-6</v>
      </c>
      <c r="K81" s="100">
        <f t="shared" si="6"/>
        <v>1.306628616066074E-6</v>
      </c>
      <c r="O81" s="96">
        <f>Amnt_Deposited!B76</f>
        <v>2062</v>
      </c>
      <c r="P81" s="99">
        <f>Amnt_Deposited!C76</f>
        <v>0</v>
      </c>
      <c r="Q81" s="284">
        <f>MCF!R80</f>
        <v>1</v>
      </c>
      <c r="R81" s="67">
        <f t="shared" si="17"/>
        <v>0</v>
      </c>
      <c r="S81" s="67">
        <f t="shared" si="7"/>
        <v>0</v>
      </c>
      <c r="T81" s="67">
        <f t="shared" si="8"/>
        <v>0</v>
      </c>
      <c r="U81" s="67">
        <f t="shared" si="9"/>
        <v>2.66617555055288E-6</v>
      </c>
      <c r="V81" s="67">
        <f t="shared" si="10"/>
        <v>1.3112909840092174E-6</v>
      </c>
      <c r="W81" s="100">
        <f t="shared" si="11"/>
        <v>8.7419398933947824E-7</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2.6712546917836984E-6</v>
      </c>
      <c r="J82" s="67">
        <f t="shared" si="16"/>
        <v>1.3137890311093419E-6</v>
      </c>
      <c r="K82" s="100">
        <f t="shared" si="6"/>
        <v>8.7585935407289459E-7</v>
      </c>
      <c r="O82" s="96">
        <f>Amnt_Deposited!B77</f>
        <v>2063</v>
      </c>
      <c r="P82" s="99">
        <f>Amnt_Deposited!C77</f>
        <v>0</v>
      </c>
      <c r="Q82" s="284">
        <f>MCF!R81</f>
        <v>1</v>
      </c>
      <c r="R82" s="67">
        <f t="shared" si="17"/>
        <v>0</v>
      </c>
      <c r="S82" s="67">
        <f t="shared" si="7"/>
        <v>0</v>
      </c>
      <c r="T82" s="67">
        <f t="shared" si="8"/>
        <v>0</v>
      </c>
      <c r="U82" s="67">
        <f t="shared" si="9"/>
        <v>1.7871909177857025E-6</v>
      </c>
      <c r="V82" s="67">
        <f t="shared" si="10"/>
        <v>8.7898463276717745E-7</v>
      </c>
      <c r="W82" s="100">
        <f t="shared" si="11"/>
        <v>5.859897551781183E-7</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1.7905955679693663E-6</v>
      </c>
      <c r="J83" s="67">
        <f t="shared" ref="J83:J99" si="22">I82*(1-$K$10)+H83</f>
        <v>8.8065912381433212E-7</v>
      </c>
      <c r="K83" s="100">
        <f t="shared" si="6"/>
        <v>5.8710608254288808E-7</v>
      </c>
      <c r="O83" s="96">
        <f>Amnt_Deposited!B78</f>
        <v>2064</v>
      </c>
      <c r="P83" s="99">
        <f>Amnt_Deposited!C78</f>
        <v>0</v>
      </c>
      <c r="Q83" s="284">
        <f>MCF!R82</f>
        <v>1</v>
      </c>
      <c r="R83" s="67">
        <f t="shared" ref="R83:R99" si="23">P83*$W$6*DOCF*Q83</f>
        <v>0</v>
      </c>
      <c r="S83" s="67">
        <f t="shared" si="7"/>
        <v>0</v>
      </c>
      <c r="T83" s="67">
        <f t="shared" si="8"/>
        <v>0</v>
      </c>
      <c r="U83" s="67">
        <f t="shared" si="9"/>
        <v>1.1979898982845887E-6</v>
      </c>
      <c r="V83" s="67">
        <f t="shared" si="10"/>
        <v>5.892010195011139E-7</v>
      </c>
      <c r="W83" s="100">
        <f t="shared" si="11"/>
        <v>3.9280067966740923E-7</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1.2002721035524373E-6</v>
      </c>
      <c r="J84" s="67">
        <f t="shared" si="22"/>
        <v>5.9032346441692897E-7</v>
      </c>
      <c r="K84" s="100">
        <f t="shared" si="6"/>
        <v>3.9354897627795261E-7</v>
      </c>
      <c r="O84" s="96">
        <f>Amnt_Deposited!B79</f>
        <v>2065</v>
      </c>
      <c r="P84" s="99">
        <f>Amnt_Deposited!C79</f>
        <v>0</v>
      </c>
      <c r="Q84" s="284">
        <f>MCF!R83</f>
        <v>1</v>
      </c>
      <c r="R84" s="67">
        <f t="shared" si="23"/>
        <v>0</v>
      </c>
      <c r="S84" s="67">
        <f t="shared" si="7"/>
        <v>0</v>
      </c>
      <c r="T84" s="67">
        <f t="shared" si="8"/>
        <v>0</v>
      </c>
      <c r="U84" s="67">
        <f t="shared" si="9"/>
        <v>8.0303664376835631E-7</v>
      </c>
      <c r="V84" s="67">
        <f t="shared" si="10"/>
        <v>3.949532545162323E-7</v>
      </c>
      <c r="W84" s="100">
        <f t="shared" si="11"/>
        <v>2.633021696774882E-7</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8.0456645170856344E-7</v>
      </c>
      <c r="J85" s="67">
        <f t="shared" si="22"/>
        <v>3.9570565184387387E-7</v>
      </c>
      <c r="K85" s="100">
        <f t="shared" ref="K85:K99" si="24">J85*CH4_fraction*conv</f>
        <v>2.6380376789591588E-7</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5.3829156001910989E-7</v>
      </c>
      <c r="V85" s="67">
        <f t="shared" ref="V85:V98" si="28">U84*(1-$W$10)+T85</f>
        <v>2.6474508374924642E-7</v>
      </c>
      <c r="W85" s="100">
        <f t="shared" ref="W85:W99" si="29">V85*CH4_fraction*conv</f>
        <v>1.764967224994976E-7</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5.3931702094801524E-7</v>
      </c>
      <c r="J86" s="67">
        <f t="shared" si="22"/>
        <v>2.652494307605482E-7</v>
      </c>
      <c r="K86" s="100">
        <f t="shared" si="24"/>
        <v>1.7683295384036547E-7</v>
      </c>
      <c r="O86" s="96">
        <f>Amnt_Deposited!B81</f>
        <v>2067</v>
      </c>
      <c r="P86" s="99">
        <f>Amnt_Deposited!C81</f>
        <v>0</v>
      </c>
      <c r="Q86" s="284">
        <f>MCF!R85</f>
        <v>1</v>
      </c>
      <c r="R86" s="67">
        <f t="shared" si="23"/>
        <v>0</v>
      </c>
      <c r="S86" s="67">
        <f t="shared" si="25"/>
        <v>0</v>
      </c>
      <c r="T86" s="67">
        <f t="shared" si="26"/>
        <v>0</v>
      </c>
      <c r="U86" s="67">
        <f t="shared" si="27"/>
        <v>3.6082762329260583E-7</v>
      </c>
      <c r="V86" s="67">
        <f t="shared" si="28"/>
        <v>1.7746393672650404E-7</v>
      </c>
      <c r="W86" s="100">
        <f t="shared" si="29"/>
        <v>1.1830929115100268E-7</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3.6151501030967744E-7</v>
      </c>
      <c r="J87" s="67">
        <f t="shared" si="22"/>
        <v>1.778020106383378E-7</v>
      </c>
      <c r="K87" s="100">
        <f t="shared" si="24"/>
        <v>1.1853467375889186E-7</v>
      </c>
      <c r="O87" s="96">
        <f>Amnt_Deposited!B82</f>
        <v>2068</v>
      </c>
      <c r="P87" s="99">
        <f>Amnt_Deposited!C82</f>
        <v>0</v>
      </c>
      <c r="Q87" s="284">
        <f>MCF!R86</f>
        <v>1</v>
      </c>
      <c r="R87" s="67">
        <f t="shared" si="23"/>
        <v>0</v>
      </c>
      <c r="S87" s="67">
        <f t="shared" si="25"/>
        <v>0</v>
      </c>
      <c r="T87" s="67">
        <f t="shared" si="26"/>
        <v>0</v>
      </c>
      <c r="U87" s="67">
        <f t="shared" si="27"/>
        <v>2.4186998905642986E-7</v>
      </c>
      <c r="V87" s="67">
        <f t="shared" si="28"/>
        <v>1.1895763423617597E-7</v>
      </c>
      <c r="W87" s="100">
        <f t="shared" si="29"/>
        <v>7.9305089490783979E-8</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2.423307583533576E-7</v>
      </c>
      <c r="J88" s="67">
        <f t="shared" si="22"/>
        <v>1.1918425195631984E-7</v>
      </c>
      <c r="K88" s="100">
        <f t="shared" si="24"/>
        <v>7.9456167970879888E-8</v>
      </c>
      <c r="O88" s="96">
        <f>Amnt_Deposited!B83</f>
        <v>2069</v>
      </c>
      <c r="P88" s="99">
        <f>Amnt_Deposited!C83</f>
        <v>0</v>
      </c>
      <c r="Q88" s="284">
        <f>MCF!R87</f>
        <v>1</v>
      </c>
      <c r="R88" s="67">
        <f t="shared" si="23"/>
        <v>0</v>
      </c>
      <c r="S88" s="67">
        <f t="shared" si="25"/>
        <v>0</v>
      </c>
      <c r="T88" s="67">
        <f t="shared" si="26"/>
        <v>0</v>
      </c>
      <c r="U88" s="67">
        <f t="shared" si="27"/>
        <v>1.6213030219894564E-7</v>
      </c>
      <c r="V88" s="67">
        <f t="shared" si="28"/>
        <v>7.9739686857484219E-8</v>
      </c>
      <c r="W88" s="100">
        <f t="shared" si="29"/>
        <v>5.3159791238322808E-8</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1.6243916509527406E-7</v>
      </c>
      <c r="J89" s="67">
        <f t="shared" si="22"/>
        <v>7.9891593258083545E-8</v>
      </c>
      <c r="K89" s="100">
        <f t="shared" si="24"/>
        <v>5.3261062172055694E-8</v>
      </c>
      <c r="O89" s="96">
        <f>Amnt_Deposited!B84</f>
        <v>2070</v>
      </c>
      <c r="P89" s="99">
        <f>Amnt_Deposited!C84</f>
        <v>0</v>
      </c>
      <c r="Q89" s="284">
        <f>MCF!R88</f>
        <v>1</v>
      </c>
      <c r="R89" s="67">
        <f t="shared" si="23"/>
        <v>0</v>
      </c>
      <c r="S89" s="67">
        <f t="shared" si="25"/>
        <v>0</v>
      </c>
      <c r="T89" s="67">
        <f t="shared" si="26"/>
        <v>0</v>
      </c>
      <c r="U89" s="67">
        <f t="shared" si="27"/>
        <v>1.0867919163376936E-7</v>
      </c>
      <c r="V89" s="67">
        <f t="shared" si="28"/>
        <v>5.3451110565176284E-8</v>
      </c>
      <c r="W89" s="100">
        <f t="shared" si="29"/>
        <v>3.5634073710117523E-8</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1.0888622862465492E-7</v>
      </c>
      <c r="J90" s="67">
        <f t="shared" si="22"/>
        <v>5.3552936470619138E-8</v>
      </c>
      <c r="K90" s="100">
        <f t="shared" si="24"/>
        <v>3.5701957647079425E-8</v>
      </c>
      <c r="O90" s="96">
        <f>Amnt_Deposited!B85</f>
        <v>2071</v>
      </c>
      <c r="P90" s="99">
        <f>Amnt_Deposited!C85</f>
        <v>0</v>
      </c>
      <c r="Q90" s="284">
        <f>MCF!R89</f>
        <v>1</v>
      </c>
      <c r="R90" s="67">
        <f t="shared" si="23"/>
        <v>0</v>
      </c>
      <c r="S90" s="67">
        <f t="shared" si="25"/>
        <v>0</v>
      </c>
      <c r="T90" s="67">
        <f t="shared" si="26"/>
        <v>0</v>
      </c>
      <c r="U90" s="67">
        <f t="shared" si="27"/>
        <v>7.284984073906434E-8</v>
      </c>
      <c r="V90" s="67">
        <f t="shared" si="28"/>
        <v>3.5829350894705016E-8</v>
      </c>
      <c r="W90" s="100">
        <f t="shared" si="29"/>
        <v>2.3886233929803344E-8</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7.2988621784325835E-8</v>
      </c>
      <c r="J91" s="67">
        <f t="shared" si="22"/>
        <v>3.5897606840329087E-8</v>
      </c>
      <c r="K91" s="100">
        <f t="shared" si="24"/>
        <v>2.3931737893552722E-8</v>
      </c>
      <c r="O91" s="96">
        <f>Amnt_Deposited!B86</f>
        <v>2072</v>
      </c>
      <c r="P91" s="99">
        <f>Amnt_Deposited!C86</f>
        <v>0</v>
      </c>
      <c r="Q91" s="284">
        <f>MCF!R90</f>
        <v>1</v>
      </c>
      <c r="R91" s="67">
        <f t="shared" si="23"/>
        <v>0</v>
      </c>
      <c r="S91" s="67">
        <f t="shared" si="25"/>
        <v>0</v>
      </c>
      <c r="T91" s="67">
        <f t="shared" si="26"/>
        <v>0</v>
      </c>
      <c r="U91" s="67">
        <f t="shared" si="27"/>
        <v>4.8832708597898605E-8</v>
      </c>
      <c r="V91" s="67">
        <f t="shared" si="28"/>
        <v>2.4017132141165738E-8</v>
      </c>
      <c r="W91" s="100">
        <f t="shared" si="29"/>
        <v>1.6011421427443823E-8</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4.892573631454716E-8</v>
      </c>
      <c r="J92" s="67">
        <f t="shared" si="22"/>
        <v>2.4062885469778675E-8</v>
      </c>
      <c r="K92" s="100">
        <f t="shared" si="24"/>
        <v>1.6041923646519117E-8</v>
      </c>
      <c r="O92" s="96">
        <f>Amnt_Deposited!B87</f>
        <v>2073</v>
      </c>
      <c r="P92" s="99">
        <f>Amnt_Deposited!C87</f>
        <v>0</v>
      </c>
      <c r="Q92" s="284">
        <f>MCF!R91</f>
        <v>1</v>
      </c>
      <c r="R92" s="67">
        <f t="shared" si="23"/>
        <v>0</v>
      </c>
      <c r="S92" s="67">
        <f t="shared" si="25"/>
        <v>0</v>
      </c>
      <c r="T92" s="67">
        <f t="shared" si="26"/>
        <v>0</v>
      </c>
      <c r="U92" s="67">
        <f t="shared" si="27"/>
        <v>3.2733543475388352E-8</v>
      </c>
      <c r="V92" s="67">
        <f t="shared" si="28"/>
        <v>1.609916512251025E-8</v>
      </c>
      <c r="W92" s="100">
        <f t="shared" si="29"/>
        <v>1.0732776748340166E-8</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3.2795901818694801E-8</v>
      </c>
      <c r="J93" s="67">
        <f t="shared" si="22"/>
        <v>1.6129834495852356E-8</v>
      </c>
      <c r="K93" s="100">
        <f t="shared" si="24"/>
        <v>1.0753222997234903E-8</v>
      </c>
      <c r="O93" s="96">
        <f>Amnt_Deposited!B88</f>
        <v>2074</v>
      </c>
      <c r="P93" s="99">
        <f>Amnt_Deposited!C88</f>
        <v>0</v>
      </c>
      <c r="Q93" s="284">
        <f>MCF!R92</f>
        <v>1</v>
      </c>
      <c r="R93" s="67">
        <f t="shared" si="23"/>
        <v>0</v>
      </c>
      <c r="S93" s="67">
        <f t="shared" si="25"/>
        <v>0</v>
      </c>
      <c r="T93" s="67">
        <f t="shared" si="26"/>
        <v>0</v>
      </c>
      <c r="U93" s="67">
        <f t="shared" si="27"/>
        <v>2.1941950369331921E-8</v>
      </c>
      <c r="V93" s="67">
        <f t="shared" si="28"/>
        <v>1.079159310605643E-8</v>
      </c>
      <c r="W93" s="100">
        <f t="shared" si="29"/>
        <v>7.19439540403762E-9</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2.1983750416887805E-8</v>
      </c>
      <c r="J94" s="67">
        <f t="shared" si="22"/>
        <v>1.0812151401806994E-8</v>
      </c>
      <c r="K94" s="100">
        <f t="shared" si="24"/>
        <v>7.2081009345379957E-9</v>
      </c>
      <c r="O94" s="96">
        <f>Amnt_Deposited!B89</f>
        <v>2075</v>
      </c>
      <c r="P94" s="99">
        <f>Amnt_Deposited!C89</f>
        <v>0</v>
      </c>
      <c r="Q94" s="284">
        <f>MCF!R93</f>
        <v>1</v>
      </c>
      <c r="R94" s="67">
        <f t="shared" si="23"/>
        <v>0</v>
      </c>
      <c r="S94" s="67">
        <f t="shared" si="25"/>
        <v>0</v>
      </c>
      <c r="T94" s="67">
        <f t="shared" si="26"/>
        <v>0</v>
      </c>
      <c r="U94" s="67">
        <f t="shared" si="27"/>
        <v>1.4708129181682287E-8</v>
      </c>
      <c r="V94" s="67">
        <f t="shared" si="28"/>
        <v>7.233821187649634E-9</v>
      </c>
      <c r="W94" s="100">
        <f t="shared" si="29"/>
        <v>4.822547458433089E-9</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1.4736148591484238E-8</v>
      </c>
      <c r="J95" s="67">
        <f t="shared" si="22"/>
        <v>7.2476018254035664E-9</v>
      </c>
      <c r="K95" s="100">
        <f t="shared" si="24"/>
        <v>4.8317345502690442E-9</v>
      </c>
      <c r="O95" s="96">
        <f>Amnt_Deposited!B90</f>
        <v>2076</v>
      </c>
      <c r="P95" s="99">
        <f>Amnt_Deposited!C90</f>
        <v>0</v>
      </c>
      <c r="Q95" s="284">
        <f>MCF!R94</f>
        <v>1</v>
      </c>
      <c r="R95" s="67">
        <f t="shared" si="23"/>
        <v>0</v>
      </c>
      <c r="S95" s="67">
        <f t="shared" si="25"/>
        <v>0</v>
      </c>
      <c r="T95" s="67">
        <f t="shared" si="26"/>
        <v>0</v>
      </c>
      <c r="U95" s="67">
        <f t="shared" si="27"/>
        <v>9.859153830163401E-9</v>
      </c>
      <c r="V95" s="67">
        <f t="shared" si="28"/>
        <v>4.8489753515188861E-9</v>
      </c>
      <c r="W95" s="100">
        <f t="shared" si="29"/>
        <v>3.2326502343459238E-9</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9.8779358022317368E-9</v>
      </c>
      <c r="J96" s="67">
        <f t="shared" si="22"/>
        <v>4.8582127892525023E-9</v>
      </c>
      <c r="K96" s="100">
        <f t="shared" si="24"/>
        <v>3.2388085261683346E-9</v>
      </c>
      <c r="O96" s="96">
        <f>Amnt_Deposited!B91</f>
        <v>2077</v>
      </c>
      <c r="P96" s="99">
        <f>Amnt_Deposited!C91</f>
        <v>0</v>
      </c>
      <c r="Q96" s="284">
        <f>MCF!R95</f>
        <v>1</v>
      </c>
      <c r="R96" s="67">
        <f t="shared" si="23"/>
        <v>0</v>
      </c>
      <c r="S96" s="67">
        <f t="shared" si="25"/>
        <v>0</v>
      </c>
      <c r="T96" s="67">
        <f t="shared" si="26"/>
        <v>0</v>
      </c>
      <c r="U96" s="67">
        <f t="shared" si="27"/>
        <v>6.6087884493075806E-9</v>
      </c>
      <c r="V96" s="67">
        <f t="shared" si="28"/>
        <v>3.2503653808558204E-9</v>
      </c>
      <c r="W96" s="100">
        <f t="shared" si="29"/>
        <v>2.1669102539038801E-9</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6.6213783816890676E-9</v>
      </c>
      <c r="J97" s="67">
        <f t="shared" si="22"/>
        <v>3.2565574205426692E-9</v>
      </c>
      <c r="K97" s="100">
        <f t="shared" si="24"/>
        <v>2.1710382803617792E-9</v>
      </c>
      <c r="O97" s="96">
        <f>Amnt_Deposited!B92</f>
        <v>2078</v>
      </c>
      <c r="P97" s="99">
        <f>Amnt_Deposited!C92</f>
        <v>0</v>
      </c>
      <c r="Q97" s="284">
        <f>MCF!R96</f>
        <v>1</v>
      </c>
      <c r="R97" s="67">
        <f t="shared" si="23"/>
        <v>0</v>
      </c>
      <c r="S97" s="67">
        <f t="shared" si="25"/>
        <v>0</v>
      </c>
      <c r="T97" s="67">
        <f t="shared" si="26"/>
        <v>0</v>
      </c>
      <c r="U97" s="67">
        <f t="shared" si="27"/>
        <v>4.4300033775796592E-9</v>
      </c>
      <c r="V97" s="67">
        <f t="shared" si="28"/>
        <v>2.1787850717279218E-9</v>
      </c>
      <c r="W97" s="100">
        <f t="shared" si="29"/>
        <v>1.4525233811519479E-9</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4.4384426616332029E-9</v>
      </c>
      <c r="J98" s="67">
        <f t="shared" si="22"/>
        <v>2.1829357200558648E-9</v>
      </c>
      <c r="K98" s="100">
        <f t="shared" si="24"/>
        <v>1.4552904800372431E-9</v>
      </c>
      <c r="O98" s="96">
        <f>Amnt_Deposited!B93</f>
        <v>2079</v>
      </c>
      <c r="P98" s="99">
        <f>Amnt_Deposited!C93</f>
        <v>0</v>
      </c>
      <c r="Q98" s="284">
        <f>MCF!R97</f>
        <v>1</v>
      </c>
      <c r="R98" s="67">
        <f t="shared" si="23"/>
        <v>0</v>
      </c>
      <c r="S98" s="67">
        <f t="shared" si="25"/>
        <v>0</v>
      </c>
      <c r="T98" s="67">
        <f t="shared" si="26"/>
        <v>0</v>
      </c>
      <c r="U98" s="67">
        <f t="shared" si="27"/>
        <v>2.9695200679972349E-9</v>
      </c>
      <c r="V98" s="67">
        <f t="shared" si="28"/>
        <v>1.4604833095824243E-9</v>
      </c>
      <c r="W98" s="100">
        <f t="shared" si="29"/>
        <v>9.736555397216162E-10</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2.9751770892725142E-9</v>
      </c>
      <c r="J99" s="68">
        <f t="shared" si="22"/>
        <v>1.4632655723606889E-9</v>
      </c>
      <c r="K99" s="102">
        <f t="shared" si="24"/>
        <v>9.755103815737925E-10</v>
      </c>
      <c r="O99" s="97">
        <f>Amnt_Deposited!B94</f>
        <v>2080</v>
      </c>
      <c r="P99" s="101">
        <f>Amnt_Deposited!C94</f>
        <v>0</v>
      </c>
      <c r="Q99" s="285">
        <f>MCF!R98</f>
        <v>1</v>
      </c>
      <c r="R99" s="68">
        <f t="shared" si="23"/>
        <v>0</v>
      </c>
      <c r="S99" s="68">
        <f>R99*$W$12</f>
        <v>0</v>
      </c>
      <c r="T99" s="68">
        <f>R99*(1-$W$12)</f>
        <v>0</v>
      </c>
      <c r="U99" s="68">
        <f>S99+U98*$W$10</f>
        <v>1.9905288286836613E-9</v>
      </c>
      <c r="V99" s="68">
        <f>U98*(1-$W$10)+T99</f>
        <v>9.7899123931357357E-10</v>
      </c>
      <c r="W99" s="102">
        <f t="shared" si="29"/>
        <v>6.5266082620904901E-10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1.221489165798</v>
      </c>
      <c r="D19" s="416">
        <f>Dry_Matter_Content!D6</f>
        <v>0.44</v>
      </c>
      <c r="E19" s="283">
        <f>MCF!R18</f>
        <v>1</v>
      </c>
      <c r="F19" s="130">
        <f t="shared" ref="F19:F50" si="0">C19*D19*$K$6*DOCF*E19</f>
        <v>0.11824015124924642</v>
      </c>
      <c r="G19" s="65">
        <f t="shared" ref="G19:G82" si="1">F19*$K$12</f>
        <v>0.11824015124924642</v>
      </c>
      <c r="H19" s="65">
        <f t="shared" ref="H19:H82" si="2">F19*(1-$K$12)</f>
        <v>0</v>
      </c>
      <c r="I19" s="65">
        <f t="shared" ref="I19:I82" si="3">G19+I18*$K$10</f>
        <v>0.11824015124924642</v>
      </c>
      <c r="J19" s="65">
        <f t="shared" ref="J19:J82" si="4">I18*(1-$K$10)+H19</f>
        <v>0</v>
      </c>
      <c r="K19" s="66">
        <f>J19*CH4_fraction*conv</f>
        <v>0</v>
      </c>
      <c r="O19" s="95">
        <f>Amnt_Deposited!B14</f>
        <v>2000</v>
      </c>
      <c r="P19" s="98">
        <f>Amnt_Deposited!D14</f>
        <v>1.221489165798</v>
      </c>
      <c r="Q19" s="283">
        <f>MCF!R18</f>
        <v>1</v>
      </c>
      <c r="R19" s="130">
        <f t="shared" ref="R19:R50" si="5">P19*$W$6*DOCF*Q19</f>
        <v>0.24429783315960002</v>
      </c>
      <c r="S19" s="65">
        <f>R19*$W$12</f>
        <v>0.24429783315960002</v>
      </c>
      <c r="T19" s="65">
        <f>R19*(1-$W$12)</f>
        <v>0</v>
      </c>
      <c r="U19" s="65">
        <f>S19+U18*$W$10</f>
        <v>0.24429783315960002</v>
      </c>
      <c r="V19" s="65">
        <f>U18*(1-$W$10)+T19</f>
        <v>0</v>
      </c>
      <c r="W19" s="66">
        <f>V19*CH4_fraction*conv</f>
        <v>0</v>
      </c>
    </row>
    <row r="20" spans="2:23">
      <c r="B20" s="96">
        <f>Amnt_Deposited!B15</f>
        <v>2001</v>
      </c>
      <c r="C20" s="99">
        <f>Amnt_Deposited!D15</f>
        <v>1.2506087656260001</v>
      </c>
      <c r="D20" s="418">
        <f>Dry_Matter_Content!D7</f>
        <v>0.44</v>
      </c>
      <c r="E20" s="284">
        <f>MCF!R19</f>
        <v>1</v>
      </c>
      <c r="F20" s="67">
        <f t="shared" si="0"/>
        <v>0.12105892851259679</v>
      </c>
      <c r="G20" s="67">
        <f t="shared" si="1"/>
        <v>0.12105892851259679</v>
      </c>
      <c r="H20" s="67">
        <f t="shared" si="2"/>
        <v>0</v>
      </c>
      <c r="I20" s="67">
        <f t="shared" si="3"/>
        <v>0.23130531480213873</v>
      </c>
      <c r="J20" s="67">
        <f t="shared" si="4"/>
        <v>7.9937649597044691E-3</v>
      </c>
      <c r="K20" s="100">
        <f>J20*CH4_fraction*conv</f>
        <v>5.3291766398029794E-3</v>
      </c>
      <c r="M20" s="393"/>
      <c r="O20" s="96">
        <f>Amnt_Deposited!B15</f>
        <v>2001</v>
      </c>
      <c r="P20" s="99">
        <f>Amnt_Deposited!D15</f>
        <v>1.2506087656260001</v>
      </c>
      <c r="Q20" s="284">
        <f>MCF!R19</f>
        <v>1</v>
      </c>
      <c r="R20" s="67">
        <f t="shared" si="5"/>
        <v>0.25012175312520002</v>
      </c>
      <c r="S20" s="67">
        <f>R20*$W$12</f>
        <v>0.25012175312520002</v>
      </c>
      <c r="T20" s="67">
        <f>R20*(1-$W$12)</f>
        <v>0</v>
      </c>
      <c r="U20" s="67">
        <f>S20+U19*$W$10</f>
        <v>0.47790354297962551</v>
      </c>
      <c r="V20" s="67">
        <f>U19*(1-$W$10)+T20</f>
        <v>1.6516043305174522E-2</v>
      </c>
      <c r="W20" s="100">
        <f>V20*CH4_fraction*conv</f>
        <v>1.1010695536783015E-2</v>
      </c>
    </row>
    <row r="21" spans="2:23">
      <c r="B21" s="96">
        <f>Amnt_Deposited!B16</f>
        <v>2002</v>
      </c>
      <c r="C21" s="99">
        <f>Amnt_Deposited!D16</f>
        <v>1.275090400848</v>
      </c>
      <c r="D21" s="418">
        <f>Dry_Matter_Content!D8</f>
        <v>0.44</v>
      </c>
      <c r="E21" s="284">
        <f>MCF!R20</f>
        <v>1</v>
      </c>
      <c r="F21" s="67">
        <f t="shared" si="0"/>
        <v>0.12342875080208639</v>
      </c>
      <c r="G21" s="67">
        <f t="shared" si="1"/>
        <v>0.12342875080208639</v>
      </c>
      <c r="H21" s="67">
        <f t="shared" si="2"/>
        <v>0</v>
      </c>
      <c r="I21" s="67">
        <f t="shared" si="3"/>
        <v>0.33909639683500037</v>
      </c>
      <c r="J21" s="67">
        <f t="shared" si="4"/>
        <v>1.5637668769224719E-2</v>
      </c>
      <c r="K21" s="100">
        <f t="shared" ref="K21:K84" si="6">J21*CH4_fraction*conv</f>
        <v>1.0425112512816479E-2</v>
      </c>
      <c r="O21" s="96">
        <f>Amnt_Deposited!B16</f>
        <v>2002</v>
      </c>
      <c r="P21" s="99">
        <f>Amnt_Deposited!D16</f>
        <v>1.275090400848</v>
      </c>
      <c r="Q21" s="284">
        <f>MCF!R20</f>
        <v>1</v>
      </c>
      <c r="R21" s="67">
        <f t="shared" si="5"/>
        <v>0.25501808016959998</v>
      </c>
      <c r="S21" s="67">
        <f t="shared" ref="S21:S84" si="7">R21*$W$12</f>
        <v>0.25501808016959998</v>
      </c>
      <c r="T21" s="67">
        <f t="shared" ref="T21:T84" si="8">R21*(1-$W$12)</f>
        <v>0</v>
      </c>
      <c r="U21" s="67">
        <f t="shared" ref="U21:U84" si="9">S21+U20*$W$10</f>
        <v>0.70061239015495946</v>
      </c>
      <c r="V21" s="67">
        <f t="shared" ref="V21:V84" si="10">U20*(1-$W$10)+T21</f>
        <v>3.2309232994265955E-2</v>
      </c>
      <c r="W21" s="100">
        <f t="shared" ref="W21:W84" si="11">V21*CH4_fraction*conv</f>
        <v>2.153948866284397E-2</v>
      </c>
    </row>
    <row r="22" spans="2:23">
      <c r="B22" s="96">
        <f>Amnt_Deposited!B17</f>
        <v>2003</v>
      </c>
      <c r="C22" s="99">
        <f>Amnt_Deposited!D17</f>
        <v>1.2887979635520002</v>
      </c>
      <c r="D22" s="418">
        <f>Dry_Matter_Content!D9</f>
        <v>0.44</v>
      </c>
      <c r="E22" s="284">
        <f>MCF!R21</f>
        <v>1</v>
      </c>
      <c r="F22" s="67">
        <f t="shared" si="0"/>
        <v>0.12475564287183362</v>
      </c>
      <c r="G22" s="67">
        <f t="shared" si="1"/>
        <v>0.12475564287183362</v>
      </c>
      <c r="H22" s="67">
        <f t="shared" si="2"/>
        <v>0</v>
      </c>
      <c r="I22" s="67">
        <f t="shared" si="3"/>
        <v>0.44092702763316288</v>
      </c>
      <c r="J22" s="67">
        <f t="shared" si="4"/>
        <v>2.2925012073671067E-2</v>
      </c>
      <c r="K22" s="100">
        <f t="shared" si="6"/>
        <v>1.5283341382447378E-2</v>
      </c>
      <c r="N22" s="258"/>
      <c r="O22" s="96">
        <f>Amnt_Deposited!B17</f>
        <v>2003</v>
      </c>
      <c r="P22" s="99">
        <f>Amnt_Deposited!D17</f>
        <v>1.2887979635520002</v>
      </c>
      <c r="Q22" s="284">
        <f>MCF!R21</f>
        <v>1</v>
      </c>
      <c r="R22" s="67">
        <f t="shared" si="5"/>
        <v>0.25775959271040005</v>
      </c>
      <c r="S22" s="67">
        <f t="shared" si="7"/>
        <v>0.25775959271040005</v>
      </c>
      <c r="T22" s="67">
        <f t="shared" si="8"/>
        <v>0</v>
      </c>
      <c r="U22" s="67">
        <f t="shared" si="9"/>
        <v>0.91100625544041924</v>
      </c>
      <c r="V22" s="67">
        <f t="shared" si="10"/>
        <v>4.7365727424940225E-2</v>
      </c>
      <c r="W22" s="100">
        <f t="shared" si="11"/>
        <v>3.1577151616626817E-2</v>
      </c>
    </row>
    <row r="23" spans="2:23">
      <c r="B23" s="96">
        <f>Amnt_Deposited!B18</f>
        <v>2004</v>
      </c>
      <c r="C23" s="99">
        <f>Amnt_Deposited!D18</f>
        <v>1.322923335624</v>
      </c>
      <c r="D23" s="418">
        <f>Dry_Matter_Content!D10</f>
        <v>0.44</v>
      </c>
      <c r="E23" s="284">
        <f>MCF!R22</f>
        <v>1</v>
      </c>
      <c r="F23" s="67">
        <f t="shared" si="0"/>
        <v>0.1280589788884032</v>
      </c>
      <c r="G23" s="67">
        <f t="shared" si="1"/>
        <v>0.1280589788884032</v>
      </c>
      <c r="H23" s="67">
        <f t="shared" si="2"/>
        <v>0</v>
      </c>
      <c r="I23" s="67">
        <f t="shared" si="3"/>
        <v>0.53917661448306353</v>
      </c>
      <c r="J23" s="67">
        <f t="shared" si="4"/>
        <v>2.9809392038502532E-2</v>
      </c>
      <c r="K23" s="100">
        <f t="shared" si="6"/>
        <v>1.9872928025668354E-2</v>
      </c>
      <c r="N23" s="258"/>
      <c r="O23" s="96">
        <f>Amnt_Deposited!B18</f>
        <v>2004</v>
      </c>
      <c r="P23" s="99">
        <f>Amnt_Deposited!D18</f>
        <v>1.322923335624</v>
      </c>
      <c r="Q23" s="284">
        <f>MCF!R22</f>
        <v>1</v>
      </c>
      <c r="R23" s="67">
        <f t="shared" si="5"/>
        <v>0.2645846671248</v>
      </c>
      <c r="S23" s="67">
        <f t="shared" si="7"/>
        <v>0.2645846671248</v>
      </c>
      <c r="T23" s="67">
        <f t="shared" si="8"/>
        <v>0</v>
      </c>
      <c r="U23" s="67">
        <f t="shared" si="9"/>
        <v>1.1140012695931065</v>
      </c>
      <c r="V23" s="67">
        <f t="shared" si="10"/>
        <v>6.1589652972112677E-2</v>
      </c>
      <c r="W23" s="100">
        <f t="shared" si="11"/>
        <v>4.1059768648075118E-2</v>
      </c>
    </row>
    <row r="24" spans="2:23">
      <c r="B24" s="96">
        <f>Amnt_Deposited!B19</f>
        <v>2005</v>
      </c>
      <c r="C24" s="99">
        <f>Amnt_Deposited!D19</f>
        <v>1.3787224455839999</v>
      </c>
      <c r="D24" s="418">
        <f>Dry_Matter_Content!D11</f>
        <v>0.44</v>
      </c>
      <c r="E24" s="284">
        <f>MCF!R23</f>
        <v>1</v>
      </c>
      <c r="F24" s="67">
        <f t="shared" si="0"/>
        <v>0.13346033273253119</v>
      </c>
      <c r="G24" s="67">
        <f t="shared" si="1"/>
        <v>0.13346033273253119</v>
      </c>
      <c r="H24" s="67">
        <f t="shared" si="2"/>
        <v>0</v>
      </c>
      <c r="I24" s="67">
        <f t="shared" si="3"/>
        <v>0.6361852759143517</v>
      </c>
      <c r="J24" s="67">
        <f t="shared" si="4"/>
        <v>3.6451671301243091E-2</v>
      </c>
      <c r="K24" s="100">
        <f t="shared" si="6"/>
        <v>2.4301114200828727E-2</v>
      </c>
      <c r="N24" s="258"/>
      <c r="O24" s="96">
        <f>Amnt_Deposited!B19</f>
        <v>2005</v>
      </c>
      <c r="P24" s="99">
        <f>Amnt_Deposited!D19</f>
        <v>1.3787224455839999</v>
      </c>
      <c r="Q24" s="284">
        <f>MCF!R23</f>
        <v>1</v>
      </c>
      <c r="R24" s="67">
        <f t="shared" si="5"/>
        <v>0.2757444891168</v>
      </c>
      <c r="S24" s="67">
        <f t="shared" si="7"/>
        <v>0.2757444891168</v>
      </c>
      <c r="T24" s="67">
        <f t="shared" si="8"/>
        <v>0</v>
      </c>
      <c r="U24" s="67">
        <f t="shared" si="9"/>
        <v>1.3144323882527926</v>
      </c>
      <c r="V24" s="67">
        <f t="shared" si="10"/>
        <v>7.5313370457113823E-2</v>
      </c>
      <c r="W24" s="100">
        <f t="shared" si="11"/>
        <v>5.0208913638075878E-2</v>
      </c>
    </row>
    <row r="25" spans="2:23">
      <c r="B25" s="96">
        <f>Amnt_Deposited!B20</f>
        <v>2006</v>
      </c>
      <c r="C25" s="99">
        <f>Amnt_Deposited!D20</f>
        <v>1.397552402466</v>
      </c>
      <c r="D25" s="418">
        <f>Dry_Matter_Content!D12</f>
        <v>0.44</v>
      </c>
      <c r="E25" s="284">
        <f>MCF!R24</f>
        <v>1</v>
      </c>
      <c r="F25" s="67">
        <f t="shared" si="0"/>
        <v>0.13528307255870881</v>
      </c>
      <c r="G25" s="67">
        <f t="shared" si="1"/>
        <v>0.13528307255870881</v>
      </c>
      <c r="H25" s="67">
        <f t="shared" si="2"/>
        <v>0</v>
      </c>
      <c r="I25" s="67">
        <f t="shared" si="3"/>
        <v>0.72845829213641089</v>
      </c>
      <c r="J25" s="67">
        <f t="shared" si="4"/>
        <v>4.301005633664965E-2</v>
      </c>
      <c r="K25" s="100">
        <f t="shared" si="6"/>
        <v>2.8673370891099767E-2</v>
      </c>
      <c r="N25" s="258"/>
      <c r="O25" s="96">
        <f>Amnt_Deposited!B20</f>
        <v>2006</v>
      </c>
      <c r="P25" s="99">
        <f>Amnt_Deposited!D20</f>
        <v>1.397552402466</v>
      </c>
      <c r="Q25" s="284">
        <f>MCF!R24</f>
        <v>1</v>
      </c>
      <c r="R25" s="67">
        <f t="shared" si="5"/>
        <v>0.27951048049319999</v>
      </c>
      <c r="S25" s="67">
        <f t="shared" si="7"/>
        <v>0.27951048049319999</v>
      </c>
      <c r="T25" s="67">
        <f t="shared" si="8"/>
        <v>0</v>
      </c>
      <c r="U25" s="67">
        <f t="shared" si="9"/>
        <v>1.5050791159843198</v>
      </c>
      <c r="V25" s="67">
        <f t="shared" si="10"/>
        <v>8.8863752761672826E-2</v>
      </c>
      <c r="W25" s="100">
        <f t="shared" si="11"/>
        <v>5.9242501841115215E-2</v>
      </c>
    </row>
    <row r="26" spans="2:23">
      <c r="B26" s="96">
        <f>Amnt_Deposited!B21</f>
        <v>2007</v>
      </c>
      <c r="C26" s="99">
        <f>Amnt_Deposited!D21</f>
        <v>1.416032493546</v>
      </c>
      <c r="D26" s="418">
        <f>Dry_Matter_Content!D13</f>
        <v>0.44</v>
      </c>
      <c r="E26" s="284">
        <f>MCF!R25</f>
        <v>1</v>
      </c>
      <c r="F26" s="67">
        <f t="shared" si="0"/>
        <v>0.1370719453752528</v>
      </c>
      <c r="G26" s="67">
        <f t="shared" si="1"/>
        <v>0.1370719453752528</v>
      </c>
      <c r="H26" s="67">
        <f t="shared" si="2"/>
        <v>0</v>
      </c>
      <c r="I26" s="67">
        <f t="shared" si="3"/>
        <v>0.81628195502248413</v>
      </c>
      <c r="J26" s="67">
        <f t="shared" si="4"/>
        <v>4.9248282489179541E-2</v>
      </c>
      <c r="K26" s="100">
        <f t="shared" si="6"/>
        <v>3.2832188326119692E-2</v>
      </c>
      <c r="N26" s="258"/>
      <c r="O26" s="96">
        <f>Amnt_Deposited!B21</f>
        <v>2007</v>
      </c>
      <c r="P26" s="99">
        <f>Amnt_Deposited!D21</f>
        <v>1.416032493546</v>
      </c>
      <c r="Q26" s="284">
        <f>MCF!R25</f>
        <v>1</v>
      </c>
      <c r="R26" s="67">
        <f t="shared" si="5"/>
        <v>0.28320649870920001</v>
      </c>
      <c r="S26" s="67">
        <f t="shared" si="7"/>
        <v>0.28320649870920001</v>
      </c>
      <c r="T26" s="67">
        <f t="shared" si="8"/>
        <v>0</v>
      </c>
      <c r="U26" s="67">
        <f t="shared" si="9"/>
        <v>1.6865329649224876</v>
      </c>
      <c r="V26" s="67">
        <f t="shared" si="10"/>
        <v>0.10175264977103209</v>
      </c>
      <c r="W26" s="100">
        <f t="shared" si="11"/>
        <v>6.7835099847354724E-2</v>
      </c>
    </row>
    <row r="27" spans="2:23">
      <c r="B27" s="96">
        <f>Amnt_Deposited!B22</f>
        <v>2008</v>
      </c>
      <c r="C27" s="99">
        <f>Amnt_Deposited!D22</f>
        <v>1.4340191841359999</v>
      </c>
      <c r="D27" s="418">
        <f>Dry_Matter_Content!D14</f>
        <v>0.44</v>
      </c>
      <c r="E27" s="284">
        <f>MCF!R26</f>
        <v>1</v>
      </c>
      <c r="F27" s="67">
        <f t="shared" si="0"/>
        <v>0.13881305702436478</v>
      </c>
      <c r="G27" s="67">
        <f t="shared" si="1"/>
        <v>0.13881305702436478</v>
      </c>
      <c r="H27" s="67">
        <f t="shared" si="2"/>
        <v>0</v>
      </c>
      <c r="I27" s="67">
        <f t="shared" si="3"/>
        <v>0.89990930718807416</v>
      </c>
      <c r="J27" s="67">
        <f t="shared" si="4"/>
        <v>5.5185704858774692E-2</v>
      </c>
      <c r="K27" s="100">
        <f t="shared" si="6"/>
        <v>3.679046990584979E-2</v>
      </c>
      <c r="N27" s="258"/>
      <c r="O27" s="96">
        <f>Amnt_Deposited!B22</f>
        <v>2008</v>
      </c>
      <c r="P27" s="99">
        <f>Amnt_Deposited!D22</f>
        <v>1.4340191841359999</v>
      </c>
      <c r="Q27" s="284">
        <f>MCF!R26</f>
        <v>1</v>
      </c>
      <c r="R27" s="67">
        <f t="shared" si="5"/>
        <v>0.28680383682720001</v>
      </c>
      <c r="S27" s="67">
        <f t="shared" si="7"/>
        <v>0.28680383682720001</v>
      </c>
      <c r="T27" s="67">
        <f t="shared" si="8"/>
        <v>0</v>
      </c>
      <c r="U27" s="67">
        <f t="shared" si="9"/>
        <v>1.859316750388583</v>
      </c>
      <c r="V27" s="67">
        <f t="shared" si="10"/>
        <v>0.11402005136110473</v>
      </c>
      <c r="W27" s="100">
        <f t="shared" si="11"/>
        <v>7.6013367574069818E-2</v>
      </c>
    </row>
    <row r="28" spans="2:23">
      <c r="B28" s="96">
        <f>Amnt_Deposited!B23</f>
        <v>2009</v>
      </c>
      <c r="C28" s="99">
        <f>Amnt_Deposited!D23</f>
        <v>1.4512971722040002</v>
      </c>
      <c r="D28" s="418">
        <f>Dry_Matter_Content!D15</f>
        <v>0.44</v>
      </c>
      <c r="E28" s="284">
        <f>MCF!R27</f>
        <v>1</v>
      </c>
      <c r="F28" s="67">
        <f t="shared" si="0"/>
        <v>0.14048556626934722</v>
      </c>
      <c r="G28" s="67">
        <f t="shared" si="1"/>
        <v>0.14048556626934722</v>
      </c>
      <c r="H28" s="67">
        <f t="shared" si="2"/>
        <v>0</v>
      </c>
      <c r="I28" s="67">
        <f t="shared" si="3"/>
        <v>0.97955544276735118</v>
      </c>
      <c r="J28" s="67">
        <f t="shared" si="4"/>
        <v>6.0839430690070258E-2</v>
      </c>
      <c r="K28" s="100">
        <f t="shared" si="6"/>
        <v>4.0559620460046839E-2</v>
      </c>
      <c r="N28" s="258"/>
      <c r="O28" s="96">
        <f>Amnt_Deposited!B23</f>
        <v>2009</v>
      </c>
      <c r="P28" s="99">
        <f>Amnt_Deposited!D23</f>
        <v>1.4512971722040002</v>
      </c>
      <c r="Q28" s="284">
        <f>MCF!R27</f>
        <v>1</v>
      </c>
      <c r="R28" s="67">
        <f t="shared" si="5"/>
        <v>0.29025943444080005</v>
      </c>
      <c r="S28" s="67">
        <f t="shared" si="7"/>
        <v>0.29025943444080005</v>
      </c>
      <c r="T28" s="67">
        <f t="shared" si="8"/>
        <v>0</v>
      </c>
      <c r="U28" s="67">
        <f t="shared" si="9"/>
        <v>2.0238748817507255</v>
      </c>
      <c r="V28" s="67">
        <f t="shared" si="10"/>
        <v>0.12570130307865757</v>
      </c>
      <c r="W28" s="100">
        <f t="shared" si="11"/>
        <v>8.380086871910504E-2</v>
      </c>
    </row>
    <row r="29" spans="2:23">
      <c r="B29" s="96">
        <f>Amnt_Deposited!B24</f>
        <v>2010</v>
      </c>
      <c r="C29" s="99">
        <f>Amnt_Deposited!D24</f>
        <v>1.481017823538</v>
      </c>
      <c r="D29" s="418">
        <f>Dry_Matter_Content!D16</f>
        <v>0.44</v>
      </c>
      <c r="E29" s="284">
        <f>MCF!R28</f>
        <v>1</v>
      </c>
      <c r="F29" s="67">
        <f t="shared" si="0"/>
        <v>0.1433625253184784</v>
      </c>
      <c r="G29" s="67">
        <f t="shared" si="1"/>
        <v>0.1433625253184784</v>
      </c>
      <c r="H29" s="67">
        <f t="shared" si="2"/>
        <v>0</v>
      </c>
      <c r="I29" s="67">
        <f t="shared" si="3"/>
        <v>1.0566939664099915</v>
      </c>
      <c r="J29" s="67">
        <f t="shared" si="4"/>
        <v>6.6224001675838126E-2</v>
      </c>
      <c r="K29" s="100">
        <f t="shared" si="6"/>
        <v>4.4149334450558748E-2</v>
      </c>
      <c r="O29" s="96">
        <f>Amnt_Deposited!B24</f>
        <v>2010</v>
      </c>
      <c r="P29" s="99">
        <f>Amnt_Deposited!D24</f>
        <v>1.481017823538</v>
      </c>
      <c r="Q29" s="284">
        <f>MCF!R28</f>
        <v>1</v>
      </c>
      <c r="R29" s="67">
        <f t="shared" si="5"/>
        <v>0.29620356470760001</v>
      </c>
      <c r="S29" s="67">
        <f t="shared" si="7"/>
        <v>0.29620356470760001</v>
      </c>
      <c r="T29" s="67">
        <f t="shared" si="8"/>
        <v>0</v>
      </c>
      <c r="U29" s="67">
        <f t="shared" si="9"/>
        <v>2.1832519967148585</v>
      </c>
      <c r="V29" s="67">
        <f t="shared" si="10"/>
        <v>0.13682644974346719</v>
      </c>
      <c r="W29" s="100">
        <f t="shared" si="11"/>
        <v>9.1217633162311462E-2</v>
      </c>
    </row>
    <row r="30" spans="2:23">
      <c r="B30" s="96">
        <f>Amnt_Deposited!B25</f>
        <v>2011</v>
      </c>
      <c r="C30" s="99">
        <f>Amnt_Deposited!D25</f>
        <v>1.1581944460800002</v>
      </c>
      <c r="D30" s="418">
        <f>Dry_Matter_Content!D17</f>
        <v>0.44</v>
      </c>
      <c r="E30" s="284">
        <f>MCF!R29</f>
        <v>1</v>
      </c>
      <c r="F30" s="67">
        <f t="shared" si="0"/>
        <v>0.11211322238054403</v>
      </c>
      <c r="G30" s="67">
        <f t="shared" si="1"/>
        <v>0.11211322238054403</v>
      </c>
      <c r="H30" s="67">
        <f t="shared" si="2"/>
        <v>0</v>
      </c>
      <c r="I30" s="67">
        <f t="shared" si="3"/>
        <v>1.0973681461931237</v>
      </c>
      <c r="J30" s="67">
        <f t="shared" si="4"/>
        <v>7.1439042597411725E-2</v>
      </c>
      <c r="K30" s="100">
        <f t="shared" si="6"/>
        <v>4.7626028398274484E-2</v>
      </c>
      <c r="O30" s="96">
        <f>Amnt_Deposited!B25</f>
        <v>2011</v>
      </c>
      <c r="P30" s="99">
        <f>Amnt_Deposited!D25</f>
        <v>1.1581944460800002</v>
      </c>
      <c r="Q30" s="284">
        <f>MCF!R29</f>
        <v>1</v>
      </c>
      <c r="R30" s="67">
        <f t="shared" si="5"/>
        <v>0.23163888921600007</v>
      </c>
      <c r="S30" s="67">
        <f t="shared" si="7"/>
        <v>0.23163888921600007</v>
      </c>
      <c r="T30" s="67">
        <f t="shared" si="8"/>
        <v>0</v>
      </c>
      <c r="U30" s="67">
        <f t="shared" si="9"/>
        <v>2.2672895582502557</v>
      </c>
      <c r="V30" s="67">
        <f t="shared" si="10"/>
        <v>0.14760132768060275</v>
      </c>
      <c r="W30" s="100">
        <f t="shared" si="11"/>
        <v>9.8400885120401821E-2</v>
      </c>
    </row>
    <row r="31" spans="2:23">
      <c r="B31" s="96">
        <f>Amnt_Deposited!B26</f>
        <v>2012</v>
      </c>
      <c r="C31" s="99">
        <f>Amnt_Deposited!D26</f>
        <v>1.1670430333799999</v>
      </c>
      <c r="D31" s="418">
        <f>Dry_Matter_Content!D18</f>
        <v>0.44</v>
      </c>
      <c r="E31" s="284">
        <f>MCF!R30</f>
        <v>1</v>
      </c>
      <c r="F31" s="67">
        <f t="shared" si="0"/>
        <v>0.11296976563118399</v>
      </c>
      <c r="G31" s="67">
        <f t="shared" si="1"/>
        <v>0.11296976563118399</v>
      </c>
      <c r="H31" s="67">
        <f t="shared" si="2"/>
        <v>0</v>
      </c>
      <c r="I31" s="67">
        <f t="shared" si="3"/>
        <v>1.1361490433032997</v>
      </c>
      <c r="J31" s="67">
        <f t="shared" si="4"/>
        <v>7.4188868521008006E-2</v>
      </c>
      <c r="K31" s="100">
        <f t="shared" si="6"/>
        <v>4.9459245680672004E-2</v>
      </c>
      <c r="O31" s="96">
        <f>Amnt_Deposited!B26</f>
        <v>2012</v>
      </c>
      <c r="P31" s="99">
        <f>Amnt_Deposited!D26</f>
        <v>1.1670430333799999</v>
      </c>
      <c r="Q31" s="284">
        <f>MCF!R30</f>
        <v>1</v>
      </c>
      <c r="R31" s="67">
        <f t="shared" si="5"/>
        <v>0.233408606676</v>
      </c>
      <c r="S31" s="67">
        <f t="shared" si="7"/>
        <v>0.233408606676</v>
      </c>
      <c r="T31" s="67">
        <f t="shared" si="8"/>
        <v>0</v>
      </c>
      <c r="U31" s="67">
        <f t="shared" si="9"/>
        <v>2.3474153787258261</v>
      </c>
      <c r="V31" s="67">
        <f t="shared" si="10"/>
        <v>0.15328278620042976</v>
      </c>
      <c r="W31" s="100">
        <f t="shared" si="11"/>
        <v>0.10218852413361984</v>
      </c>
    </row>
    <row r="32" spans="2:23">
      <c r="B32" s="96">
        <f>Amnt_Deposited!B27</f>
        <v>2013</v>
      </c>
      <c r="C32" s="99">
        <f>Amnt_Deposited!D27</f>
        <v>1.1745215168400001</v>
      </c>
      <c r="D32" s="418">
        <f>Dry_Matter_Content!D19</f>
        <v>0.44</v>
      </c>
      <c r="E32" s="284">
        <f>MCF!R31</f>
        <v>1</v>
      </c>
      <c r="F32" s="67">
        <f t="shared" si="0"/>
        <v>0.11369368283011201</v>
      </c>
      <c r="G32" s="67">
        <f t="shared" si="1"/>
        <v>0.11369368283011201</v>
      </c>
      <c r="H32" s="67">
        <f t="shared" si="2"/>
        <v>0</v>
      </c>
      <c r="I32" s="67">
        <f t="shared" si="3"/>
        <v>1.1730320292981642</v>
      </c>
      <c r="J32" s="67">
        <f t="shared" si="4"/>
        <v>7.6810696835247452E-2</v>
      </c>
      <c r="K32" s="100">
        <f t="shared" si="6"/>
        <v>5.1207131223498299E-2</v>
      </c>
      <c r="O32" s="96">
        <f>Amnt_Deposited!B27</f>
        <v>2013</v>
      </c>
      <c r="P32" s="99">
        <f>Amnt_Deposited!D27</f>
        <v>1.1745215168400001</v>
      </c>
      <c r="Q32" s="284">
        <f>MCF!R31</f>
        <v>1</v>
      </c>
      <c r="R32" s="67">
        <f t="shared" si="5"/>
        <v>0.23490430336800003</v>
      </c>
      <c r="S32" s="67">
        <f t="shared" si="7"/>
        <v>0.23490430336800003</v>
      </c>
      <c r="T32" s="67">
        <f t="shared" si="8"/>
        <v>0</v>
      </c>
      <c r="U32" s="67">
        <f t="shared" si="9"/>
        <v>2.423619895244141</v>
      </c>
      <c r="V32" s="67">
        <f t="shared" si="10"/>
        <v>0.15869978684968483</v>
      </c>
      <c r="W32" s="100">
        <f t="shared" si="11"/>
        <v>0.10579985789978988</v>
      </c>
    </row>
    <row r="33" spans="2:23">
      <c r="B33" s="96">
        <f>Amnt_Deposited!B28</f>
        <v>2014</v>
      </c>
      <c r="C33" s="99">
        <f>Amnt_Deposited!D28</f>
        <v>1.1816493189599999</v>
      </c>
      <c r="D33" s="418">
        <f>Dry_Matter_Content!D20</f>
        <v>0.44</v>
      </c>
      <c r="E33" s="284">
        <f>MCF!R32</f>
        <v>1</v>
      </c>
      <c r="F33" s="67">
        <f t="shared" si="0"/>
        <v>0.11438365407532798</v>
      </c>
      <c r="G33" s="67">
        <f t="shared" si="1"/>
        <v>0.11438365407532798</v>
      </c>
      <c r="H33" s="67">
        <f t="shared" si="2"/>
        <v>0</v>
      </c>
      <c r="I33" s="67">
        <f t="shared" si="3"/>
        <v>1.2081114687446695</v>
      </c>
      <c r="J33" s="67">
        <f t="shared" si="4"/>
        <v>7.9304214628822645E-2</v>
      </c>
      <c r="K33" s="100">
        <f t="shared" si="6"/>
        <v>5.2869476419215092E-2</v>
      </c>
      <c r="O33" s="96">
        <f>Amnt_Deposited!B28</f>
        <v>2014</v>
      </c>
      <c r="P33" s="99">
        <f>Amnt_Deposited!D28</f>
        <v>1.1816493189599999</v>
      </c>
      <c r="Q33" s="284">
        <f>MCF!R32</f>
        <v>1</v>
      </c>
      <c r="R33" s="67">
        <f t="shared" si="5"/>
        <v>0.23632986379199999</v>
      </c>
      <c r="S33" s="67">
        <f t="shared" si="7"/>
        <v>0.23632986379199999</v>
      </c>
      <c r="T33" s="67">
        <f t="shared" si="8"/>
        <v>0</v>
      </c>
      <c r="U33" s="67">
        <f t="shared" si="9"/>
        <v>2.4960980759187388</v>
      </c>
      <c r="V33" s="67">
        <f t="shared" si="10"/>
        <v>0.16385168311740217</v>
      </c>
      <c r="W33" s="100">
        <f t="shared" si="11"/>
        <v>0.10923445541160144</v>
      </c>
    </row>
    <row r="34" spans="2:23">
      <c r="B34" s="96">
        <f>Amnt_Deposited!B29</f>
        <v>2015</v>
      </c>
      <c r="C34" s="99">
        <f>Amnt_Deposited!D29</f>
        <v>1.1893643084400001</v>
      </c>
      <c r="D34" s="418">
        <f>Dry_Matter_Content!D21</f>
        <v>0.44</v>
      </c>
      <c r="E34" s="284">
        <f>MCF!R33</f>
        <v>1</v>
      </c>
      <c r="F34" s="67">
        <f t="shared" si="0"/>
        <v>0.11513046505699201</v>
      </c>
      <c r="G34" s="67">
        <f t="shared" si="1"/>
        <v>0.11513046505699201</v>
      </c>
      <c r="H34" s="67">
        <f t="shared" si="2"/>
        <v>0</v>
      </c>
      <c r="I34" s="67">
        <f t="shared" si="3"/>
        <v>1.24156613227202</v>
      </c>
      <c r="J34" s="67">
        <f t="shared" si="4"/>
        <v>8.1675801529641462E-2</v>
      </c>
      <c r="K34" s="100">
        <f t="shared" si="6"/>
        <v>5.4450534353094306E-2</v>
      </c>
      <c r="O34" s="96">
        <f>Amnt_Deposited!B29</f>
        <v>2015</v>
      </c>
      <c r="P34" s="99">
        <f>Amnt_Deposited!D29</f>
        <v>1.1893643084400001</v>
      </c>
      <c r="Q34" s="284">
        <f>MCF!R33</f>
        <v>1</v>
      </c>
      <c r="R34" s="67">
        <f t="shared" si="5"/>
        <v>0.23787286168800004</v>
      </c>
      <c r="S34" s="67">
        <f t="shared" si="7"/>
        <v>0.23787286168800004</v>
      </c>
      <c r="T34" s="67">
        <f t="shared" si="8"/>
        <v>0</v>
      </c>
      <c r="U34" s="67">
        <f t="shared" si="9"/>
        <v>2.5652192815537607</v>
      </c>
      <c r="V34" s="67">
        <f t="shared" si="10"/>
        <v>0.16875165605297826</v>
      </c>
      <c r="W34" s="100">
        <f t="shared" si="11"/>
        <v>0.11250110403531884</v>
      </c>
    </row>
    <row r="35" spans="2:23">
      <c r="B35" s="96">
        <f>Amnt_Deposited!B30</f>
        <v>2016</v>
      </c>
      <c r="C35" s="99">
        <f>Amnt_Deposited!D30</f>
        <v>1.19318918166</v>
      </c>
      <c r="D35" s="418">
        <f>Dry_Matter_Content!D22</f>
        <v>0.44</v>
      </c>
      <c r="E35" s="284">
        <f>MCF!R34</f>
        <v>1</v>
      </c>
      <c r="F35" s="67">
        <f t="shared" si="0"/>
        <v>0.115500712784688</v>
      </c>
      <c r="G35" s="67">
        <f t="shared" si="1"/>
        <v>0.115500712784688</v>
      </c>
      <c r="H35" s="67">
        <f t="shared" si="2"/>
        <v>0</v>
      </c>
      <c r="I35" s="67">
        <f t="shared" si="3"/>
        <v>1.2731293015196505</v>
      </c>
      <c r="J35" s="67">
        <f t="shared" si="4"/>
        <v>8.393754353705743E-2</v>
      </c>
      <c r="K35" s="100">
        <f t="shared" si="6"/>
        <v>5.5958362358038284E-2</v>
      </c>
      <c r="O35" s="96">
        <f>Amnt_Deposited!B30</f>
        <v>2016</v>
      </c>
      <c r="P35" s="99">
        <f>Amnt_Deposited!D30</f>
        <v>1.19318918166</v>
      </c>
      <c r="Q35" s="284">
        <f>MCF!R34</f>
        <v>1</v>
      </c>
      <c r="R35" s="67">
        <f t="shared" si="5"/>
        <v>0.238637836332</v>
      </c>
      <c r="S35" s="67">
        <f t="shared" si="7"/>
        <v>0.238637836332</v>
      </c>
      <c r="T35" s="67">
        <f t="shared" si="8"/>
        <v>0</v>
      </c>
      <c r="U35" s="67">
        <f t="shared" si="9"/>
        <v>2.6304324411563029</v>
      </c>
      <c r="V35" s="67">
        <f t="shared" si="10"/>
        <v>0.17342467672945752</v>
      </c>
      <c r="W35" s="100">
        <f t="shared" si="11"/>
        <v>0.11561645115297167</v>
      </c>
    </row>
    <row r="36" spans="2:23">
      <c r="B36" s="96">
        <f>Amnt_Deposited!B31</f>
        <v>2017</v>
      </c>
      <c r="C36" s="99">
        <f>Amnt_Deposited!D31</f>
        <v>1.2338641394099998</v>
      </c>
      <c r="D36" s="418">
        <f>Dry_Matter_Content!D23</f>
        <v>0.44</v>
      </c>
      <c r="E36" s="284">
        <f>MCF!R35</f>
        <v>1</v>
      </c>
      <c r="F36" s="67">
        <f t="shared" si="0"/>
        <v>0.11943804869488799</v>
      </c>
      <c r="G36" s="67">
        <f t="shared" si="1"/>
        <v>0.11943804869488799</v>
      </c>
      <c r="H36" s="67">
        <f t="shared" si="2"/>
        <v>0</v>
      </c>
      <c r="I36" s="67">
        <f t="shared" si="3"/>
        <v>1.3064959413729869</v>
      </c>
      <c r="J36" s="67">
        <f t="shared" si="4"/>
        <v>8.6071408841551775E-2</v>
      </c>
      <c r="K36" s="100">
        <f t="shared" si="6"/>
        <v>5.7380939227701183E-2</v>
      </c>
      <c r="O36" s="96">
        <f>Amnt_Deposited!B31</f>
        <v>2017</v>
      </c>
      <c r="P36" s="99">
        <f>Amnt_Deposited!D31</f>
        <v>1.2338641394099998</v>
      </c>
      <c r="Q36" s="284">
        <f>MCF!R35</f>
        <v>1</v>
      </c>
      <c r="R36" s="67">
        <f t="shared" si="5"/>
        <v>0.24677282788199997</v>
      </c>
      <c r="S36" s="67">
        <f t="shared" si="7"/>
        <v>0.24677282788199997</v>
      </c>
      <c r="T36" s="67">
        <f t="shared" si="8"/>
        <v>0</v>
      </c>
      <c r="U36" s="67">
        <f t="shared" si="9"/>
        <v>2.6993717796962535</v>
      </c>
      <c r="V36" s="67">
        <f t="shared" si="10"/>
        <v>0.17783348934204915</v>
      </c>
      <c r="W36" s="100">
        <f t="shared" si="11"/>
        <v>0.1185556595613661</v>
      </c>
    </row>
    <row r="37" spans="2:23">
      <c r="B37" s="96">
        <f>Amnt_Deposited!B32</f>
        <v>2018</v>
      </c>
      <c r="C37" s="99">
        <f>Amnt_Deposited!D32</f>
        <v>1.2361537623450001</v>
      </c>
      <c r="D37" s="418">
        <f>Dry_Matter_Content!D24</f>
        <v>0.44</v>
      </c>
      <c r="E37" s="284">
        <f>MCF!R36</f>
        <v>1</v>
      </c>
      <c r="F37" s="67">
        <f t="shared" si="0"/>
        <v>0.11965968419499602</v>
      </c>
      <c r="G37" s="67">
        <f t="shared" si="1"/>
        <v>0.11965968419499602</v>
      </c>
      <c r="H37" s="67">
        <f t="shared" si="2"/>
        <v>0</v>
      </c>
      <c r="I37" s="67">
        <f t="shared" si="3"/>
        <v>1.337828425663373</v>
      </c>
      <c r="J37" s="67">
        <f t="shared" si="4"/>
        <v>8.8327199904609799E-2</v>
      </c>
      <c r="K37" s="100">
        <f t="shared" si="6"/>
        <v>5.888479993640653E-2</v>
      </c>
      <c r="O37" s="96">
        <f>Amnt_Deposited!B32</f>
        <v>2018</v>
      </c>
      <c r="P37" s="99">
        <f>Amnt_Deposited!D32</f>
        <v>1.2361537623450001</v>
      </c>
      <c r="Q37" s="284">
        <f>MCF!R36</f>
        <v>1</v>
      </c>
      <c r="R37" s="67">
        <f t="shared" si="5"/>
        <v>0.24723075246900003</v>
      </c>
      <c r="S37" s="67">
        <f t="shared" si="7"/>
        <v>0.24723075246900003</v>
      </c>
      <c r="T37" s="67">
        <f t="shared" si="8"/>
        <v>0</v>
      </c>
      <c r="U37" s="67">
        <f t="shared" si="9"/>
        <v>2.7641083174863077</v>
      </c>
      <c r="V37" s="67">
        <f t="shared" si="10"/>
        <v>0.18249421467894583</v>
      </c>
      <c r="W37" s="100">
        <f t="shared" si="11"/>
        <v>0.12166280978596389</v>
      </c>
    </row>
    <row r="38" spans="2:23">
      <c r="B38" s="96">
        <f>Amnt_Deposited!B33</f>
        <v>2019</v>
      </c>
      <c r="C38" s="99">
        <f>Amnt_Deposited!D33</f>
        <v>1.2384433852800001</v>
      </c>
      <c r="D38" s="418">
        <f>Dry_Matter_Content!D25</f>
        <v>0.44</v>
      </c>
      <c r="E38" s="284">
        <f>MCF!R37</f>
        <v>1</v>
      </c>
      <c r="F38" s="67">
        <f t="shared" si="0"/>
        <v>0.119881319695104</v>
      </c>
      <c r="G38" s="67">
        <f t="shared" si="1"/>
        <v>0.119881319695104</v>
      </c>
      <c r="H38" s="67">
        <f t="shared" si="2"/>
        <v>0</v>
      </c>
      <c r="I38" s="67">
        <f t="shared" si="3"/>
        <v>1.3672642758781375</v>
      </c>
      <c r="J38" s="67">
        <f t="shared" si="4"/>
        <v>9.0445469480339685E-2</v>
      </c>
      <c r="K38" s="100">
        <f t="shared" si="6"/>
        <v>6.029697965355979E-2</v>
      </c>
      <c r="O38" s="96">
        <f>Amnt_Deposited!B33</f>
        <v>2019</v>
      </c>
      <c r="P38" s="99">
        <f>Amnt_Deposited!D33</f>
        <v>1.2384433852800001</v>
      </c>
      <c r="Q38" s="284">
        <f>MCF!R37</f>
        <v>1</v>
      </c>
      <c r="R38" s="67">
        <f t="shared" si="5"/>
        <v>0.24768867705600003</v>
      </c>
      <c r="S38" s="67">
        <f t="shared" si="7"/>
        <v>0.24768867705600003</v>
      </c>
      <c r="T38" s="67">
        <f t="shared" si="8"/>
        <v>0</v>
      </c>
      <c r="U38" s="67">
        <f t="shared" si="9"/>
        <v>2.8249261898308617</v>
      </c>
      <c r="V38" s="67">
        <f t="shared" si="10"/>
        <v>0.18687080471144563</v>
      </c>
      <c r="W38" s="100">
        <f t="shared" si="11"/>
        <v>0.12458053647429708</v>
      </c>
    </row>
    <row r="39" spans="2:23">
      <c r="B39" s="96">
        <f>Amnt_Deposited!B34</f>
        <v>2020</v>
      </c>
      <c r="C39" s="99">
        <f>Amnt_Deposited!D34</f>
        <v>1.2407330082150001</v>
      </c>
      <c r="D39" s="418">
        <f>Dry_Matter_Content!D26</f>
        <v>0.44</v>
      </c>
      <c r="E39" s="284">
        <f>MCF!R38</f>
        <v>1</v>
      </c>
      <c r="F39" s="67">
        <f t="shared" si="0"/>
        <v>0.12010295519521201</v>
      </c>
      <c r="G39" s="67">
        <f t="shared" si="1"/>
        <v>0.12010295519521201</v>
      </c>
      <c r="H39" s="67">
        <f t="shared" si="2"/>
        <v>0</v>
      </c>
      <c r="I39" s="67">
        <f t="shared" si="3"/>
        <v>1.3949317162021688</v>
      </c>
      <c r="J39" s="67">
        <f t="shared" si="4"/>
        <v>9.2435514871180582E-2</v>
      </c>
      <c r="K39" s="100">
        <f t="shared" si="6"/>
        <v>6.1623676580787053E-2</v>
      </c>
      <c r="O39" s="96">
        <f>Amnt_Deposited!B34</f>
        <v>2020</v>
      </c>
      <c r="P39" s="99">
        <f>Amnt_Deposited!D34</f>
        <v>1.2407330082150001</v>
      </c>
      <c r="Q39" s="284">
        <f>MCF!R38</f>
        <v>1</v>
      </c>
      <c r="R39" s="67">
        <f t="shared" si="5"/>
        <v>0.24814660164300004</v>
      </c>
      <c r="S39" s="67">
        <f t="shared" si="7"/>
        <v>0.24814660164300004</v>
      </c>
      <c r="T39" s="67">
        <f t="shared" si="8"/>
        <v>0</v>
      </c>
      <c r="U39" s="67">
        <f t="shared" si="9"/>
        <v>2.8820903227317531</v>
      </c>
      <c r="V39" s="67">
        <f t="shared" si="10"/>
        <v>0.19098246874210859</v>
      </c>
      <c r="W39" s="100">
        <f t="shared" si="11"/>
        <v>0.12732164582807237</v>
      </c>
    </row>
    <row r="40" spans="2:23">
      <c r="B40" s="96">
        <f>Amnt_Deposited!B35</f>
        <v>2021</v>
      </c>
      <c r="C40" s="99">
        <f>Amnt_Deposited!D35</f>
        <v>1.2430226311499999</v>
      </c>
      <c r="D40" s="418">
        <f>Dry_Matter_Content!D27</f>
        <v>0.44</v>
      </c>
      <c r="E40" s="284">
        <f>MCF!R39</f>
        <v>1</v>
      </c>
      <c r="F40" s="67">
        <f t="shared" si="0"/>
        <v>0.12032459069531999</v>
      </c>
      <c r="G40" s="67">
        <f t="shared" si="1"/>
        <v>0.12032459069531999</v>
      </c>
      <c r="H40" s="67">
        <f t="shared" si="2"/>
        <v>0</v>
      </c>
      <c r="I40" s="67">
        <f t="shared" si="3"/>
        <v>1.4209503020730205</v>
      </c>
      <c r="J40" s="67">
        <f t="shared" si="4"/>
        <v>9.4306004824468478E-2</v>
      </c>
      <c r="K40" s="100">
        <f t="shared" si="6"/>
        <v>6.2870669882978986E-2</v>
      </c>
      <c r="O40" s="96">
        <f>Amnt_Deposited!B35</f>
        <v>2021</v>
      </c>
      <c r="P40" s="99">
        <f>Amnt_Deposited!D35</f>
        <v>1.2430226311499999</v>
      </c>
      <c r="Q40" s="284">
        <f>MCF!R39</f>
        <v>1</v>
      </c>
      <c r="R40" s="67">
        <f t="shared" si="5"/>
        <v>0.24860452622999998</v>
      </c>
      <c r="S40" s="67">
        <f t="shared" si="7"/>
        <v>0.24860452622999998</v>
      </c>
      <c r="T40" s="67">
        <f t="shared" si="8"/>
        <v>0</v>
      </c>
      <c r="U40" s="67">
        <f t="shared" si="9"/>
        <v>2.9358477315558265</v>
      </c>
      <c r="V40" s="67">
        <f t="shared" si="10"/>
        <v>0.19484711740592656</v>
      </c>
      <c r="W40" s="100">
        <f t="shared" si="11"/>
        <v>0.1298980782706177</v>
      </c>
    </row>
    <row r="41" spans="2:23">
      <c r="B41" s="96">
        <f>Amnt_Deposited!B36</f>
        <v>2022</v>
      </c>
      <c r="C41" s="99">
        <f>Amnt_Deposited!D36</f>
        <v>1.2453122540850001</v>
      </c>
      <c r="D41" s="418">
        <f>Dry_Matter_Content!D28</f>
        <v>0.44</v>
      </c>
      <c r="E41" s="284">
        <f>MCF!R40</f>
        <v>1</v>
      </c>
      <c r="F41" s="67">
        <f t="shared" si="0"/>
        <v>0.12054622619542801</v>
      </c>
      <c r="G41" s="67">
        <f t="shared" si="1"/>
        <v>0.12054622619542801</v>
      </c>
      <c r="H41" s="67">
        <f t="shared" si="2"/>
        <v>0</v>
      </c>
      <c r="I41" s="67">
        <f t="shared" si="3"/>
        <v>1.4454315062418026</v>
      </c>
      <c r="J41" s="67">
        <f t="shared" si="4"/>
        <v>9.6065022026645824E-2</v>
      </c>
      <c r="K41" s="100">
        <f t="shared" si="6"/>
        <v>6.4043348017763874E-2</v>
      </c>
      <c r="O41" s="96">
        <f>Amnt_Deposited!B36</f>
        <v>2022</v>
      </c>
      <c r="P41" s="99">
        <f>Amnt_Deposited!D36</f>
        <v>1.2453122540850001</v>
      </c>
      <c r="Q41" s="284">
        <f>MCF!R40</f>
        <v>1</v>
      </c>
      <c r="R41" s="67">
        <f t="shared" si="5"/>
        <v>0.24906245081700004</v>
      </c>
      <c r="S41" s="67">
        <f t="shared" si="7"/>
        <v>0.24906245081700004</v>
      </c>
      <c r="T41" s="67">
        <f t="shared" si="8"/>
        <v>0</v>
      </c>
      <c r="U41" s="67">
        <f t="shared" si="9"/>
        <v>2.9864287319045499</v>
      </c>
      <c r="V41" s="67">
        <f t="shared" si="10"/>
        <v>0.19848145046827642</v>
      </c>
      <c r="W41" s="100">
        <f t="shared" si="11"/>
        <v>0.13232096697885093</v>
      </c>
    </row>
    <row r="42" spans="2:23">
      <c r="B42" s="96">
        <f>Amnt_Deposited!B37</f>
        <v>2023</v>
      </c>
      <c r="C42" s="99">
        <f>Amnt_Deposited!D37</f>
        <v>1.2476018770200001</v>
      </c>
      <c r="D42" s="418">
        <f>Dry_Matter_Content!D29</f>
        <v>0.44</v>
      </c>
      <c r="E42" s="284">
        <f>MCF!R41</f>
        <v>1</v>
      </c>
      <c r="F42" s="67">
        <f t="shared" si="0"/>
        <v>0.12076786169553602</v>
      </c>
      <c r="G42" s="67">
        <f t="shared" si="1"/>
        <v>0.12076786169553602</v>
      </c>
      <c r="H42" s="67">
        <f t="shared" si="2"/>
        <v>0</v>
      </c>
      <c r="I42" s="67">
        <f t="shared" si="3"/>
        <v>1.468479265212739</v>
      </c>
      <c r="J42" s="67">
        <f t="shared" si="4"/>
        <v>9.7720102724599758E-2</v>
      </c>
      <c r="K42" s="100">
        <f t="shared" si="6"/>
        <v>6.5146735149733168E-2</v>
      </c>
      <c r="O42" s="96">
        <f>Amnt_Deposited!B37</f>
        <v>2023</v>
      </c>
      <c r="P42" s="99">
        <f>Amnt_Deposited!D37</f>
        <v>1.2476018770200001</v>
      </c>
      <c r="Q42" s="284">
        <f>MCF!R41</f>
        <v>1</v>
      </c>
      <c r="R42" s="67">
        <f t="shared" si="5"/>
        <v>0.24952037540400004</v>
      </c>
      <c r="S42" s="67">
        <f t="shared" si="7"/>
        <v>0.24952037540400004</v>
      </c>
      <c r="T42" s="67">
        <f t="shared" si="8"/>
        <v>0</v>
      </c>
      <c r="U42" s="67">
        <f t="shared" si="9"/>
        <v>3.0340480686213604</v>
      </c>
      <c r="V42" s="67">
        <f t="shared" si="10"/>
        <v>0.20190103868718953</v>
      </c>
      <c r="W42" s="100">
        <f t="shared" si="11"/>
        <v>0.13460069245812634</v>
      </c>
    </row>
    <row r="43" spans="2:23">
      <c r="B43" s="96">
        <f>Amnt_Deposited!B38</f>
        <v>2024</v>
      </c>
      <c r="C43" s="99">
        <f>Amnt_Deposited!D38</f>
        <v>1.2498914999549999</v>
      </c>
      <c r="D43" s="418">
        <f>Dry_Matter_Content!D30</f>
        <v>0.44</v>
      </c>
      <c r="E43" s="284">
        <f>MCF!R42</f>
        <v>1</v>
      </c>
      <c r="F43" s="67">
        <f t="shared" si="0"/>
        <v>0.12098949719564399</v>
      </c>
      <c r="G43" s="67">
        <f t="shared" si="1"/>
        <v>0.12098949719564399</v>
      </c>
      <c r="H43" s="67">
        <f t="shared" si="2"/>
        <v>0</v>
      </c>
      <c r="I43" s="67">
        <f t="shared" si="3"/>
        <v>1.4901904887400297</v>
      </c>
      <c r="J43" s="67">
        <f t="shared" si="4"/>
        <v>9.9278273668353179E-2</v>
      </c>
      <c r="K43" s="100">
        <f t="shared" si="6"/>
        <v>6.618551577890211E-2</v>
      </c>
      <c r="O43" s="96">
        <f>Amnt_Deposited!B38</f>
        <v>2024</v>
      </c>
      <c r="P43" s="99">
        <f>Amnt_Deposited!D38</f>
        <v>1.2498914999549999</v>
      </c>
      <c r="Q43" s="284">
        <f>MCF!R42</f>
        <v>1</v>
      </c>
      <c r="R43" s="67">
        <f t="shared" si="5"/>
        <v>0.24997829999099999</v>
      </c>
      <c r="S43" s="67">
        <f t="shared" si="7"/>
        <v>0.24997829999099999</v>
      </c>
      <c r="T43" s="67">
        <f t="shared" si="8"/>
        <v>0</v>
      </c>
      <c r="U43" s="67">
        <f t="shared" si="9"/>
        <v>3.0789059684711351</v>
      </c>
      <c r="V43" s="67">
        <f t="shared" si="10"/>
        <v>0.20512040014122551</v>
      </c>
      <c r="W43" s="100">
        <f t="shared" si="11"/>
        <v>0.13674693342748367</v>
      </c>
    </row>
    <row r="44" spans="2:23">
      <c r="B44" s="96">
        <f>Amnt_Deposited!B39</f>
        <v>2025</v>
      </c>
      <c r="C44" s="99">
        <f>Amnt_Deposited!D39</f>
        <v>1.2521811228900002</v>
      </c>
      <c r="D44" s="418">
        <f>Dry_Matter_Content!D31</f>
        <v>0.44</v>
      </c>
      <c r="E44" s="284">
        <f>MCF!R43</f>
        <v>1</v>
      </c>
      <c r="F44" s="67">
        <f t="shared" si="0"/>
        <v>0.12121113269575201</v>
      </c>
      <c r="G44" s="67">
        <f t="shared" si="1"/>
        <v>0.12121113269575201</v>
      </c>
      <c r="H44" s="67">
        <f t="shared" si="2"/>
        <v>0</v>
      </c>
      <c r="I44" s="67">
        <f t="shared" si="3"/>
        <v>1.5106555348795805</v>
      </c>
      <c r="J44" s="67">
        <f t="shared" si="4"/>
        <v>0.1007460865562014</v>
      </c>
      <c r="K44" s="100">
        <f t="shared" si="6"/>
        <v>6.7164057704134264E-2</v>
      </c>
      <c r="O44" s="96">
        <f>Amnt_Deposited!B39</f>
        <v>2025</v>
      </c>
      <c r="P44" s="99">
        <f>Amnt_Deposited!D39</f>
        <v>1.2521811228900002</v>
      </c>
      <c r="Q44" s="284">
        <f>MCF!R43</f>
        <v>1</v>
      </c>
      <c r="R44" s="67">
        <f t="shared" si="5"/>
        <v>0.25043622457800002</v>
      </c>
      <c r="S44" s="67">
        <f t="shared" si="7"/>
        <v>0.25043622457800002</v>
      </c>
      <c r="T44" s="67">
        <f t="shared" si="8"/>
        <v>0</v>
      </c>
      <c r="U44" s="67">
        <f t="shared" si="9"/>
        <v>3.1211891216520247</v>
      </c>
      <c r="V44" s="67">
        <f t="shared" si="10"/>
        <v>0.20815307139711031</v>
      </c>
      <c r="W44" s="100">
        <f t="shared" si="11"/>
        <v>0.13876871426474019</v>
      </c>
    </row>
    <row r="45" spans="2:23">
      <c r="B45" s="96">
        <f>Amnt_Deposited!B40</f>
        <v>2026</v>
      </c>
      <c r="C45" s="99">
        <f>Amnt_Deposited!D40</f>
        <v>1.254470745825</v>
      </c>
      <c r="D45" s="418">
        <f>Dry_Matter_Content!D32</f>
        <v>0.44</v>
      </c>
      <c r="E45" s="284">
        <f>MCF!R44</f>
        <v>1</v>
      </c>
      <c r="F45" s="67">
        <f t="shared" si="0"/>
        <v>0.12143276819585999</v>
      </c>
      <c r="G45" s="67">
        <f t="shared" si="1"/>
        <v>0.12143276819585999</v>
      </c>
      <c r="H45" s="67">
        <f t="shared" si="2"/>
        <v>0</v>
      </c>
      <c r="I45" s="67">
        <f t="shared" si="3"/>
        <v>1.5299586529242954</v>
      </c>
      <c r="J45" s="67">
        <f t="shared" si="4"/>
        <v>0.10212965015114496</v>
      </c>
      <c r="K45" s="100">
        <f t="shared" si="6"/>
        <v>6.8086433434096635E-2</v>
      </c>
      <c r="O45" s="96">
        <f>Amnt_Deposited!B40</f>
        <v>2026</v>
      </c>
      <c r="P45" s="99">
        <f>Amnt_Deposited!D40</f>
        <v>1.254470745825</v>
      </c>
      <c r="Q45" s="284">
        <f>MCF!R44</f>
        <v>1</v>
      </c>
      <c r="R45" s="67">
        <f t="shared" si="5"/>
        <v>0.25089414916500002</v>
      </c>
      <c r="S45" s="67">
        <f t="shared" si="7"/>
        <v>0.25089414916500002</v>
      </c>
      <c r="T45" s="67">
        <f t="shared" si="8"/>
        <v>0</v>
      </c>
      <c r="U45" s="67">
        <f t="shared" si="9"/>
        <v>3.161071596951023</v>
      </c>
      <c r="V45" s="67">
        <f t="shared" si="10"/>
        <v>0.21101167386600189</v>
      </c>
      <c r="W45" s="100">
        <f t="shared" si="11"/>
        <v>0.14067444924400124</v>
      </c>
    </row>
    <row r="46" spans="2:23">
      <c r="B46" s="96">
        <f>Amnt_Deposited!B41</f>
        <v>2027</v>
      </c>
      <c r="C46" s="99">
        <f>Amnt_Deposited!D41</f>
        <v>1.2567603687600002</v>
      </c>
      <c r="D46" s="418">
        <f>Dry_Matter_Content!D33</f>
        <v>0.44</v>
      </c>
      <c r="E46" s="284">
        <f>MCF!R45</f>
        <v>1</v>
      </c>
      <c r="F46" s="67">
        <f t="shared" si="0"/>
        <v>0.12165440369596803</v>
      </c>
      <c r="G46" s="67">
        <f t="shared" si="1"/>
        <v>0.12165440369596803</v>
      </c>
      <c r="H46" s="67">
        <f t="shared" si="2"/>
        <v>0</v>
      </c>
      <c r="I46" s="67">
        <f t="shared" si="3"/>
        <v>1.5481783963942108</v>
      </c>
      <c r="J46" s="67">
        <f t="shared" si="4"/>
        <v>0.1034346602260527</v>
      </c>
      <c r="K46" s="100">
        <f t="shared" si="6"/>
        <v>6.8956440150701792E-2</v>
      </c>
      <c r="O46" s="96">
        <f>Amnt_Deposited!B41</f>
        <v>2027</v>
      </c>
      <c r="P46" s="99">
        <f>Amnt_Deposited!D41</f>
        <v>1.2567603687600002</v>
      </c>
      <c r="Q46" s="284">
        <f>MCF!R45</f>
        <v>1</v>
      </c>
      <c r="R46" s="67">
        <f t="shared" si="5"/>
        <v>0.25135207375200003</v>
      </c>
      <c r="S46" s="67">
        <f t="shared" si="7"/>
        <v>0.25135207375200003</v>
      </c>
      <c r="T46" s="67">
        <f t="shared" si="8"/>
        <v>0</v>
      </c>
      <c r="U46" s="67">
        <f t="shared" si="9"/>
        <v>3.1987156950293603</v>
      </c>
      <c r="V46" s="67">
        <f t="shared" si="10"/>
        <v>0.21370797567366256</v>
      </c>
      <c r="W46" s="100">
        <f t="shared" si="11"/>
        <v>0.14247198378244169</v>
      </c>
    </row>
    <row r="47" spans="2:23">
      <c r="B47" s="96">
        <f>Amnt_Deposited!B42</f>
        <v>2028</v>
      </c>
      <c r="C47" s="99">
        <f>Amnt_Deposited!D42</f>
        <v>1.2590499916950002</v>
      </c>
      <c r="D47" s="418">
        <f>Dry_Matter_Content!D34</f>
        <v>0.44</v>
      </c>
      <c r="E47" s="284">
        <f>MCF!R46</f>
        <v>1</v>
      </c>
      <c r="F47" s="67">
        <f t="shared" si="0"/>
        <v>0.12187603919607604</v>
      </c>
      <c r="G47" s="67">
        <f t="shared" si="1"/>
        <v>0.12187603919607604</v>
      </c>
      <c r="H47" s="67">
        <f t="shared" si="2"/>
        <v>0</v>
      </c>
      <c r="I47" s="67">
        <f t="shared" si="3"/>
        <v>1.5653880081059397</v>
      </c>
      <c r="J47" s="67">
        <f t="shared" si="4"/>
        <v>0.10466642748434722</v>
      </c>
      <c r="K47" s="100">
        <f t="shared" si="6"/>
        <v>6.9777618322898138E-2</v>
      </c>
      <c r="O47" s="96">
        <f>Amnt_Deposited!B42</f>
        <v>2028</v>
      </c>
      <c r="P47" s="99">
        <f>Amnt_Deposited!D42</f>
        <v>1.2590499916950002</v>
      </c>
      <c r="Q47" s="284">
        <f>MCF!R46</f>
        <v>1</v>
      </c>
      <c r="R47" s="67">
        <f t="shared" si="5"/>
        <v>0.25180999833900003</v>
      </c>
      <c r="S47" s="67">
        <f t="shared" si="7"/>
        <v>0.25180999833900003</v>
      </c>
      <c r="T47" s="67">
        <f t="shared" si="8"/>
        <v>0</v>
      </c>
      <c r="U47" s="67">
        <f t="shared" si="9"/>
        <v>3.2342727440205357</v>
      </c>
      <c r="V47" s="67">
        <f t="shared" si="10"/>
        <v>0.21625294934782477</v>
      </c>
      <c r="W47" s="100">
        <f t="shared" si="11"/>
        <v>0.14416863289854984</v>
      </c>
    </row>
    <row r="48" spans="2:23">
      <c r="B48" s="96">
        <f>Amnt_Deposited!B43</f>
        <v>2029</v>
      </c>
      <c r="C48" s="99">
        <f>Amnt_Deposited!D43</f>
        <v>1.26133961463</v>
      </c>
      <c r="D48" s="418">
        <f>Dry_Matter_Content!D35</f>
        <v>0.44</v>
      </c>
      <c r="E48" s="284">
        <f>MCF!R47</f>
        <v>1</v>
      </c>
      <c r="F48" s="67">
        <f t="shared" si="0"/>
        <v>0.12209767469618399</v>
      </c>
      <c r="G48" s="67">
        <f t="shared" si="1"/>
        <v>0.12209767469618399</v>
      </c>
      <c r="H48" s="67">
        <f t="shared" si="2"/>
        <v>0</v>
      </c>
      <c r="I48" s="67">
        <f t="shared" si="3"/>
        <v>1.5816557792090447</v>
      </c>
      <c r="J48" s="67">
        <f t="shared" si="4"/>
        <v>0.10582990359307906</v>
      </c>
      <c r="K48" s="100">
        <f t="shared" si="6"/>
        <v>7.0553269062052698E-2</v>
      </c>
      <c r="O48" s="96">
        <f>Amnt_Deposited!B43</f>
        <v>2029</v>
      </c>
      <c r="P48" s="99">
        <f>Amnt_Deposited!D43</f>
        <v>1.26133961463</v>
      </c>
      <c r="Q48" s="284">
        <f>MCF!R47</f>
        <v>1</v>
      </c>
      <c r="R48" s="67">
        <f t="shared" si="5"/>
        <v>0.25226792292600003</v>
      </c>
      <c r="S48" s="67">
        <f t="shared" si="7"/>
        <v>0.25226792292600003</v>
      </c>
      <c r="T48" s="67">
        <f t="shared" si="8"/>
        <v>0</v>
      </c>
      <c r="U48" s="67">
        <f t="shared" si="9"/>
        <v>3.2678838413410003</v>
      </c>
      <c r="V48" s="67">
        <f t="shared" si="10"/>
        <v>0.2186568256055352</v>
      </c>
      <c r="W48" s="100">
        <f t="shared" si="11"/>
        <v>0.14577121707035678</v>
      </c>
    </row>
    <row r="49" spans="2:23">
      <c r="B49" s="96">
        <f>Amnt_Deposited!B44</f>
        <v>2030</v>
      </c>
      <c r="C49" s="99">
        <f>Amnt_Deposited!D44</f>
        <v>1.263629237565</v>
      </c>
      <c r="D49" s="418">
        <f>Dry_Matter_Content!D36</f>
        <v>0.44</v>
      </c>
      <c r="E49" s="284">
        <f>MCF!R48</f>
        <v>1</v>
      </c>
      <c r="F49" s="67">
        <f t="shared" si="0"/>
        <v>0.122319310196292</v>
      </c>
      <c r="G49" s="67">
        <f t="shared" si="1"/>
        <v>0.122319310196292</v>
      </c>
      <c r="H49" s="67">
        <f t="shared" si="2"/>
        <v>0</v>
      </c>
      <c r="I49" s="67">
        <f t="shared" si="3"/>
        <v>1.5970453839493324</v>
      </c>
      <c r="J49" s="67">
        <f t="shared" si="4"/>
        <v>0.10692970545600439</v>
      </c>
      <c r="K49" s="100">
        <f t="shared" si="6"/>
        <v>7.1286470304002925E-2</v>
      </c>
      <c r="O49" s="96">
        <f>Amnt_Deposited!B44</f>
        <v>2030</v>
      </c>
      <c r="P49" s="99">
        <f>Amnt_Deposited!D44</f>
        <v>1.263629237565</v>
      </c>
      <c r="Q49" s="284">
        <f>MCF!R48</f>
        <v>1</v>
      </c>
      <c r="R49" s="67">
        <f t="shared" si="5"/>
        <v>0.25272584751300003</v>
      </c>
      <c r="S49" s="67">
        <f t="shared" si="7"/>
        <v>0.25272584751300003</v>
      </c>
      <c r="T49" s="67">
        <f t="shared" si="8"/>
        <v>0</v>
      </c>
      <c r="U49" s="67">
        <f t="shared" si="9"/>
        <v>3.299680545349859</v>
      </c>
      <c r="V49" s="67">
        <f t="shared" si="10"/>
        <v>0.22092914350414122</v>
      </c>
      <c r="W49" s="100">
        <f t="shared" si="11"/>
        <v>0.14728609566942746</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1.4890752461036798</v>
      </c>
      <c r="J50" s="67">
        <f t="shared" si="4"/>
        <v>0.10797013784565256</v>
      </c>
      <c r="K50" s="100">
        <f t="shared" si="6"/>
        <v>7.1980091897101695E-2</v>
      </c>
      <c r="O50" s="96">
        <f>Amnt_Deposited!B45</f>
        <v>2031</v>
      </c>
      <c r="P50" s="99">
        <f>Amnt_Deposited!D45</f>
        <v>0</v>
      </c>
      <c r="Q50" s="284">
        <f>MCF!R49</f>
        <v>1</v>
      </c>
      <c r="R50" s="67">
        <f t="shared" si="5"/>
        <v>0</v>
      </c>
      <c r="S50" s="67">
        <f t="shared" si="7"/>
        <v>0</v>
      </c>
      <c r="T50" s="67">
        <f t="shared" si="8"/>
        <v>0</v>
      </c>
      <c r="U50" s="67">
        <f t="shared" si="9"/>
        <v>3.0766017481480974</v>
      </c>
      <c r="V50" s="67">
        <f t="shared" si="10"/>
        <v>0.22307879720176138</v>
      </c>
      <c r="W50" s="100">
        <f t="shared" si="11"/>
        <v>0.14871919813450757</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1.388404556842</v>
      </c>
      <c r="J51" s="67">
        <f t="shared" si="4"/>
        <v>0.10067068926167977</v>
      </c>
      <c r="K51" s="100">
        <f t="shared" si="6"/>
        <v>6.7113792841119846E-2</v>
      </c>
      <c r="O51" s="96">
        <f>Amnt_Deposited!B46</f>
        <v>2032</v>
      </c>
      <c r="P51" s="99">
        <f>Amnt_Deposited!D46</f>
        <v>0</v>
      </c>
      <c r="Q51" s="284">
        <f>MCF!R50</f>
        <v>1</v>
      </c>
      <c r="R51" s="67">
        <f t="shared" ref="R51:R82" si="13">P51*$W$6*DOCF*Q51</f>
        <v>0</v>
      </c>
      <c r="S51" s="67">
        <f t="shared" si="7"/>
        <v>0</v>
      </c>
      <c r="T51" s="67">
        <f t="shared" si="8"/>
        <v>0</v>
      </c>
      <c r="U51" s="67">
        <f t="shared" si="9"/>
        <v>2.868604456285123</v>
      </c>
      <c r="V51" s="67">
        <f t="shared" si="10"/>
        <v>0.20799729186297464</v>
      </c>
      <c r="W51" s="100">
        <f t="shared" si="11"/>
        <v>0.13866486124198307</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1.2945398283287377</v>
      </c>
      <c r="J52" s="67">
        <f t="shared" si="4"/>
        <v>9.386472851326233E-2</v>
      </c>
      <c r="K52" s="100">
        <f t="shared" si="6"/>
        <v>6.257648567550822E-2</v>
      </c>
      <c r="O52" s="96">
        <f>Amnt_Deposited!B47</f>
        <v>2033</v>
      </c>
      <c r="P52" s="99">
        <f>Amnt_Deposited!D47</f>
        <v>0</v>
      </c>
      <c r="Q52" s="284">
        <f>MCF!R51</f>
        <v>1</v>
      </c>
      <c r="R52" s="67">
        <f t="shared" si="13"/>
        <v>0</v>
      </c>
      <c r="S52" s="67">
        <f t="shared" si="7"/>
        <v>0</v>
      </c>
      <c r="T52" s="67">
        <f t="shared" si="8"/>
        <v>0</v>
      </c>
      <c r="U52" s="67">
        <f t="shared" si="9"/>
        <v>2.6746690667949116</v>
      </c>
      <c r="V52" s="67">
        <f t="shared" si="10"/>
        <v>0.19393538949021136</v>
      </c>
      <c r="W52" s="100">
        <f t="shared" si="11"/>
        <v>0.1292902596601409</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1.2070209355558223</v>
      </c>
      <c r="J53" s="67">
        <f t="shared" si="4"/>
        <v>8.7518892772915441E-2</v>
      </c>
      <c r="K53" s="100">
        <f t="shared" si="6"/>
        <v>5.8345928515276958E-2</v>
      </c>
      <c r="O53" s="96">
        <f>Amnt_Deposited!B48</f>
        <v>2034</v>
      </c>
      <c r="P53" s="99">
        <f>Amnt_Deposited!D48</f>
        <v>0</v>
      </c>
      <c r="Q53" s="284">
        <f>MCF!R52</f>
        <v>1</v>
      </c>
      <c r="R53" s="67">
        <f t="shared" si="13"/>
        <v>0</v>
      </c>
      <c r="S53" s="67">
        <f t="shared" si="7"/>
        <v>0</v>
      </c>
      <c r="T53" s="67">
        <f t="shared" si="8"/>
        <v>0</v>
      </c>
      <c r="U53" s="67">
        <f t="shared" si="9"/>
        <v>2.4938449081731857</v>
      </c>
      <c r="V53" s="67">
        <f t="shared" si="10"/>
        <v>0.18082415862172604</v>
      </c>
      <c r="W53" s="100">
        <f t="shared" si="11"/>
        <v>0.12054943908115069</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1.1254188608093447</v>
      </c>
      <c r="J54" s="67">
        <f t="shared" si="4"/>
        <v>8.1602074746477724E-2</v>
      </c>
      <c r="K54" s="100">
        <f t="shared" si="6"/>
        <v>5.440138316431848E-2</v>
      </c>
      <c r="O54" s="96">
        <f>Amnt_Deposited!B49</f>
        <v>2035</v>
      </c>
      <c r="P54" s="99">
        <f>Amnt_Deposited!D49</f>
        <v>0</v>
      </c>
      <c r="Q54" s="284">
        <f>MCF!R53</f>
        <v>1</v>
      </c>
      <c r="R54" s="67">
        <f t="shared" si="13"/>
        <v>0</v>
      </c>
      <c r="S54" s="67">
        <f t="shared" si="7"/>
        <v>0</v>
      </c>
      <c r="T54" s="67">
        <f t="shared" si="8"/>
        <v>0</v>
      </c>
      <c r="U54" s="67">
        <f t="shared" si="9"/>
        <v>2.3252455801845953</v>
      </c>
      <c r="V54" s="67">
        <f t="shared" si="10"/>
        <v>0.16859932798859029</v>
      </c>
      <c r="W54" s="100">
        <f t="shared" si="11"/>
        <v>0.11239955199239351</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1.0493335906242256</v>
      </c>
      <c r="J55" s="67">
        <f t="shared" si="4"/>
        <v>7.6085270185119097E-2</v>
      </c>
      <c r="K55" s="100">
        <f t="shared" si="6"/>
        <v>5.0723513456746062E-2</v>
      </c>
      <c r="O55" s="96">
        <f>Amnt_Deposited!B50</f>
        <v>2036</v>
      </c>
      <c r="P55" s="99">
        <f>Amnt_Deposited!D50</f>
        <v>0</v>
      </c>
      <c r="Q55" s="284">
        <f>MCF!R54</f>
        <v>1</v>
      </c>
      <c r="R55" s="67">
        <f t="shared" si="13"/>
        <v>0</v>
      </c>
      <c r="S55" s="67">
        <f t="shared" si="7"/>
        <v>0</v>
      </c>
      <c r="T55" s="67">
        <f t="shared" si="8"/>
        <v>0</v>
      </c>
      <c r="U55" s="67">
        <f t="shared" si="9"/>
        <v>2.1680446087277376</v>
      </c>
      <c r="V55" s="67">
        <f t="shared" si="10"/>
        <v>0.15720097145685755</v>
      </c>
      <c r="W55" s="100">
        <f t="shared" si="11"/>
        <v>0.10480064763790503</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0.97839215491774623</v>
      </c>
      <c r="J56" s="67">
        <f t="shared" si="4"/>
        <v>7.0941435706479344E-2</v>
      </c>
      <c r="K56" s="100">
        <f t="shared" si="6"/>
        <v>4.7294290470986225E-2</v>
      </c>
      <c r="O56" s="96">
        <f>Amnt_Deposited!B51</f>
        <v>2037</v>
      </c>
      <c r="P56" s="99">
        <f>Amnt_Deposited!D51</f>
        <v>0</v>
      </c>
      <c r="Q56" s="284">
        <f>MCF!R55</f>
        <v>1</v>
      </c>
      <c r="R56" s="67">
        <f t="shared" si="13"/>
        <v>0</v>
      </c>
      <c r="S56" s="67">
        <f t="shared" si="7"/>
        <v>0</v>
      </c>
      <c r="T56" s="67">
        <f t="shared" si="8"/>
        <v>0</v>
      </c>
      <c r="U56" s="67">
        <f t="shared" si="9"/>
        <v>2.0214713944581524</v>
      </c>
      <c r="V56" s="67">
        <f t="shared" si="10"/>
        <v>0.14657321426958533</v>
      </c>
      <c r="W56" s="100">
        <f t="shared" si="11"/>
        <v>9.7715476179723551E-2</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0.91224679868976977</v>
      </c>
      <c r="J57" s="67">
        <f t="shared" si="4"/>
        <v>6.6145356227976501E-2</v>
      </c>
      <c r="K57" s="100">
        <f t="shared" si="6"/>
        <v>4.4096904151984334E-2</v>
      </c>
      <c r="O57" s="96">
        <f>Amnt_Deposited!B52</f>
        <v>2038</v>
      </c>
      <c r="P57" s="99">
        <f>Amnt_Deposited!D52</f>
        <v>0</v>
      </c>
      <c r="Q57" s="284">
        <f>MCF!R56</f>
        <v>1</v>
      </c>
      <c r="R57" s="67">
        <f t="shared" si="13"/>
        <v>0</v>
      </c>
      <c r="S57" s="67">
        <f t="shared" si="7"/>
        <v>0</v>
      </c>
      <c r="T57" s="67">
        <f t="shared" si="8"/>
        <v>0</v>
      </c>
      <c r="U57" s="67">
        <f t="shared" si="9"/>
        <v>1.8848074353094406</v>
      </c>
      <c r="V57" s="67">
        <f t="shared" si="10"/>
        <v>0.13666395914871174</v>
      </c>
      <c r="W57" s="100">
        <f t="shared" si="11"/>
        <v>9.1109306099141155E-2</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0.85057327732732702</v>
      </c>
      <c r="J58" s="67">
        <f t="shared" si="4"/>
        <v>6.1673521362442724E-2</v>
      </c>
      <c r="K58" s="100">
        <f t="shared" si="6"/>
        <v>4.1115680908295149E-2</v>
      </c>
      <c r="O58" s="96">
        <f>Amnt_Deposited!B53</f>
        <v>2039</v>
      </c>
      <c r="P58" s="99">
        <f>Amnt_Deposited!D53</f>
        <v>0</v>
      </c>
      <c r="Q58" s="284">
        <f>MCF!R57</f>
        <v>1</v>
      </c>
      <c r="R58" s="67">
        <f t="shared" si="13"/>
        <v>0</v>
      </c>
      <c r="S58" s="67">
        <f t="shared" si="7"/>
        <v>0</v>
      </c>
      <c r="T58" s="67">
        <f t="shared" si="8"/>
        <v>0</v>
      </c>
      <c r="U58" s="67">
        <f t="shared" si="9"/>
        <v>1.7573828043953028</v>
      </c>
      <c r="V58" s="67">
        <f t="shared" si="10"/>
        <v>0.1274246309141378</v>
      </c>
      <c r="W58" s="100">
        <f t="shared" si="11"/>
        <v>8.4949753942758527E-2</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0.79306926715714798</v>
      </c>
      <c r="J59" s="67">
        <f t="shared" si="4"/>
        <v>5.7504010170179073E-2</v>
      </c>
      <c r="K59" s="100">
        <f t="shared" si="6"/>
        <v>3.8336006780119378E-2</v>
      </c>
      <c r="O59" s="96">
        <f>Amnt_Deposited!B54</f>
        <v>2040</v>
      </c>
      <c r="P59" s="99">
        <f>Amnt_Deposited!D54</f>
        <v>0</v>
      </c>
      <c r="Q59" s="284">
        <f>MCF!R58</f>
        <v>1</v>
      </c>
      <c r="R59" s="67">
        <f t="shared" si="13"/>
        <v>0</v>
      </c>
      <c r="S59" s="67">
        <f t="shared" si="7"/>
        <v>0</v>
      </c>
      <c r="T59" s="67">
        <f t="shared" si="8"/>
        <v>0</v>
      </c>
      <c r="U59" s="67">
        <f t="shared" si="9"/>
        <v>1.6385728660271643</v>
      </c>
      <c r="V59" s="67">
        <f t="shared" si="10"/>
        <v>0.11880993836813852</v>
      </c>
      <c r="W59" s="100">
        <f t="shared" si="11"/>
        <v>7.9206625578759016E-2</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0.7394528834546642</v>
      </c>
      <c r="J60" s="67">
        <f t="shared" si="4"/>
        <v>5.3616383702483769E-2</v>
      </c>
      <c r="K60" s="100">
        <f t="shared" si="6"/>
        <v>3.5744255801655841E-2</v>
      </c>
      <c r="O60" s="96">
        <f>Amnt_Deposited!B55</f>
        <v>2041</v>
      </c>
      <c r="P60" s="99">
        <f>Amnt_Deposited!D55</f>
        <v>0</v>
      </c>
      <c r="Q60" s="284">
        <f>MCF!R59</f>
        <v>1</v>
      </c>
      <c r="R60" s="67">
        <f t="shared" si="13"/>
        <v>0</v>
      </c>
      <c r="S60" s="67">
        <f t="shared" si="7"/>
        <v>0</v>
      </c>
      <c r="T60" s="67">
        <f t="shared" si="8"/>
        <v>0</v>
      </c>
      <c r="U60" s="67">
        <f t="shared" si="9"/>
        <v>1.5277952137493054</v>
      </c>
      <c r="V60" s="67">
        <f t="shared" si="10"/>
        <v>0.11077765227785896</v>
      </c>
      <c r="W60" s="100">
        <f t="shared" si="11"/>
        <v>7.3851768185239308E-2</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0.68946129864476235</v>
      </c>
      <c r="J61" s="67">
        <f t="shared" si="4"/>
        <v>4.9991584809901873E-2</v>
      </c>
      <c r="K61" s="100">
        <f t="shared" si="6"/>
        <v>3.3327723206601247E-2</v>
      </c>
      <c r="O61" s="96">
        <f>Amnt_Deposited!B56</f>
        <v>2042</v>
      </c>
      <c r="P61" s="99">
        <f>Amnt_Deposited!D56</f>
        <v>0</v>
      </c>
      <c r="Q61" s="284">
        <f>MCF!R60</f>
        <v>1</v>
      </c>
      <c r="R61" s="67">
        <f t="shared" si="13"/>
        <v>0</v>
      </c>
      <c r="S61" s="67">
        <f t="shared" si="7"/>
        <v>0</v>
      </c>
      <c r="T61" s="67">
        <f t="shared" si="8"/>
        <v>0</v>
      </c>
      <c r="U61" s="67">
        <f t="shared" si="9"/>
        <v>1.4245068153817395</v>
      </c>
      <c r="V61" s="67">
        <f t="shared" si="10"/>
        <v>0.10328839836756579</v>
      </c>
      <c r="W61" s="100">
        <f t="shared" si="11"/>
        <v>6.8858932245043858E-2</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0.6428494539207058</v>
      </c>
      <c r="J62" s="67">
        <f t="shared" si="4"/>
        <v>4.6611844724056585E-2</v>
      </c>
      <c r="K62" s="100">
        <f t="shared" si="6"/>
        <v>3.1074563149371057E-2</v>
      </c>
      <c r="O62" s="96">
        <f>Amnt_Deposited!B57</f>
        <v>2043</v>
      </c>
      <c r="P62" s="99">
        <f>Amnt_Deposited!D57</f>
        <v>0</v>
      </c>
      <c r="Q62" s="284">
        <f>MCF!R61</f>
        <v>1</v>
      </c>
      <c r="R62" s="67">
        <f t="shared" si="13"/>
        <v>0</v>
      </c>
      <c r="S62" s="67">
        <f t="shared" si="7"/>
        <v>0</v>
      </c>
      <c r="T62" s="67">
        <f t="shared" si="8"/>
        <v>0</v>
      </c>
      <c r="U62" s="67">
        <f t="shared" si="9"/>
        <v>1.3282013510758375</v>
      </c>
      <c r="V62" s="67">
        <f t="shared" si="10"/>
        <v>9.6305464305901978E-2</v>
      </c>
      <c r="W62" s="100">
        <f t="shared" si="11"/>
        <v>6.4203642870601318E-2</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0.59938885796557972</v>
      </c>
      <c r="J63" s="67">
        <f t="shared" si="4"/>
        <v>4.3460595955126045E-2</v>
      </c>
      <c r="K63" s="100">
        <f t="shared" si="6"/>
        <v>2.8973730636750697E-2</v>
      </c>
      <c r="O63" s="96">
        <f>Amnt_Deposited!B58</f>
        <v>2044</v>
      </c>
      <c r="P63" s="99">
        <f>Amnt_Deposited!D58</f>
        <v>0</v>
      </c>
      <c r="Q63" s="284">
        <f>MCF!R62</f>
        <v>1</v>
      </c>
      <c r="R63" s="67">
        <f t="shared" si="13"/>
        <v>0</v>
      </c>
      <c r="S63" s="67">
        <f t="shared" si="7"/>
        <v>0</v>
      </c>
      <c r="T63" s="67">
        <f t="shared" si="8"/>
        <v>0</v>
      </c>
      <c r="U63" s="67">
        <f t="shared" si="9"/>
        <v>1.2384067313338416</v>
      </c>
      <c r="V63" s="67">
        <f t="shared" si="10"/>
        <v>8.9794619741995887E-2</v>
      </c>
      <c r="W63" s="100">
        <f t="shared" si="11"/>
        <v>5.9863079827997254E-2</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0.55886646688759078</v>
      </c>
      <c r="J64" s="67">
        <f t="shared" si="4"/>
        <v>4.0522391077988974E-2</v>
      </c>
      <c r="K64" s="100">
        <f t="shared" si="6"/>
        <v>2.7014927385325981E-2</v>
      </c>
      <c r="O64" s="96">
        <f>Amnt_Deposited!B59</f>
        <v>2045</v>
      </c>
      <c r="P64" s="99">
        <f>Amnt_Deposited!D59</f>
        <v>0</v>
      </c>
      <c r="Q64" s="284">
        <f>MCF!R63</f>
        <v>1</v>
      </c>
      <c r="R64" s="67">
        <f t="shared" si="13"/>
        <v>0</v>
      </c>
      <c r="S64" s="67">
        <f t="shared" si="7"/>
        <v>0</v>
      </c>
      <c r="T64" s="67">
        <f t="shared" si="8"/>
        <v>0</v>
      </c>
      <c r="U64" s="67">
        <f t="shared" si="9"/>
        <v>1.1546827828255999</v>
      </c>
      <c r="V64" s="67">
        <f t="shared" si="10"/>
        <v>8.3723948508241622E-2</v>
      </c>
      <c r="W64" s="100">
        <f t="shared" si="11"/>
        <v>5.5815965672161079E-2</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0.52108363987866191</v>
      </c>
      <c r="J65" s="67">
        <f t="shared" si="4"/>
        <v>3.7782827008928856E-2</v>
      </c>
      <c r="K65" s="100">
        <f t="shared" si="6"/>
        <v>2.5188551339285901E-2</v>
      </c>
      <c r="O65" s="96">
        <f>Amnt_Deposited!B60</f>
        <v>2046</v>
      </c>
      <c r="P65" s="99">
        <f>Amnt_Deposited!D60</f>
        <v>0</v>
      </c>
      <c r="Q65" s="284">
        <f>MCF!R64</f>
        <v>1</v>
      </c>
      <c r="R65" s="67">
        <f t="shared" si="13"/>
        <v>0</v>
      </c>
      <c r="S65" s="67">
        <f t="shared" si="7"/>
        <v>0</v>
      </c>
      <c r="T65" s="67">
        <f t="shared" si="8"/>
        <v>0</v>
      </c>
      <c r="U65" s="67">
        <f t="shared" si="9"/>
        <v>1.0766190906583915</v>
      </c>
      <c r="V65" s="67">
        <f t="shared" si="10"/>
        <v>7.8063692167208321E-2</v>
      </c>
      <c r="W65" s="100">
        <f t="shared" si="11"/>
        <v>5.2042461444805545E-2</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0.48585516547696112</v>
      </c>
      <c r="J66" s="67">
        <f t="shared" si="4"/>
        <v>3.5228474401700814E-2</v>
      </c>
      <c r="K66" s="100">
        <f t="shared" si="6"/>
        <v>2.3485649601133876E-2</v>
      </c>
      <c r="O66" s="96">
        <f>Amnt_Deposited!B61</f>
        <v>2047</v>
      </c>
      <c r="P66" s="99">
        <f>Amnt_Deposited!D61</f>
        <v>0</v>
      </c>
      <c r="Q66" s="284">
        <f>MCF!R65</f>
        <v>1</v>
      </c>
      <c r="R66" s="67">
        <f t="shared" si="13"/>
        <v>0</v>
      </c>
      <c r="S66" s="67">
        <f t="shared" si="7"/>
        <v>0</v>
      </c>
      <c r="T66" s="67">
        <f t="shared" si="8"/>
        <v>0</v>
      </c>
      <c r="U66" s="67">
        <f t="shared" si="9"/>
        <v>1.0038329865226461</v>
      </c>
      <c r="V66" s="67">
        <f t="shared" si="10"/>
        <v>7.2786104135745419E-2</v>
      </c>
      <c r="W66" s="100">
        <f t="shared" si="11"/>
        <v>4.8524069423830279E-2</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0.45300835366010039</v>
      </c>
      <c r="J67" s="67">
        <f t="shared" si="4"/>
        <v>3.2846811816860735E-2</v>
      </c>
      <c r="K67" s="100">
        <f t="shared" si="6"/>
        <v>2.1897874544573821E-2</v>
      </c>
      <c r="O67" s="96">
        <f>Amnt_Deposited!B62</f>
        <v>2048</v>
      </c>
      <c r="P67" s="99">
        <f>Amnt_Deposited!D62</f>
        <v>0</v>
      </c>
      <c r="Q67" s="284">
        <f>MCF!R66</f>
        <v>1</v>
      </c>
      <c r="R67" s="67">
        <f t="shared" si="13"/>
        <v>0</v>
      </c>
      <c r="S67" s="67">
        <f t="shared" si="7"/>
        <v>0</v>
      </c>
      <c r="T67" s="67">
        <f t="shared" si="8"/>
        <v>0</v>
      </c>
      <c r="U67" s="67">
        <f t="shared" si="9"/>
        <v>0.93596767285144622</v>
      </c>
      <c r="V67" s="67">
        <f t="shared" si="10"/>
        <v>6.7865313671199815E-2</v>
      </c>
      <c r="W67" s="100">
        <f t="shared" si="11"/>
        <v>4.5243542447466541E-2</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0.42238218931844579</v>
      </c>
      <c r="J68" s="67">
        <f t="shared" si="4"/>
        <v>3.0626164341654622E-2</v>
      </c>
      <c r="K68" s="100">
        <f t="shared" si="6"/>
        <v>2.0417442894436415E-2</v>
      </c>
      <c r="O68" s="96">
        <f>Amnt_Deposited!B63</f>
        <v>2049</v>
      </c>
      <c r="P68" s="99">
        <f>Amnt_Deposited!D63</f>
        <v>0</v>
      </c>
      <c r="Q68" s="284">
        <f>MCF!R67</f>
        <v>1</v>
      </c>
      <c r="R68" s="67">
        <f t="shared" si="13"/>
        <v>0</v>
      </c>
      <c r="S68" s="67">
        <f t="shared" si="7"/>
        <v>0</v>
      </c>
      <c r="T68" s="67">
        <f t="shared" si="8"/>
        <v>0</v>
      </c>
      <c r="U68" s="67">
        <f t="shared" si="9"/>
        <v>0.87269047379844089</v>
      </c>
      <c r="V68" s="67">
        <f t="shared" si="10"/>
        <v>6.3277199053005356E-2</v>
      </c>
      <c r="W68" s="100">
        <f t="shared" si="11"/>
        <v>4.2184799368670235E-2</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0.3938265429588631</v>
      </c>
      <c r="J69" s="67">
        <f t="shared" si="4"/>
        <v>2.8555646359582697E-2</v>
      </c>
      <c r="K69" s="100">
        <f t="shared" si="6"/>
        <v>1.903709757305513E-2</v>
      </c>
      <c r="O69" s="96">
        <f>Amnt_Deposited!B64</f>
        <v>2050</v>
      </c>
      <c r="P69" s="99">
        <f>Amnt_Deposited!D64</f>
        <v>0</v>
      </c>
      <c r="Q69" s="284">
        <f>MCF!R68</f>
        <v>1</v>
      </c>
      <c r="R69" s="67">
        <f t="shared" si="13"/>
        <v>0</v>
      </c>
      <c r="S69" s="67">
        <f t="shared" si="7"/>
        <v>0</v>
      </c>
      <c r="T69" s="67">
        <f t="shared" si="8"/>
        <v>0</v>
      </c>
      <c r="U69" s="67">
        <f t="shared" si="9"/>
        <v>0.81369120446046017</v>
      </c>
      <c r="V69" s="67">
        <f t="shared" si="10"/>
        <v>5.8999269337980727E-2</v>
      </c>
      <c r="W69" s="100">
        <f t="shared" si="11"/>
        <v>3.9332846225320482E-2</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0.36720143476976841</v>
      </c>
      <c r="J70" s="67">
        <f t="shared" si="4"/>
        <v>2.6625108189094696E-2</v>
      </c>
      <c r="K70" s="100">
        <f t="shared" si="6"/>
        <v>1.7750072126063131E-2</v>
      </c>
      <c r="O70" s="96">
        <f>Amnt_Deposited!B65</f>
        <v>2051</v>
      </c>
      <c r="P70" s="99">
        <f>Amnt_Deposited!D65</f>
        <v>0</v>
      </c>
      <c r="Q70" s="284">
        <f>MCF!R69</f>
        <v>1</v>
      </c>
      <c r="R70" s="67">
        <f t="shared" si="13"/>
        <v>0</v>
      </c>
      <c r="S70" s="67">
        <f t="shared" si="7"/>
        <v>0</v>
      </c>
      <c r="T70" s="67">
        <f t="shared" si="8"/>
        <v>0</v>
      </c>
      <c r="U70" s="67">
        <f t="shared" si="9"/>
        <v>0.75868065035076049</v>
      </c>
      <c r="V70" s="67">
        <f t="shared" si="10"/>
        <v>5.5010554109699739E-2</v>
      </c>
      <c r="W70" s="100">
        <f t="shared" si="11"/>
        <v>3.6673702739799821E-2</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0.34237634843992926</v>
      </c>
      <c r="J71" s="67">
        <f t="shared" si="4"/>
        <v>2.4825086329839152E-2</v>
      </c>
      <c r="K71" s="100">
        <f t="shared" si="6"/>
        <v>1.65500575532261E-2</v>
      </c>
      <c r="O71" s="96">
        <f>Amnt_Deposited!B66</f>
        <v>2052</v>
      </c>
      <c r="P71" s="99">
        <f>Amnt_Deposited!D66</f>
        <v>0</v>
      </c>
      <c r="Q71" s="284">
        <f>MCF!R70</f>
        <v>1</v>
      </c>
      <c r="R71" s="67">
        <f t="shared" si="13"/>
        <v>0</v>
      </c>
      <c r="S71" s="67">
        <f t="shared" si="7"/>
        <v>0</v>
      </c>
      <c r="T71" s="67">
        <f t="shared" si="8"/>
        <v>0</v>
      </c>
      <c r="U71" s="67">
        <f t="shared" si="9"/>
        <v>0.70738914966927469</v>
      </c>
      <c r="V71" s="67">
        <f t="shared" si="10"/>
        <v>5.1291500681485802E-2</v>
      </c>
      <c r="W71" s="100">
        <f t="shared" si="11"/>
        <v>3.4194333787657197E-2</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0.31922959136735557</v>
      </c>
      <c r="J72" s="67">
        <f t="shared" si="4"/>
        <v>2.3146757072573663E-2</v>
      </c>
      <c r="K72" s="100">
        <f t="shared" si="6"/>
        <v>1.5431171381715774E-2</v>
      </c>
      <c r="O72" s="96">
        <f>Amnt_Deposited!B67</f>
        <v>2053</v>
      </c>
      <c r="P72" s="99">
        <f>Amnt_Deposited!D67</f>
        <v>0</v>
      </c>
      <c r="Q72" s="284">
        <f>MCF!R71</f>
        <v>1</v>
      </c>
      <c r="R72" s="67">
        <f t="shared" si="13"/>
        <v>0</v>
      </c>
      <c r="S72" s="67">
        <f t="shared" si="7"/>
        <v>0</v>
      </c>
      <c r="T72" s="67">
        <f t="shared" si="8"/>
        <v>0</v>
      </c>
      <c r="U72" s="67">
        <f t="shared" si="9"/>
        <v>0.65956527142015564</v>
      </c>
      <c r="V72" s="67">
        <f t="shared" si="10"/>
        <v>4.7823878249119094E-2</v>
      </c>
      <c r="W72" s="100">
        <f t="shared" si="11"/>
        <v>3.1882585499412724E-2</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0.29764769812202357</v>
      </c>
      <c r="J73" s="67">
        <f t="shared" si="4"/>
        <v>2.1581893245331982E-2</v>
      </c>
      <c r="K73" s="100">
        <f t="shared" si="6"/>
        <v>1.438792883022132E-2</v>
      </c>
      <c r="O73" s="96">
        <f>Amnt_Deposited!B68</f>
        <v>2054</v>
      </c>
      <c r="P73" s="99">
        <f>Amnt_Deposited!D68</f>
        <v>0</v>
      </c>
      <c r="Q73" s="284">
        <f>MCF!R72</f>
        <v>1</v>
      </c>
      <c r="R73" s="67">
        <f t="shared" si="13"/>
        <v>0</v>
      </c>
      <c r="S73" s="67">
        <f t="shared" si="7"/>
        <v>0</v>
      </c>
      <c r="T73" s="67">
        <f t="shared" si="8"/>
        <v>0</v>
      </c>
      <c r="U73" s="67">
        <f t="shared" si="9"/>
        <v>0.61497458289674245</v>
      </c>
      <c r="V73" s="67">
        <f t="shared" si="10"/>
        <v>4.4590688523413149E-2</v>
      </c>
      <c r="W73" s="100">
        <f t="shared" si="11"/>
        <v>2.9727125682275431E-2</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0.2775248742382061</v>
      </c>
      <c r="J74" s="67">
        <f t="shared" si="4"/>
        <v>2.0122823883817469E-2</v>
      </c>
      <c r="K74" s="100">
        <f t="shared" si="6"/>
        <v>1.3415215922544979E-2</v>
      </c>
      <c r="O74" s="96">
        <f>Amnt_Deposited!B69</f>
        <v>2055</v>
      </c>
      <c r="P74" s="99">
        <f>Amnt_Deposited!D69</f>
        <v>0</v>
      </c>
      <c r="Q74" s="284">
        <f>MCF!R73</f>
        <v>1</v>
      </c>
      <c r="R74" s="67">
        <f t="shared" si="13"/>
        <v>0</v>
      </c>
      <c r="S74" s="67">
        <f t="shared" si="7"/>
        <v>0</v>
      </c>
      <c r="T74" s="67">
        <f t="shared" si="8"/>
        <v>0</v>
      </c>
      <c r="U74" s="67">
        <f t="shared" si="9"/>
        <v>0.5733985004921609</v>
      </c>
      <c r="V74" s="67">
        <f t="shared" si="10"/>
        <v>4.1576082404581514E-2</v>
      </c>
      <c r="W74" s="100">
        <f t="shared" si="11"/>
        <v>2.7717388269721008E-2</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0.25876247760987886</v>
      </c>
      <c r="J75" s="67">
        <f t="shared" si="4"/>
        <v>1.8762396628327217E-2</v>
      </c>
      <c r="K75" s="100">
        <f t="shared" si="6"/>
        <v>1.250826441888481E-2</v>
      </c>
      <c r="O75" s="96">
        <f>Amnt_Deposited!B70</f>
        <v>2056</v>
      </c>
      <c r="P75" s="99">
        <f>Amnt_Deposited!D70</f>
        <v>0</v>
      </c>
      <c r="Q75" s="284">
        <f>MCF!R74</f>
        <v>1</v>
      </c>
      <c r="R75" s="67">
        <f t="shared" si="13"/>
        <v>0</v>
      </c>
      <c r="S75" s="67">
        <f t="shared" si="7"/>
        <v>0</v>
      </c>
      <c r="T75" s="67">
        <f t="shared" si="8"/>
        <v>0</v>
      </c>
      <c r="U75" s="67">
        <f t="shared" si="9"/>
        <v>0.53463321820222864</v>
      </c>
      <c r="V75" s="67">
        <f t="shared" si="10"/>
        <v>3.8765282289932236E-2</v>
      </c>
      <c r="W75" s="100">
        <f t="shared" si="11"/>
        <v>2.5843521526621491E-2</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0.24126853494700237</v>
      </c>
      <c r="J76" s="67">
        <f t="shared" si="4"/>
        <v>1.7493942662876499E-2</v>
      </c>
      <c r="K76" s="100">
        <f t="shared" si="6"/>
        <v>1.1662628441917665E-2</v>
      </c>
      <c r="O76" s="96">
        <f>Amnt_Deposited!B71</f>
        <v>2057</v>
      </c>
      <c r="P76" s="99">
        <f>Amnt_Deposited!D71</f>
        <v>0</v>
      </c>
      <c r="Q76" s="284">
        <f>MCF!R75</f>
        <v>1</v>
      </c>
      <c r="R76" s="67">
        <f t="shared" si="13"/>
        <v>0</v>
      </c>
      <c r="S76" s="67">
        <f t="shared" si="7"/>
        <v>0</v>
      </c>
      <c r="T76" s="67">
        <f t="shared" si="8"/>
        <v>0</v>
      </c>
      <c r="U76" s="67">
        <f t="shared" si="9"/>
        <v>0.49848870856818633</v>
      </c>
      <c r="V76" s="67">
        <f t="shared" si="10"/>
        <v>3.6144509634042324E-2</v>
      </c>
      <c r="W76" s="100">
        <f t="shared" si="11"/>
        <v>2.4096339756028214E-2</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0.22495729092234731</v>
      </c>
      <c r="J77" s="67">
        <f t="shared" si="4"/>
        <v>1.6311244024655055E-2</v>
      </c>
      <c r="K77" s="100">
        <f t="shared" si="6"/>
        <v>1.0874162683103369E-2</v>
      </c>
      <c r="O77" s="96">
        <f>Amnt_Deposited!B72</f>
        <v>2058</v>
      </c>
      <c r="P77" s="99">
        <f>Amnt_Deposited!D72</f>
        <v>0</v>
      </c>
      <c r="Q77" s="284">
        <f>MCF!R76</f>
        <v>1</v>
      </c>
      <c r="R77" s="67">
        <f t="shared" si="13"/>
        <v>0</v>
      </c>
      <c r="S77" s="67">
        <f t="shared" si="7"/>
        <v>0</v>
      </c>
      <c r="T77" s="67">
        <f t="shared" si="8"/>
        <v>0</v>
      </c>
      <c r="U77" s="67">
        <f t="shared" si="9"/>
        <v>0.46478779116187424</v>
      </c>
      <c r="V77" s="67">
        <f t="shared" si="10"/>
        <v>3.3700917406312071E-2</v>
      </c>
      <c r="W77" s="100">
        <f t="shared" si="11"/>
        <v>2.2467278270874712E-2</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0.20974878779878112</v>
      </c>
      <c r="J78" s="67">
        <f t="shared" si="4"/>
        <v>1.5208503123566201E-2</v>
      </c>
      <c r="K78" s="100">
        <f t="shared" si="6"/>
        <v>1.0139002082377467E-2</v>
      </c>
      <c r="O78" s="96">
        <f>Amnt_Deposited!B73</f>
        <v>2059</v>
      </c>
      <c r="P78" s="99">
        <f>Amnt_Deposited!D73</f>
        <v>0</v>
      </c>
      <c r="Q78" s="284">
        <f>MCF!R77</f>
        <v>1</v>
      </c>
      <c r="R78" s="67">
        <f t="shared" si="13"/>
        <v>0</v>
      </c>
      <c r="S78" s="67">
        <f t="shared" si="7"/>
        <v>0</v>
      </c>
      <c r="T78" s="67">
        <f t="shared" si="8"/>
        <v>0</v>
      </c>
      <c r="U78" s="67">
        <f t="shared" si="9"/>
        <v>0.43336526404706804</v>
      </c>
      <c r="V78" s="67">
        <f t="shared" si="10"/>
        <v>3.142252711480617E-2</v>
      </c>
      <c r="W78" s="100">
        <f t="shared" si="11"/>
        <v>2.094835140987078E-2</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0.19556847347634768</v>
      </c>
      <c r="J79" s="67">
        <f t="shared" si="4"/>
        <v>1.4180314322433435E-2</v>
      </c>
      <c r="K79" s="100">
        <f t="shared" si="6"/>
        <v>9.4535428816222896E-3</v>
      </c>
      <c r="O79" s="96">
        <f>Amnt_Deposited!B74</f>
        <v>2060</v>
      </c>
      <c r="P79" s="99">
        <f>Amnt_Deposited!D74</f>
        <v>0</v>
      </c>
      <c r="Q79" s="284">
        <f>MCF!R78</f>
        <v>1</v>
      </c>
      <c r="R79" s="67">
        <f t="shared" si="13"/>
        <v>0</v>
      </c>
      <c r="S79" s="67">
        <f t="shared" si="7"/>
        <v>0</v>
      </c>
      <c r="T79" s="67">
        <f t="shared" si="8"/>
        <v>0</v>
      </c>
      <c r="U79" s="67">
        <f t="shared" si="9"/>
        <v>0.40406709395939566</v>
      </c>
      <c r="V79" s="67">
        <f t="shared" si="10"/>
        <v>2.9298170087672361E-2</v>
      </c>
      <c r="W79" s="100">
        <f t="shared" si="11"/>
        <v>1.9532113391781573E-2</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0.18234683603778692</v>
      </c>
      <c r="J80" s="67">
        <f t="shared" si="4"/>
        <v>1.3221637438560739E-2</v>
      </c>
      <c r="K80" s="100">
        <f t="shared" si="6"/>
        <v>8.8144249590404924E-3</v>
      </c>
      <c r="O80" s="96">
        <f>Amnt_Deposited!B75</f>
        <v>2061</v>
      </c>
      <c r="P80" s="99">
        <f>Amnt_Deposited!D75</f>
        <v>0</v>
      </c>
      <c r="Q80" s="284">
        <f>MCF!R79</f>
        <v>1</v>
      </c>
      <c r="R80" s="67">
        <f t="shared" si="13"/>
        <v>0</v>
      </c>
      <c r="S80" s="67">
        <f t="shared" si="7"/>
        <v>0</v>
      </c>
      <c r="T80" s="67">
        <f t="shared" si="8"/>
        <v>0</v>
      </c>
      <c r="U80" s="67">
        <f t="shared" si="9"/>
        <v>0.37674966123509662</v>
      </c>
      <c r="V80" s="67">
        <f t="shared" si="10"/>
        <v>2.7317432724299023E-2</v>
      </c>
      <c r="W80" s="100">
        <f t="shared" si="11"/>
        <v>1.8211621816199348E-2</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0.17001906300103578</v>
      </c>
      <c r="J81" s="67">
        <f t="shared" si="4"/>
        <v>1.2327773036751144E-2</v>
      </c>
      <c r="K81" s="100">
        <f t="shared" si="6"/>
        <v>8.2185153578340948E-3</v>
      </c>
      <c r="O81" s="96">
        <f>Amnt_Deposited!B76</f>
        <v>2062</v>
      </c>
      <c r="P81" s="99">
        <f>Amnt_Deposited!D76</f>
        <v>0</v>
      </c>
      <c r="Q81" s="284">
        <f>MCF!R80</f>
        <v>1</v>
      </c>
      <c r="R81" s="67">
        <f t="shared" si="13"/>
        <v>0</v>
      </c>
      <c r="S81" s="67">
        <f t="shared" si="7"/>
        <v>0</v>
      </c>
      <c r="T81" s="67">
        <f t="shared" si="8"/>
        <v>0</v>
      </c>
      <c r="U81" s="67">
        <f t="shared" si="9"/>
        <v>0.35127905578726371</v>
      </c>
      <c r="V81" s="67">
        <f t="shared" si="10"/>
        <v>2.547060544783292E-2</v>
      </c>
      <c r="W81" s="100">
        <f t="shared" si="11"/>
        <v>1.6980403631888612E-2</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0.15852472360836584</v>
      </c>
      <c r="J82" s="67">
        <f t="shared" si="4"/>
        <v>1.1494339392669951E-2</v>
      </c>
      <c r="K82" s="100">
        <f t="shared" si="6"/>
        <v>7.662892928446634E-3</v>
      </c>
      <c r="O82" s="96">
        <f>Amnt_Deposited!B77</f>
        <v>2063</v>
      </c>
      <c r="P82" s="99">
        <f>Amnt_Deposited!D77</f>
        <v>0</v>
      </c>
      <c r="Q82" s="284">
        <f>MCF!R81</f>
        <v>1</v>
      </c>
      <c r="R82" s="67">
        <f t="shared" si="13"/>
        <v>0</v>
      </c>
      <c r="S82" s="67">
        <f t="shared" si="7"/>
        <v>0</v>
      </c>
      <c r="T82" s="67">
        <f t="shared" si="8"/>
        <v>0</v>
      </c>
      <c r="U82" s="67">
        <f t="shared" si="9"/>
        <v>0.32753042067844151</v>
      </c>
      <c r="V82" s="67">
        <f t="shared" si="10"/>
        <v>2.3748635108822195E-2</v>
      </c>
      <c r="W82" s="100">
        <f t="shared" si="11"/>
        <v>1.5832423405881462E-2</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0.14780747259473889</v>
      </c>
      <c r="J83" s="67">
        <f t="shared" ref="J83:J99" si="18">I82*(1-$K$10)+H83</f>
        <v>1.0717251013626954E-2</v>
      </c>
      <c r="K83" s="100">
        <f t="shared" si="6"/>
        <v>7.1448340090846359E-3</v>
      </c>
      <c r="O83" s="96">
        <f>Amnt_Deposited!B78</f>
        <v>2064</v>
      </c>
      <c r="P83" s="99">
        <f>Amnt_Deposited!D78</f>
        <v>0</v>
      </c>
      <c r="Q83" s="284">
        <f>MCF!R82</f>
        <v>1</v>
      </c>
      <c r="R83" s="67">
        <f t="shared" ref="R83:R99" si="19">P83*$W$6*DOCF*Q83</f>
        <v>0</v>
      </c>
      <c r="S83" s="67">
        <f t="shared" si="7"/>
        <v>0</v>
      </c>
      <c r="T83" s="67">
        <f t="shared" si="8"/>
        <v>0</v>
      </c>
      <c r="U83" s="67">
        <f t="shared" si="9"/>
        <v>0.30538734007177426</v>
      </c>
      <c r="V83" s="67">
        <f t="shared" si="10"/>
        <v>2.214308060666724E-2</v>
      </c>
      <c r="W83" s="100">
        <f t="shared" si="11"/>
        <v>1.4762053737778159E-2</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0.13781477398325237</v>
      </c>
      <c r="J84" s="67">
        <f t="shared" si="18"/>
        <v>9.9926986114865328E-3</v>
      </c>
      <c r="K84" s="100">
        <f t="shared" si="6"/>
        <v>6.6617990743243552E-3</v>
      </c>
      <c r="O84" s="96">
        <f>Amnt_Deposited!B79</f>
        <v>2065</v>
      </c>
      <c r="P84" s="99">
        <f>Amnt_Deposited!D79</f>
        <v>0</v>
      </c>
      <c r="Q84" s="284">
        <f>MCF!R83</f>
        <v>1</v>
      </c>
      <c r="R84" s="67">
        <f t="shared" si="19"/>
        <v>0</v>
      </c>
      <c r="S84" s="67">
        <f t="shared" si="7"/>
        <v>0</v>
      </c>
      <c r="T84" s="67">
        <f t="shared" si="8"/>
        <v>0</v>
      </c>
      <c r="U84" s="67">
        <f t="shared" si="9"/>
        <v>0.28474126856043847</v>
      </c>
      <c r="V84" s="67">
        <f t="shared" si="10"/>
        <v>2.0646071511335792E-2</v>
      </c>
      <c r="W84" s="100">
        <f t="shared" si="11"/>
        <v>1.3764047674223861E-2</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0.12849764355371956</v>
      </c>
      <c r="J85" s="67">
        <f t="shared" si="18"/>
        <v>9.3171304295327946E-3</v>
      </c>
      <c r="K85" s="100">
        <f t="shared" ref="K85:K99" si="20">J85*CH4_fraction*conv</f>
        <v>6.2114202863551961E-3</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0.26549099907793272</v>
      </c>
      <c r="V85" s="67">
        <f t="shared" ref="V85:V98" si="24">U84*(1-$W$10)+T85</f>
        <v>1.9250269482505751E-2</v>
      </c>
      <c r="W85" s="100">
        <f t="shared" ref="W85:W99" si="25">V85*CH4_fraction*conv</f>
        <v>1.2833512988337167E-2</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0.11981040872196554</v>
      </c>
      <c r="J86" s="67">
        <f t="shared" si="18"/>
        <v>8.6872348317540305E-3</v>
      </c>
      <c r="K86" s="100">
        <f t="shared" si="20"/>
        <v>5.7914898878360203E-3</v>
      </c>
      <c r="O86" s="96">
        <f>Amnt_Deposited!B81</f>
        <v>2067</v>
      </c>
      <c r="P86" s="99">
        <f>Amnt_Deposited!D81</f>
        <v>0</v>
      </c>
      <c r="Q86" s="284">
        <f>MCF!R85</f>
        <v>1</v>
      </c>
      <c r="R86" s="67">
        <f t="shared" si="19"/>
        <v>0</v>
      </c>
      <c r="S86" s="67">
        <f t="shared" si="21"/>
        <v>0</v>
      </c>
      <c r="T86" s="67">
        <f t="shared" si="22"/>
        <v>0</v>
      </c>
      <c r="U86" s="67">
        <f t="shared" si="23"/>
        <v>0.24754216678092028</v>
      </c>
      <c r="V86" s="67">
        <f t="shared" si="24"/>
        <v>1.794883229701244E-2</v>
      </c>
      <c r="W86" s="100">
        <f t="shared" si="25"/>
        <v>1.1965888198008293E-2</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0.1117104846527664</v>
      </c>
      <c r="J87" s="67">
        <f t="shared" si="18"/>
        <v>8.0999240691991478E-3</v>
      </c>
      <c r="K87" s="100">
        <f t="shared" si="20"/>
        <v>5.3999493794660985E-3</v>
      </c>
      <c r="O87" s="96">
        <f>Amnt_Deposited!B82</f>
        <v>2068</v>
      </c>
      <c r="P87" s="99">
        <f>Amnt_Deposited!D82</f>
        <v>0</v>
      </c>
      <c r="Q87" s="284">
        <f>MCF!R86</f>
        <v>1</v>
      </c>
      <c r="R87" s="67">
        <f t="shared" si="19"/>
        <v>0</v>
      </c>
      <c r="S87" s="67">
        <f t="shared" si="21"/>
        <v>0</v>
      </c>
      <c r="T87" s="67">
        <f t="shared" si="22"/>
        <v>0</v>
      </c>
      <c r="U87" s="67">
        <f t="shared" si="23"/>
        <v>0.23080678647265759</v>
      </c>
      <c r="V87" s="67">
        <f t="shared" si="24"/>
        <v>1.6735380308262684E-2</v>
      </c>
      <c r="W87" s="100">
        <f t="shared" si="25"/>
        <v>1.1156920205508455E-2</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0.10415816550893767</v>
      </c>
      <c r="J88" s="67">
        <f t="shared" si="18"/>
        <v>7.5523191438287268E-3</v>
      </c>
      <c r="K88" s="100">
        <f t="shared" si="20"/>
        <v>5.0348794292191506E-3</v>
      </c>
      <c r="O88" s="96">
        <f>Amnt_Deposited!B83</f>
        <v>2069</v>
      </c>
      <c r="P88" s="99">
        <f>Amnt_Deposited!D83</f>
        <v>0</v>
      </c>
      <c r="Q88" s="284">
        <f>MCF!R87</f>
        <v>1</v>
      </c>
      <c r="R88" s="67">
        <f t="shared" si="19"/>
        <v>0</v>
      </c>
      <c r="S88" s="67">
        <f t="shared" si="21"/>
        <v>0</v>
      </c>
      <c r="T88" s="67">
        <f t="shared" si="22"/>
        <v>0</v>
      </c>
      <c r="U88" s="67">
        <f t="shared" si="23"/>
        <v>0.21520282129945775</v>
      </c>
      <c r="V88" s="67">
        <f t="shared" si="24"/>
        <v>1.560396517319983E-2</v>
      </c>
      <c r="W88" s="100">
        <f t="shared" si="25"/>
        <v>1.0402643448799886E-2</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9.7116429813274383E-2</v>
      </c>
      <c r="J89" s="67">
        <f t="shared" si="18"/>
        <v>7.0417356956632869E-3</v>
      </c>
      <c r="K89" s="100">
        <f t="shared" si="20"/>
        <v>4.694490463775524E-3</v>
      </c>
      <c r="O89" s="96">
        <f>Amnt_Deposited!B84</f>
        <v>2070</v>
      </c>
      <c r="P89" s="99">
        <f>Amnt_Deposited!D84</f>
        <v>0</v>
      </c>
      <c r="Q89" s="284">
        <f>MCF!R88</f>
        <v>1</v>
      </c>
      <c r="R89" s="67">
        <f t="shared" si="19"/>
        <v>0</v>
      </c>
      <c r="S89" s="67">
        <f t="shared" si="21"/>
        <v>0</v>
      </c>
      <c r="T89" s="67">
        <f t="shared" si="22"/>
        <v>0</v>
      </c>
      <c r="U89" s="67">
        <f t="shared" si="23"/>
        <v>0.20065378060593858</v>
      </c>
      <c r="V89" s="67">
        <f t="shared" si="24"/>
        <v>1.4549040693519172E-2</v>
      </c>
      <c r="W89" s="100">
        <f t="shared" si="25"/>
        <v>9.6993604623461134E-3</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9.0550758969226819E-2</v>
      </c>
      <c r="J90" s="67">
        <f t="shared" si="18"/>
        <v>6.5656708440475619E-3</v>
      </c>
      <c r="K90" s="100">
        <f t="shared" si="20"/>
        <v>4.3771138960317073E-3</v>
      </c>
      <c r="O90" s="96">
        <f>Amnt_Deposited!B85</f>
        <v>2071</v>
      </c>
      <c r="P90" s="99">
        <f>Amnt_Deposited!D85</f>
        <v>0</v>
      </c>
      <c r="Q90" s="284">
        <f>MCF!R89</f>
        <v>1</v>
      </c>
      <c r="R90" s="67">
        <f t="shared" si="19"/>
        <v>0</v>
      </c>
      <c r="S90" s="67">
        <f t="shared" si="21"/>
        <v>0</v>
      </c>
      <c r="T90" s="67">
        <f t="shared" si="22"/>
        <v>0</v>
      </c>
      <c r="U90" s="67">
        <f t="shared" si="23"/>
        <v>0.18708834497774116</v>
      </c>
      <c r="V90" s="67">
        <f t="shared" si="24"/>
        <v>1.3565435628197427E-2</v>
      </c>
      <c r="W90" s="100">
        <f t="shared" si="25"/>
        <v>9.043623752131618E-3</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8.4428968050700201E-2</v>
      </c>
      <c r="J91" s="67">
        <f t="shared" si="18"/>
        <v>6.1217909185266178E-3</v>
      </c>
      <c r="K91" s="100">
        <f t="shared" si="20"/>
        <v>4.0811939456844113E-3</v>
      </c>
      <c r="O91" s="96">
        <f>Amnt_Deposited!B86</f>
        <v>2072</v>
      </c>
      <c r="P91" s="99">
        <f>Amnt_Deposited!D86</f>
        <v>0</v>
      </c>
      <c r="Q91" s="284">
        <f>MCF!R90</f>
        <v>1</v>
      </c>
      <c r="R91" s="67">
        <f t="shared" si="19"/>
        <v>0</v>
      </c>
      <c r="S91" s="67">
        <f t="shared" si="21"/>
        <v>0</v>
      </c>
      <c r="T91" s="67">
        <f t="shared" si="22"/>
        <v>0</v>
      </c>
      <c r="U91" s="67">
        <f t="shared" si="23"/>
        <v>0.17444001663367792</v>
      </c>
      <c r="V91" s="67">
        <f t="shared" si="24"/>
        <v>1.2648328344063247E-2</v>
      </c>
      <c r="W91" s="100">
        <f t="shared" si="25"/>
        <v>8.4322188960421641E-3</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7.872104803150963E-2</v>
      </c>
      <c r="J92" s="67">
        <f t="shared" si="18"/>
        <v>5.7079200191905771E-3</v>
      </c>
      <c r="K92" s="100">
        <f t="shared" si="20"/>
        <v>3.8052800127937178E-3</v>
      </c>
      <c r="O92" s="96">
        <f>Amnt_Deposited!B87</f>
        <v>2073</v>
      </c>
      <c r="P92" s="99">
        <f>Amnt_Deposited!D87</f>
        <v>0</v>
      </c>
      <c r="Q92" s="284">
        <f>MCF!R91</f>
        <v>1</v>
      </c>
      <c r="R92" s="67">
        <f t="shared" si="19"/>
        <v>0</v>
      </c>
      <c r="S92" s="67">
        <f t="shared" si="21"/>
        <v>0</v>
      </c>
      <c r="T92" s="67">
        <f t="shared" si="22"/>
        <v>0</v>
      </c>
      <c r="U92" s="67">
        <f t="shared" si="23"/>
        <v>0.16264679345353211</v>
      </c>
      <c r="V92" s="67">
        <f t="shared" si="24"/>
        <v>1.1793223180145808E-2</v>
      </c>
      <c r="W92" s="100">
        <f t="shared" si="25"/>
        <v>7.8621487867638722E-3</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7.3399018681098896E-2</v>
      </c>
      <c r="J93" s="67">
        <f t="shared" si="18"/>
        <v>5.3220293504107358E-3</v>
      </c>
      <c r="K93" s="100">
        <f t="shared" si="20"/>
        <v>3.5480195669404906E-3</v>
      </c>
      <c r="O93" s="96">
        <f>Amnt_Deposited!B88</f>
        <v>2074</v>
      </c>
      <c r="P93" s="99">
        <f>Amnt_Deposited!D88</f>
        <v>0</v>
      </c>
      <c r="Q93" s="284">
        <f>MCF!R92</f>
        <v>1</v>
      </c>
      <c r="R93" s="67">
        <f t="shared" si="19"/>
        <v>0</v>
      </c>
      <c r="S93" s="67">
        <f t="shared" si="21"/>
        <v>0</v>
      </c>
      <c r="T93" s="67">
        <f t="shared" si="22"/>
        <v>0</v>
      </c>
      <c r="U93" s="67">
        <f t="shared" si="23"/>
        <v>0.1516508650435926</v>
      </c>
      <c r="V93" s="67">
        <f t="shared" si="24"/>
        <v>1.0995928409939525E-2</v>
      </c>
      <c r="W93" s="100">
        <f t="shared" si="25"/>
        <v>7.3306189399596836E-3</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6.8436791405417863E-2</v>
      </c>
      <c r="J94" s="67">
        <f t="shared" si="18"/>
        <v>4.9622272756810392E-3</v>
      </c>
      <c r="K94" s="100">
        <f t="shared" si="20"/>
        <v>3.3081515171206927E-3</v>
      </c>
      <c r="O94" s="96">
        <f>Amnt_Deposited!B89</f>
        <v>2075</v>
      </c>
      <c r="P94" s="99">
        <f>Amnt_Deposited!D89</f>
        <v>0</v>
      </c>
      <c r="Q94" s="284">
        <f>MCF!R93</f>
        <v>1</v>
      </c>
      <c r="R94" s="67">
        <f t="shared" si="19"/>
        <v>0</v>
      </c>
      <c r="S94" s="67">
        <f t="shared" si="21"/>
        <v>0</v>
      </c>
      <c r="T94" s="67">
        <f t="shared" si="22"/>
        <v>0</v>
      </c>
      <c r="U94" s="67">
        <f t="shared" si="23"/>
        <v>0.14139832935003674</v>
      </c>
      <c r="V94" s="67">
        <f t="shared" si="24"/>
        <v>1.0252535693555855E-2</v>
      </c>
      <c r="W94" s="100">
        <f t="shared" si="25"/>
        <v>6.8350237957039029E-3</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6.3810041360604128E-2</v>
      </c>
      <c r="J95" s="67">
        <f t="shared" si="18"/>
        <v>4.6267500448137315E-3</v>
      </c>
      <c r="K95" s="100">
        <f t="shared" si="20"/>
        <v>3.084500029875821E-3</v>
      </c>
      <c r="O95" s="96">
        <f>Amnt_Deposited!B90</f>
        <v>2076</v>
      </c>
      <c r="P95" s="99">
        <f>Amnt_Deposited!D90</f>
        <v>0</v>
      </c>
      <c r="Q95" s="284">
        <f>MCF!R94</f>
        <v>1</v>
      </c>
      <c r="R95" s="67">
        <f t="shared" si="19"/>
        <v>0</v>
      </c>
      <c r="S95" s="67">
        <f t="shared" si="21"/>
        <v>0</v>
      </c>
      <c r="T95" s="67">
        <f t="shared" si="22"/>
        <v>0</v>
      </c>
      <c r="U95" s="67">
        <f t="shared" si="23"/>
        <v>0.13183892843100012</v>
      </c>
      <c r="V95" s="67">
        <f t="shared" si="24"/>
        <v>9.5594009190366237E-3</v>
      </c>
      <c r="W95" s="100">
        <f t="shared" si="25"/>
        <v>6.3729339460244158E-3</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5.9496088212570235E-2</v>
      </c>
      <c r="J96" s="67">
        <f t="shared" si="18"/>
        <v>4.3139531480338921E-3</v>
      </c>
      <c r="K96" s="100">
        <f t="shared" si="20"/>
        <v>2.875968765355928E-3</v>
      </c>
      <c r="O96" s="96">
        <f>Amnt_Deposited!B91</f>
        <v>2077</v>
      </c>
      <c r="P96" s="99">
        <f>Amnt_Deposited!D91</f>
        <v>0</v>
      </c>
      <c r="Q96" s="284">
        <f>MCF!R95</f>
        <v>1</v>
      </c>
      <c r="R96" s="67">
        <f t="shared" si="19"/>
        <v>0</v>
      </c>
      <c r="S96" s="67">
        <f t="shared" si="21"/>
        <v>0</v>
      </c>
      <c r="T96" s="67">
        <f t="shared" si="22"/>
        <v>0</v>
      </c>
      <c r="U96" s="67">
        <f t="shared" si="23"/>
        <v>0.12292580209208713</v>
      </c>
      <c r="V96" s="67">
        <f t="shared" si="24"/>
        <v>8.9131263389129901E-3</v>
      </c>
      <c r="W96" s="100">
        <f t="shared" si="25"/>
        <v>5.9420842259419928E-3</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5.5473784957979624E-2</v>
      </c>
      <c r="J97" s="67">
        <f t="shared" si="18"/>
        <v>4.0223032545906113E-3</v>
      </c>
      <c r="K97" s="100">
        <f t="shared" si="20"/>
        <v>2.6815355030604072E-3</v>
      </c>
      <c r="O97" s="96">
        <f>Amnt_Deposited!B92</f>
        <v>2078</v>
      </c>
      <c r="P97" s="99">
        <f>Amnt_Deposited!D92</f>
        <v>0</v>
      </c>
      <c r="Q97" s="284">
        <f>MCF!R96</f>
        <v>1</v>
      </c>
      <c r="R97" s="67">
        <f t="shared" si="19"/>
        <v>0</v>
      </c>
      <c r="S97" s="67">
        <f t="shared" si="21"/>
        <v>0</v>
      </c>
      <c r="T97" s="67">
        <f t="shared" si="22"/>
        <v>0</v>
      </c>
      <c r="U97" s="67">
        <f t="shared" si="23"/>
        <v>0.11461525817764373</v>
      </c>
      <c r="V97" s="67">
        <f t="shared" si="24"/>
        <v>8.310543914443403E-3</v>
      </c>
      <c r="W97" s="100">
        <f t="shared" si="25"/>
        <v>5.5403626096289351E-3</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5.1723414261611755E-2</v>
      </c>
      <c r="J98" s="67">
        <f t="shared" si="18"/>
        <v>3.7503706963678681E-3</v>
      </c>
      <c r="K98" s="100">
        <f t="shared" si="20"/>
        <v>2.5002471309119121E-3</v>
      </c>
      <c r="O98" s="96">
        <f>Amnt_Deposited!B93</f>
        <v>2079</v>
      </c>
      <c r="P98" s="99">
        <f>Amnt_Deposited!D93</f>
        <v>0</v>
      </c>
      <c r="Q98" s="284">
        <f>MCF!R97</f>
        <v>1</v>
      </c>
      <c r="R98" s="67">
        <f t="shared" si="19"/>
        <v>0</v>
      </c>
      <c r="S98" s="67">
        <f t="shared" si="21"/>
        <v>0</v>
      </c>
      <c r="T98" s="67">
        <f t="shared" si="22"/>
        <v>0</v>
      </c>
      <c r="U98" s="67">
        <f t="shared" si="23"/>
        <v>0.10686655839175971</v>
      </c>
      <c r="V98" s="67">
        <f t="shared" si="24"/>
        <v>7.7486997858840171E-3</v>
      </c>
      <c r="W98" s="100">
        <f t="shared" si="25"/>
        <v>5.1657998572560114E-3</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4.8226591801961989E-2</v>
      </c>
      <c r="J99" s="68">
        <f t="shared" si="18"/>
        <v>3.496822459649768E-3</v>
      </c>
      <c r="K99" s="102">
        <f t="shared" si="20"/>
        <v>2.3312149730998454E-3</v>
      </c>
      <c r="O99" s="97">
        <f>Amnt_Deposited!B94</f>
        <v>2080</v>
      </c>
      <c r="P99" s="101">
        <f>Amnt_Deposited!D94</f>
        <v>0</v>
      </c>
      <c r="Q99" s="285">
        <f>MCF!R98</f>
        <v>1</v>
      </c>
      <c r="R99" s="68">
        <f t="shared" si="19"/>
        <v>0</v>
      </c>
      <c r="S99" s="68">
        <f>R99*$W$12</f>
        <v>0</v>
      </c>
      <c r="T99" s="68">
        <f>R99*(1-$W$12)</f>
        <v>0</v>
      </c>
      <c r="U99" s="68">
        <f>S99+U98*$W$10</f>
        <v>9.9641718599094903E-2</v>
      </c>
      <c r="V99" s="68">
        <f>U98*(1-$W$10)+T99</f>
        <v>7.2248397926648021E-3</v>
      </c>
      <c r="W99" s="102">
        <f t="shared" si="25"/>
        <v>4.8165598617765345E-3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1.221489165798</v>
      </c>
      <c r="D19" s="416">
        <f>Dry_Matter_Content!E6</f>
        <v>0.44</v>
      </c>
      <c r="E19" s="283">
        <f>MCF!R18</f>
        <v>1</v>
      </c>
      <c r="F19" s="130">
        <f t="shared" ref="F19:F82" si="0">C19*D19*$K$6*DOCF*E19</f>
        <v>0.16123656988533602</v>
      </c>
      <c r="G19" s="65">
        <f t="shared" ref="G19:G82" si="1">F19*$K$12</f>
        <v>0.16123656988533602</v>
      </c>
      <c r="H19" s="65">
        <f t="shared" ref="H19:H82" si="2">F19*(1-$K$12)</f>
        <v>0</v>
      </c>
      <c r="I19" s="65">
        <f t="shared" ref="I19:I82" si="3">G19+I18*$K$10</f>
        <v>0.16123656988533602</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1.2506087656260001</v>
      </c>
      <c r="D20" s="418">
        <f>Dry_Matter_Content!E7</f>
        <v>0.44</v>
      </c>
      <c r="E20" s="284">
        <f>MCF!R19</f>
        <v>1</v>
      </c>
      <c r="F20" s="67">
        <f t="shared" si="0"/>
        <v>0.16508035706263199</v>
      </c>
      <c r="G20" s="67">
        <f t="shared" si="1"/>
        <v>0.16508035706263199</v>
      </c>
      <c r="H20" s="67">
        <f t="shared" si="2"/>
        <v>0</v>
      </c>
      <c r="I20" s="67">
        <f t="shared" si="3"/>
        <v>0.30110997822357399</v>
      </c>
      <c r="J20" s="67">
        <f t="shared" si="4"/>
        <v>2.5206948724394003E-2</v>
      </c>
      <c r="K20" s="100">
        <f>J20*CH4_fraction*conv</f>
        <v>1.6804632482929335E-2</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1.275090400848</v>
      </c>
      <c r="D21" s="418">
        <f>Dry_Matter_Content!E8</f>
        <v>0.44</v>
      </c>
      <c r="E21" s="284">
        <f>MCF!R20</f>
        <v>1</v>
      </c>
      <c r="F21" s="67">
        <f t="shared" si="0"/>
        <v>0.168311932911936</v>
      </c>
      <c r="G21" s="67">
        <f t="shared" si="1"/>
        <v>0.168311932911936</v>
      </c>
      <c r="H21" s="67">
        <f t="shared" si="2"/>
        <v>0</v>
      </c>
      <c r="I21" s="67">
        <f t="shared" si="3"/>
        <v>0.42234782746526867</v>
      </c>
      <c r="J21" s="67">
        <f t="shared" si="4"/>
        <v>4.7074083670241351E-2</v>
      </c>
      <c r="K21" s="100">
        <f t="shared" ref="K21:K84" si="6">J21*CH4_fraction*conv</f>
        <v>3.1382722446827563E-2</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1.2887979635520002</v>
      </c>
      <c r="D22" s="418">
        <f>Dry_Matter_Content!E9</f>
        <v>0.44</v>
      </c>
      <c r="E22" s="284">
        <f>MCF!R21</f>
        <v>1</v>
      </c>
      <c r="F22" s="67">
        <f t="shared" si="0"/>
        <v>0.17012133118886402</v>
      </c>
      <c r="G22" s="67">
        <f t="shared" si="1"/>
        <v>0.17012133118886402</v>
      </c>
      <c r="H22" s="67">
        <f t="shared" si="2"/>
        <v>0</v>
      </c>
      <c r="I22" s="67">
        <f t="shared" si="3"/>
        <v>0.526441333587231</v>
      </c>
      <c r="J22" s="67">
        <f t="shared" si="4"/>
        <v>6.6027825066901663E-2</v>
      </c>
      <c r="K22" s="100">
        <f t="shared" si="6"/>
        <v>4.4018550044601104E-2</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1.322923335624</v>
      </c>
      <c r="D23" s="418">
        <f>Dry_Matter_Content!E10</f>
        <v>0.44</v>
      </c>
      <c r="E23" s="284">
        <f>MCF!R22</f>
        <v>1</v>
      </c>
      <c r="F23" s="67">
        <f t="shared" si="0"/>
        <v>0.17462588030236798</v>
      </c>
      <c r="G23" s="67">
        <f t="shared" si="1"/>
        <v>0.17462588030236798</v>
      </c>
      <c r="H23" s="67">
        <f t="shared" si="2"/>
        <v>0</v>
      </c>
      <c r="I23" s="67">
        <f t="shared" si="3"/>
        <v>0.61876591145199489</v>
      </c>
      <c r="J23" s="67">
        <f t="shared" si="4"/>
        <v>8.2301302437604099E-2</v>
      </c>
      <c r="K23" s="100">
        <f t="shared" si="6"/>
        <v>5.4867534958402728E-2</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1.3787224455839999</v>
      </c>
      <c r="D24" s="418">
        <f>Dry_Matter_Content!E11</f>
        <v>0.44</v>
      </c>
      <c r="E24" s="284">
        <f>MCF!R23</f>
        <v>1</v>
      </c>
      <c r="F24" s="67">
        <f t="shared" si="0"/>
        <v>0.18199136281708797</v>
      </c>
      <c r="G24" s="67">
        <f t="shared" si="1"/>
        <v>0.18199136281708797</v>
      </c>
      <c r="H24" s="67">
        <f t="shared" si="2"/>
        <v>0</v>
      </c>
      <c r="I24" s="67">
        <f t="shared" si="3"/>
        <v>0.70402239201832939</v>
      </c>
      <c r="J24" s="67">
        <f t="shared" si="4"/>
        <v>9.6734882250753426E-2</v>
      </c>
      <c r="K24" s="100">
        <f t="shared" si="6"/>
        <v>6.4489921500502284E-2</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1.397552402466</v>
      </c>
      <c r="D25" s="418">
        <f>Dry_Matter_Content!E12</f>
        <v>0.44</v>
      </c>
      <c r="E25" s="284">
        <f>MCF!R24</f>
        <v>1</v>
      </c>
      <c r="F25" s="67">
        <f t="shared" si="0"/>
        <v>0.18447691712551201</v>
      </c>
      <c r="G25" s="67">
        <f t="shared" si="1"/>
        <v>0.18447691712551201</v>
      </c>
      <c r="H25" s="67">
        <f t="shared" si="2"/>
        <v>0</v>
      </c>
      <c r="I25" s="67">
        <f t="shared" si="3"/>
        <v>0.77843583936740313</v>
      </c>
      <c r="J25" s="67">
        <f t="shared" si="4"/>
        <v>0.11006346977643817</v>
      </c>
      <c r="K25" s="100">
        <f t="shared" si="6"/>
        <v>7.3375646517625445E-2</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1.416032493546</v>
      </c>
      <c r="D26" s="418">
        <f>Dry_Matter_Content!E13</f>
        <v>0.44</v>
      </c>
      <c r="E26" s="284">
        <f>MCF!R25</f>
        <v>1</v>
      </c>
      <c r="F26" s="67">
        <f t="shared" si="0"/>
        <v>0.18691628914807198</v>
      </c>
      <c r="G26" s="67">
        <f t="shared" si="1"/>
        <v>0.18691628914807198</v>
      </c>
      <c r="H26" s="67">
        <f t="shared" si="2"/>
        <v>0</v>
      </c>
      <c r="I26" s="67">
        <f t="shared" si="3"/>
        <v>0.84365521880002414</v>
      </c>
      <c r="J26" s="67">
        <f t="shared" si="4"/>
        <v>0.12169690971545097</v>
      </c>
      <c r="K26" s="100">
        <f t="shared" si="6"/>
        <v>8.113127314363397E-2</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1.4340191841359999</v>
      </c>
      <c r="D27" s="418">
        <f>Dry_Matter_Content!E14</f>
        <v>0.44</v>
      </c>
      <c r="E27" s="284">
        <f>MCF!R26</f>
        <v>1</v>
      </c>
      <c r="F27" s="67">
        <f t="shared" si="0"/>
        <v>0.18929053230595197</v>
      </c>
      <c r="G27" s="67">
        <f t="shared" si="1"/>
        <v>0.18929053230595197</v>
      </c>
      <c r="H27" s="67">
        <f t="shared" si="2"/>
        <v>0</v>
      </c>
      <c r="I27" s="67">
        <f t="shared" si="3"/>
        <v>0.90105275774545623</v>
      </c>
      <c r="J27" s="67">
        <f t="shared" si="4"/>
        <v>0.13189299336051982</v>
      </c>
      <c r="K27" s="100">
        <f t="shared" si="6"/>
        <v>8.7928662240346539E-2</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1.4512971722040002</v>
      </c>
      <c r="D28" s="418">
        <f>Dry_Matter_Content!E15</f>
        <v>0.44</v>
      </c>
      <c r="E28" s="284">
        <f>MCF!R27</f>
        <v>1</v>
      </c>
      <c r="F28" s="67">
        <f t="shared" si="0"/>
        <v>0.19157122673092802</v>
      </c>
      <c r="G28" s="67">
        <f t="shared" si="1"/>
        <v>0.19157122673092802</v>
      </c>
      <c r="H28" s="67">
        <f t="shared" si="2"/>
        <v>0</v>
      </c>
      <c r="I28" s="67">
        <f t="shared" si="3"/>
        <v>0.95175773633791416</v>
      </c>
      <c r="J28" s="67">
        <f t="shared" si="4"/>
        <v>0.14086624813847015</v>
      </c>
      <c r="K28" s="100">
        <f t="shared" si="6"/>
        <v>9.3910832092313434E-2</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1.481017823538</v>
      </c>
      <c r="D29" s="418">
        <f>Dry_Matter_Content!E16</f>
        <v>0.44</v>
      </c>
      <c r="E29" s="284">
        <f>MCF!R28</f>
        <v>1</v>
      </c>
      <c r="F29" s="67">
        <f t="shared" si="0"/>
        <v>0.19549435270701601</v>
      </c>
      <c r="G29" s="67">
        <f t="shared" si="1"/>
        <v>0.19549435270701601</v>
      </c>
      <c r="H29" s="67">
        <f t="shared" si="2"/>
        <v>0</v>
      </c>
      <c r="I29" s="67">
        <f t="shared" si="3"/>
        <v>0.99845886877873169</v>
      </c>
      <c r="J29" s="67">
        <f t="shared" si="4"/>
        <v>0.14879322026619848</v>
      </c>
      <c r="K29" s="100">
        <f t="shared" si="6"/>
        <v>9.9195480177465656E-2</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1.1581944460800002</v>
      </c>
      <c r="D30" s="418">
        <f>Dry_Matter_Content!E17</f>
        <v>0.44</v>
      </c>
      <c r="E30" s="284">
        <f>MCF!R29</f>
        <v>1</v>
      </c>
      <c r="F30" s="67">
        <f t="shared" si="0"/>
        <v>0.15288166688256002</v>
      </c>
      <c r="G30" s="67">
        <f t="shared" si="1"/>
        <v>0.15288166688256002</v>
      </c>
      <c r="H30" s="67">
        <f t="shared" si="2"/>
        <v>0</v>
      </c>
      <c r="I30" s="67">
        <f t="shared" si="3"/>
        <v>0.99524628528980141</v>
      </c>
      <c r="J30" s="67">
        <f t="shared" si="4"/>
        <v>0.15609425037149027</v>
      </c>
      <c r="K30" s="100">
        <f t="shared" si="6"/>
        <v>0.10406283358099351</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1.1670430333799999</v>
      </c>
      <c r="D31" s="418">
        <f>Dry_Matter_Content!E18</f>
        <v>0.44</v>
      </c>
      <c r="E31" s="284">
        <f>MCF!R30</f>
        <v>1</v>
      </c>
      <c r="F31" s="67">
        <f t="shared" si="0"/>
        <v>0.15404968040615999</v>
      </c>
      <c r="G31" s="67">
        <f t="shared" si="1"/>
        <v>0.15404968040615999</v>
      </c>
      <c r="H31" s="67">
        <f t="shared" si="2"/>
        <v>0</v>
      </c>
      <c r="I31" s="67">
        <f t="shared" si="3"/>
        <v>0.99370395515341248</v>
      </c>
      <c r="J31" s="67">
        <f t="shared" si="4"/>
        <v>0.15559201054254893</v>
      </c>
      <c r="K31" s="100">
        <f t="shared" si="6"/>
        <v>0.10372800702836595</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1.1745215168400001</v>
      </c>
      <c r="D32" s="418">
        <f>Dry_Matter_Content!E19</f>
        <v>0.44</v>
      </c>
      <c r="E32" s="284">
        <f>MCF!R31</f>
        <v>1</v>
      </c>
      <c r="F32" s="67">
        <f t="shared" si="0"/>
        <v>0.15503684022288003</v>
      </c>
      <c r="G32" s="67">
        <f t="shared" si="1"/>
        <v>0.15503684022288003</v>
      </c>
      <c r="H32" s="67">
        <f t="shared" si="2"/>
        <v>0</v>
      </c>
      <c r="I32" s="67">
        <f t="shared" si="3"/>
        <v>0.99338990529848481</v>
      </c>
      <c r="J32" s="67">
        <f t="shared" si="4"/>
        <v>0.15535089007780764</v>
      </c>
      <c r="K32" s="100">
        <f t="shared" si="6"/>
        <v>0.10356726005187175</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1.1816493189599999</v>
      </c>
      <c r="D33" s="418">
        <f>Dry_Matter_Content!E20</f>
        <v>0.44</v>
      </c>
      <c r="E33" s="284">
        <f>MCF!R32</f>
        <v>1</v>
      </c>
      <c r="F33" s="67">
        <f t="shared" si="0"/>
        <v>0.15597771010271996</v>
      </c>
      <c r="G33" s="67">
        <f t="shared" si="1"/>
        <v>0.15597771010271996</v>
      </c>
      <c r="H33" s="67">
        <f t="shared" si="2"/>
        <v>0</v>
      </c>
      <c r="I33" s="67">
        <f t="shared" si="3"/>
        <v>0.99406582236506513</v>
      </c>
      <c r="J33" s="67">
        <f t="shared" si="4"/>
        <v>0.15530179303613964</v>
      </c>
      <c r="K33" s="100">
        <f t="shared" si="6"/>
        <v>0.10353452869075976</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1.1893643084400001</v>
      </c>
      <c r="D34" s="418">
        <f>Dry_Matter_Content!E21</f>
        <v>0.44</v>
      </c>
      <c r="E34" s="284">
        <f>MCF!R33</f>
        <v>1</v>
      </c>
      <c r="F34" s="67">
        <f t="shared" si="0"/>
        <v>0.15699608871408002</v>
      </c>
      <c r="G34" s="67">
        <f t="shared" si="1"/>
        <v>0.15699608871408002</v>
      </c>
      <c r="H34" s="67">
        <f t="shared" si="2"/>
        <v>0</v>
      </c>
      <c r="I34" s="67">
        <f t="shared" si="3"/>
        <v>0.99565444842443607</v>
      </c>
      <c r="J34" s="67">
        <f t="shared" si="4"/>
        <v>0.15540746265470912</v>
      </c>
      <c r="K34" s="100">
        <f t="shared" si="6"/>
        <v>0.1036049751031394</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1.19318918166</v>
      </c>
      <c r="D35" s="418">
        <f>Dry_Matter_Content!E22</f>
        <v>0.44</v>
      </c>
      <c r="E35" s="284">
        <f>MCF!R34</f>
        <v>1</v>
      </c>
      <c r="F35" s="67">
        <f t="shared" si="0"/>
        <v>0.15750097197912</v>
      </c>
      <c r="G35" s="67">
        <f t="shared" si="1"/>
        <v>0.15750097197912</v>
      </c>
      <c r="H35" s="67">
        <f t="shared" si="2"/>
        <v>0</v>
      </c>
      <c r="I35" s="67">
        <f t="shared" si="3"/>
        <v>0.99749959960249535</v>
      </c>
      <c r="J35" s="67">
        <f t="shared" si="4"/>
        <v>0.15565582080106063</v>
      </c>
      <c r="K35" s="100">
        <f t="shared" si="6"/>
        <v>0.10377054720070708</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1.2338641394099998</v>
      </c>
      <c r="D36" s="418">
        <f>Dry_Matter_Content!E23</f>
        <v>0.44</v>
      </c>
      <c r="E36" s="284">
        <f>MCF!R35</f>
        <v>1</v>
      </c>
      <c r="F36" s="67">
        <f t="shared" si="0"/>
        <v>0.16287006640211998</v>
      </c>
      <c r="G36" s="67">
        <f t="shared" si="1"/>
        <v>0.16287006640211998</v>
      </c>
      <c r="H36" s="67">
        <f t="shared" si="2"/>
        <v>0</v>
      </c>
      <c r="I36" s="67">
        <f t="shared" si="3"/>
        <v>1.0044253831557253</v>
      </c>
      <c r="J36" s="67">
        <f t="shared" si="4"/>
        <v>0.15594428284888992</v>
      </c>
      <c r="K36" s="100">
        <f t="shared" si="6"/>
        <v>0.10396285523259327</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1.2361537623450001</v>
      </c>
      <c r="D37" s="418">
        <f>Dry_Matter_Content!E24</f>
        <v>0.44</v>
      </c>
      <c r="E37" s="284">
        <f>MCF!R36</f>
        <v>1</v>
      </c>
      <c r="F37" s="67">
        <f t="shared" si="0"/>
        <v>0.16317229662954003</v>
      </c>
      <c r="G37" s="67">
        <f t="shared" si="1"/>
        <v>0.16317229662954003</v>
      </c>
      <c r="H37" s="67">
        <f t="shared" si="2"/>
        <v>0</v>
      </c>
      <c r="I37" s="67">
        <f t="shared" si="3"/>
        <v>1.0105706532943675</v>
      </c>
      <c r="J37" s="67">
        <f t="shared" si="4"/>
        <v>0.15702702649089789</v>
      </c>
      <c r="K37" s="100">
        <f t="shared" si="6"/>
        <v>0.10468468432726526</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1.2384433852800001</v>
      </c>
      <c r="D38" s="418">
        <f>Dry_Matter_Content!E25</f>
        <v>0.44</v>
      </c>
      <c r="E38" s="284">
        <f>MCF!R37</f>
        <v>1</v>
      </c>
      <c r="F38" s="67">
        <f t="shared" si="0"/>
        <v>0.16347452685695998</v>
      </c>
      <c r="G38" s="67">
        <f t="shared" si="1"/>
        <v>0.16347452685695998</v>
      </c>
      <c r="H38" s="67">
        <f t="shared" si="2"/>
        <v>0</v>
      </c>
      <c r="I38" s="67">
        <f t="shared" si="3"/>
        <v>1.0160574317262403</v>
      </c>
      <c r="J38" s="67">
        <f t="shared" si="4"/>
        <v>0.15798774842508728</v>
      </c>
      <c r="K38" s="100">
        <f t="shared" si="6"/>
        <v>0.10532516561672485</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1.2407330082150001</v>
      </c>
      <c r="D39" s="418">
        <f>Dry_Matter_Content!E26</f>
        <v>0.44</v>
      </c>
      <c r="E39" s="284">
        <f>MCF!R38</f>
        <v>1</v>
      </c>
      <c r="F39" s="67">
        <f t="shared" si="0"/>
        <v>0.16377675708438</v>
      </c>
      <c r="G39" s="67">
        <f t="shared" si="1"/>
        <v>0.16377675708438</v>
      </c>
      <c r="H39" s="67">
        <f t="shared" si="2"/>
        <v>0</v>
      </c>
      <c r="I39" s="67">
        <f t="shared" si="3"/>
        <v>1.0209886638730912</v>
      </c>
      <c r="J39" s="67">
        <f t="shared" si="4"/>
        <v>0.15884552493752913</v>
      </c>
      <c r="K39" s="100">
        <f t="shared" si="6"/>
        <v>0.10589701662501941</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1.2430226311499999</v>
      </c>
      <c r="D40" s="418">
        <f>Dry_Matter_Content!E27</f>
        <v>0.44</v>
      </c>
      <c r="E40" s="284">
        <f>MCF!R39</f>
        <v>1</v>
      </c>
      <c r="F40" s="67">
        <f t="shared" si="0"/>
        <v>0.16407898731179998</v>
      </c>
      <c r="G40" s="67">
        <f t="shared" si="1"/>
        <v>0.16407898731179998</v>
      </c>
      <c r="H40" s="67">
        <f t="shared" si="2"/>
        <v>0</v>
      </c>
      <c r="I40" s="67">
        <f t="shared" si="3"/>
        <v>1.0254512011652783</v>
      </c>
      <c r="J40" s="67">
        <f t="shared" si="4"/>
        <v>0.15961645001961286</v>
      </c>
      <c r="K40" s="100">
        <f t="shared" si="6"/>
        <v>0.1064109666797419</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1.2453122540850001</v>
      </c>
      <c r="D41" s="418">
        <f>Dry_Matter_Content!E28</f>
        <v>0.44</v>
      </c>
      <c r="E41" s="284">
        <f>MCF!R40</f>
        <v>1</v>
      </c>
      <c r="F41" s="67">
        <f t="shared" si="0"/>
        <v>0.16438121753922003</v>
      </c>
      <c r="G41" s="67">
        <f t="shared" si="1"/>
        <v>0.16438121753922003</v>
      </c>
      <c r="H41" s="67">
        <f t="shared" si="2"/>
        <v>0</v>
      </c>
      <c r="I41" s="67">
        <f t="shared" si="3"/>
        <v>1.029518317098866</v>
      </c>
      <c r="J41" s="67">
        <f t="shared" si="4"/>
        <v>0.16031410160563242</v>
      </c>
      <c r="K41" s="100">
        <f t="shared" si="6"/>
        <v>0.10687606773708827</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1.2476018770200001</v>
      </c>
      <c r="D42" s="418">
        <f>Dry_Matter_Content!E29</f>
        <v>0.44</v>
      </c>
      <c r="E42" s="284">
        <f>MCF!R41</f>
        <v>1</v>
      </c>
      <c r="F42" s="67">
        <f t="shared" si="0"/>
        <v>0.16468344776664004</v>
      </c>
      <c r="G42" s="67">
        <f t="shared" si="1"/>
        <v>0.16468344776664004</v>
      </c>
      <c r="H42" s="67">
        <f t="shared" si="2"/>
        <v>0</v>
      </c>
      <c r="I42" s="67">
        <f t="shared" si="3"/>
        <v>1.0332518299444724</v>
      </c>
      <c r="J42" s="67">
        <f t="shared" si="4"/>
        <v>0.1609499349210336</v>
      </c>
      <c r="K42" s="100">
        <f t="shared" si="6"/>
        <v>0.10729995661402239</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1.2498914999549999</v>
      </c>
      <c r="D43" s="418">
        <f>Dry_Matter_Content!E30</f>
        <v>0.44</v>
      </c>
      <c r="E43" s="284">
        <f>MCF!R42</f>
        <v>1</v>
      </c>
      <c r="F43" s="67">
        <f t="shared" si="0"/>
        <v>0.16498567799405997</v>
      </c>
      <c r="G43" s="67">
        <f t="shared" si="1"/>
        <v>0.16498567799405997</v>
      </c>
      <c r="H43" s="67">
        <f t="shared" si="2"/>
        <v>0</v>
      </c>
      <c r="I43" s="67">
        <f t="shared" si="3"/>
        <v>1.0367038936020412</v>
      </c>
      <c r="J43" s="67">
        <f t="shared" si="4"/>
        <v>0.16153361433649124</v>
      </c>
      <c r="K43" s="100">
        <f t="shared" si="6"/>
        <v>0.1076890762243275</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1.2521811228900002</v>
      </c>
      <c r="D44" s="418">
        <f>Dry_Matter_Content!E31</f>
        <v>0.44</v>
      </c>
      <c r="E44" s="284">
        <f>MCF!R43</f>
        <v>1</v>
      </c>
      <c r="F44" s="67">
        <f t="shared" si="0"/>
        <v>0.16528790822148001</v>
      </c>
      <c r="G44" s="67">
        <f t="shared" si="1"/>
        <v>0.16528790822148001</v>
      </c>
      <c r="H44" s="67">
        <f t="shared" si="2"/>
        <v>0</v>
      </c>
      <c r="I44" s="67">
        <f t="shared" si="3"/>
        <v>1.0399185084820031</v>
      </c>
      <c r="J44" s="67">
        <f t="shared" si="4"/>
        <v>0.16207329334151821</v>
      </c>
      <c r="K44" s="100">
        <f t="shared" si="6"/>
        <v>0.1080488622276788</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1.254470745825</v>
      </c>
      <c r="D45" s="418">
        <f>Dry_Matter_Content!E32</f>
        <v>0.44</v>
      </c>
      <c r="E45" s="284">
        <f>MCF!R44</f>
        <v>1</v>
      </c>
      <c r="F45" s="67">
        <f t="shared" si="0"/>
        <v>0.1655901384489</v>
      </c>
      <c r="G45" s="67">
        <f t="shared" si="1"/>
        <v>0.1655901384489</v>
      </c>
      <c r="H45" s="67">
        <f t="shared" si="2"/>
        <v>0</v>
      </c>
      <c r="I45" s="67">
        <f t="shared" si="3"/>
        <v>1.0429327961825541</v>
      </c>
      <c r="J45" s="67">
        <f t="shared" si="4"/>
        <v>0.16257585074834907</v>
      </c>
      <c r="K45" s="100">
        <f t="shared" si="6"/>
        <v>0.10838390049889937</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1.2567603687600002</v>
      </c>
      <c r="D46" s="418">
        <f>Dry_Matter_Content!E33</f>
        <v>0.44</v>
      </c>
      <c r="E46" s="284">
        <f>MCF!R45</f>
        <v>1</v>
      </c>
      <c r="F46" s="67">
        <f t="shared" si="0"/>
        <v>0.16589236867632004</v>
      </c>
      <c r="G46" s="67">
        <f t="shared" si="1"/>
        <v>0.16589236867632004</v>
      </c>
      <c r="H46" s="67">
        <f t="shared" si="2"/>
        <v>0</v>
      </c>
      <c r="I46" s="67">
        <f t="shared" si="3"/>
        <v>1.0457780748900281</v>
      </c>
      <c r="J46" s="67">
        <f t="shared" si="4"/>
        <v>0.16304708996884595</v>
      </c>
      <c r="K46" s="100">
        <f t="shared" si="6"/>
        <v>0.10869805997923063</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1.2590499916950002</v>
      </c>
      <c r="D47" s="418">
        <f>Dry_Matter_Content!E34</f>
        <v>0.44</v>
      </c>
      <c r="E47" s="284">
        <f>MCF!R46</f>
        <v>1</v>
      </c>
      <c r="F47" s="67">
        <f t="shared" si="0"/>
        <v>0.16619459890374003</v>
      </c>
      <c r="G47" s="67">
        <f t="shared" si="1"/>
        <v>0.16619459890374003</v>
      </c>
      <c r="H47" s="67">
        <f t="shared" si="2"/>
        <v>0</v>
      </c>
      <c r="I47" s="67">
        <f t="shared" si="3"/>
        <v>1.0484807666563547</v>
      </c>
      <c r="J47" s="67">
        <f t="shared" si="4"/>
        <v>0.16349190713741332</v>
      </c>
      <c r="K47" s="100">
        <f t="shared" si="6"/>
        <v>0.10899460475827555</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1.26133961463</v>
      </c>
      <c r="D48" s="418">
        <f>Dry_Matter_Content!E35</f>
        <v>0.44</v>
      </c>
      <c r="E48" s="284">
        <f>MCF!R47</f>
        <v>1</v>
      </c>
      <c r="F48" s="67">
        <f t="shared" si="0"/>
        <v>0.16649682913115998</v>
      </c>
      <c r="G48" s="67">
        <f t="shared" si="1"/>
        <v>0.16649682913115998</v>
      </c>
      <c r="H48" s="67">
        <f t="shared" si="2"/>
        <v>0</v>
      </c>
      <c r="I48" s="67">
        <f t="shared" si="3"/>
        <v>1.0510631628371292</v>
      </c>
      <c r="J48" s="67">
        <f t="shared" si="4"/>
        <v>0.16391443295038544</v>
      </c>
      <c r="K48" s="100">
        <f t="shared" si="6"/>
        <v>0.10927628863359029</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1.263629237565</v>
      </c>
      <c r="D49" s="418">
        <f>Dry_Matter_Content!E36</f>
        <v>0.44</v>
      </c>
      <c r="E49" s="284">
        <f>MCF!R48</f>
        <v>1</v>
      </c>
      <c r="F49" s="67">
        <f t="shared" si="0"/>
        <v>0.16679905935858</v>
      </c>
      <c r="G49" s="67">
        <f t="shared" si="1"/>
        <v>0.16679905935858</v>
      </c>
      <c r="H49" s="67">
        <f t="shared" si="2"/>
        <v>0</v>
      </c>
      <c r="I49" s="67">
        <f t="shared" si="3"/>
        <v>1.0535440698647816</v>
      </c>
      <c r="J49" s="67">
        <f t="shared" si="4"/>
        <v>0.16431815233092761</v>
      </c>
      <c r="K49" s="100">
        <f t="shared" si="6"/>
        <v>0.10954543488728508</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0.88883806447867864</v>
      </c>
      <c r="J50" s="67">
        <f t="shared" si="4"/>
        <v>0.16470600538610297</v>
      </c>
      <c r="K50" s="100">
        <f t="shared" si="6"/>
        <v>0.10980400359073531</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0.74988140265228909</v>
      </c>
      <c r="J51" s="67">
        <f t="shared" si="4"/>
        <v>0.13895666182638955</v>
      </c>
      <c r="K51" s="100">
        <f t="shared" si="6"/>
        <v>9.2637774550926366E-2</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0.63264855603768244</v>
      </c>
      <c r="J52" s="67">
        <f t="shared" si="4"/>
        <v>0.11723284661460666</v>
      </c>
      <c r="K52" s="100">
        <f t="shared" si="6"/>
        <v>7.815523107640443E-2</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0.53374332799949831</v>
      </c>
      <c r="J53" s="67">
        <f t="shared" si="4"/>
        <v>9.8905228038184106E-2</v>
      </c>
      <c r="K53" s="100">
        <f t="shared" si="6"/>
        <v>6.5936818692122728E-2</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0.45030046692624021</v>
      </c>
      <c r="J54" s="67">
        <f t="shared" si="4"/>
        <v>8.3442861073258101E-2</v>
      </c>
      <c r="K54" s="100">
        <f t="shared" si="6"/>
        <v>5.5628574048838732E-2</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0.37990266084259239</v>
      </c>
      <c r="J55" s="67">
        <f t="shared" si="4"/>
        <v>7.0397806083647818E-2</v>
      </c>
      <c r="K55" s="100">
        <f t="shared" si="6"/>
        <v>4.6931870722431879E-2</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0.32051050868424386</v>
      </c>
      <c r="J56" s="67">
        <f t="shared" si="4"/>
        <v>5.9392152158348518E-2</v>
      </c>
      <c r="K56" s="100">
        <f t="shared" si="6"/>
        <v>3.9594768105565677E-2</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0.27040343952630624</v>
      </c>
      <c r="J57" s="67">
        <f t="shared" si="4"/>
        <v>5.0107069157937618E-2</v>
      </c>
      <c r="K57" s="100">
        <f t="shared" si="6"/>
        <v>3.340471277195841E-2</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0.22812986821499248</v>
      </c>
      <c r="J58" s="67">
        <f t="shared" si="4"/>
        <v>4.2273571311313755E-2</v>
      </c>
      <c r="K58" s="100">
        <f t="shared" si="6"/>
        <v>2.818238087420917E-2</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0.19246514342775881</v>
      </c>
      <c r="J59" s="67">
        <f t="shared" si="4"/>
        <v>3.5664724787233662E-2</v>
      </c>
      <c r="K59" s="100">
        <f t="shared" si="6"/>
        <v>2.3776483191489107E-2</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0.16237606993117681</v>
      </c>
      <c r="J60" s="67">
        <f t="shared" si="4"/>
        <v>3.0089073496581988E-2</v>
      </c>
      <c r="K60" s="100">
        <f t="shared" si="6"/>
        <v>2.0059382331054657E-2</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0.13699097725812787</v>
      </c>
      <c r="J61" s="67">
        <f t="shared" si="4"/>
        <v>2.5385092673048951E-2</v>
      </c>
      <c r="K61" s="100">
        <f t="shared" si="6"/>
        <v>1.6923395115365968E-2</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0.11557446770383782</v>
      </c>
      <c r="J62" s="67">
        <f t="shared" si="4"/>
        <v>2.1416509554290048E-2</v>
      </c>
      <c r="K62" s="100">
        <f t="shared" si="6"/>
        <v>1.4277673036193365E-2</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9.7506112098583009E-2</v>
      </c>
      <c r="J63" s="67">
        <f t="shared" si="4"/>
        <v>1.8068355605254813E-2</v>
      </c>
      <c r="K63" s="100">
        <f t="shared" si="6"/>
        <v>1.2045570403503209E-2</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8.226247618067746E-2</v>
      </c>
      <c r="J64" s="67">
        <f t="shared" si="4"/>
        <v>1.5243635917905545E-2</v>
      </c>
      <c r="K64" s="100">
        <f t="shared" si="6"/>
        <v>1.0162423945270362E-2</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6.9401956879735632E-2</v>
      </c>
      <c r="J65" s="67">
        <f t="shared" si="4"/>
        <v>1.2860519300941828E-2</v>
      </c>
      <c r="K65" s="100">
        <f t="shared" si="6"/>
        <v>8.573679533961218E-3</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5.8551989222372293E-2</v>
      </c>
      <c r="J66" s="67">
        <f t="shared" si="4"/>
        <v>1.0849967657363339E-2</v>
      </c>
      <c r="K66" s="100">
        <f t="shared" si="6"/>
        <v>7.2333117715755596E-3</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4.9398253248646155E-2</v>
      </c>
      <c r="J67" s="67">
        <f t="shared" si="4"/>
        <v>9.1537359737261376E-3</v>
      </c>
      <c r="K67" s="100">
        <f t="shared" si="6"/>
        <v>6.1024906491507578E-3</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4.1675568267200772E-2</v>
      </c>
      <c r="J68" s="67">
        <f t="shared" si="4"/>
        <v>7.7226849814453812E-3</v>
      </c>
      <c r="K68" s="100">
        <f t="shared" si="6"/>
        <v>5.1484566542969205E-3</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3.516021065869801E-2</v>
      </c>
      <c r="J69" s="67">
        <f t="shared" si="4"/>
        <v>6.5153576085027641E-3</v>
      </c>
      <c r="K69" s="100">
        <f t="shared" si="6"/>
        <v>4.3435717390018424E-3</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2.9663432676860672E-2</v>
      </c>
      <c r="J70" s="67">
        <f t="shared" si="4"/>
        <v>5.4967779818373376E-3</v>
      </c>
      <c r="K70" s="100">
        <f t="shared" si="6"/>
        <v>3.6645186545582248E-3</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2.5025994488942833E-2</v>
      </c>
      <c r="J71" s="67">
        <f t="shared" si="4"/>
        <v>4.6374381879178382E-3</v>
      </c>
      <c r="K71" s="100">
        <f t="shared" si="6"/>
        <v>3.0916254586118921E-3</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2.1113551050656064E-2</v>
      </c>
      <c r="J72" s="67">
        <f t="shared" si="4"/>
        <v>3.9124434382867687E-3</v>
      </c>
      <c r="K72" s="100">
        <f t="shared" si="6"/>
        <v>2.6082956255245125E-3</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1.7812760174850131E-2</v>
      </c>
      <c r="J73" s="67">
        <f t="shared" si="4"/>
        <v>3.3007908758059313E-3</v>
      </c>
      <c r="K73" s="100">
        <f t="shared" si="6"/>
        <v>2.2005272505372874E-3</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1.5027999045990304E-2</v>
      </c>
      <c r="J74" s="67">
        <f t="shared" si="4"/>
        <v>2.7847611288598275E-3</v>
      </c>
      <c r="K74" s="100">
        <f t="shared" si="6"/>
        <v>1.8565074192398849E-3</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1.2678594058946039E-2</v>
      </c>
      <c r="J75" s="67">
        <f t="shared" si="4"/>
        <v>2.3494049870442647E-3</v>
      </c>
      <c r="K75" s="100">
        <f t="shared" si="6"/>
        <v>1.5662699913628431E-3</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1.069648373144071E-2</v>
      </c>
      <c r="J76" s="67">
        <f t="shared" si="4"/>
        <v>1.9821103275053289E-3</v>
      </c>
      <c r="K76" s="100">
        <f t="shared" si="6"/>
        <v>1.3214068850035524E-3</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9.0242469855121282E-3</v>
      </c>
      <c r="J77" s="67">
        <f t="shared" si="4"/>
        <v>1.6722367459285814E-3</v>
      </c>
      <c r="K77" s="100">
        <f t="shared" si="6"/>
        <v>1.1148244972857208E-3</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7.6134396779525583E-3</v>
      </c>
      <c r="J78" s="67">
        <f t="shared" si="4"/>
        <v>1.4108073075595701E-3</v>
      </c>
      <c r="K78" s="100">
        <f t="shared" si="6"/>
        <v>9.4053820503971338E-4</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6.4231911895674754E-3</v>
      </c>
      <c r="J79" s="67">
        <f t="shared" si="4"/>
        <v>1.1902484883850827E-3</v>
      </c>
      <c r="K79" s="100">
        <f t="shared" si="6"/>
        <v>7.9349899225672179E-4</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5.419020416909952E-3</v>
      </c>
      <c r="J80" s="67">
        <f t="shared" si="4"/>
        <v>1.0041707726575237E-3</v>
      </c>
      <c r="K80" s="100">
        <f t="shared" si="6"/>
        <v>6.6944718177168244E-4</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4.5718368661643938E-3</v>
      </c>
      <c r="J81" s="67">
        <f t="shared" si="4"/>
        <v>8.4718355074555858E-4</v>
      </c>
      <c r="K81" s="100">
        <f t="shared" si="6"/>
        <v>5.6478903383037232E-4</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3.8570979112011691E-3</v>
      </c>
      <c r="J82" s="67">
        <f t="shared" si="4"/>
        <v>7.1473895496322484E-4</v>
      </c>
      <c r="K82" s="100">
        <f t="shared" si="6"/>
        <v>4.7649263664214988E-4</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3.2540978018478291E-3</v>
      </c>
      <c r="J83" s="67">
        <f t="shared" ref="J83:J99" si="16">I82*(1-$K$10)+H83</f>
        <v>6.030001093533401E-4</v>
      </c>
      <c r="K83" s="100">
        <f t="shared" si="6"/>
        <v>4.020000729022267E-4</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2.7453678251826443E-3</v>
      </c>
      <c r="J84" s="67">
        <f t="shared" si="16"/>
        <v>5.0872997666518501E-4</v>
      </c>
      <c r="K84" s="100">
        <f t="shared" si="6"/>
        <v>3.3915331777678999E-4</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2.3161702427223286E-3</v>
      </c>
      <c r="J85" s="67">
        <f t="shared" si="16"/>
        <v>4.291975824603159E-4</v>
      </c>
      <c r="K85" s="100">
        <f t="shared" ref="K85:K99" si="18">J85*CH4_fraction*conv</f>
        <v>2.861317216402106E-4</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1.9540713430323347E-3</v>
      </c>
      <c r="J86" s="67">
        <f t="shared" si="16"/>
        <v>3.6209889968999372E-4</v>
      </c>
      <c r="K86" s="100">
        <f t="shared" si="18"/>
        <v>2.413992664599958E-4</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1.6485812412356238E-3</v>
      </c>
      <c r="J87" s="67">
        <f t="shared" si="16"/>
        <v>3.0549010179671088E-4</v>
      </c>
      <c r="K87" s="100">
        <f t="shared" si="18"/>
        <v>2.036600678644739E-4</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1.3908499905312911E-3</v>
      </c>
      <c r="J88" s="67">
        <f t="shared" si="16"/>
        <v>2.5773125070433265E-4</v>
      </c>
      <c r="K88" s="100">
        <f t="shared" si="18"/>
        <v>1.7182083380288843E-4</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1.1734112021746638E-3</v>
      </c>
      <c r="J89" s="67">
        <f t="shared" si="16"/>
        <v>2.1743878835662738E-4</v>
      </c>
      <c r="K89" s="100">
        <f t="shared" si="18"/>
        <v>1.4495919223775157E-4</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9.8996574667482981E-4</v>
      </c>
      <c r="J90" s="67">
        <f t="shared" si="16"/>
        <v>1.8344545549983394E-4</v>
      </c>
      <c r="K90" s="100">
        <f t="shared" si="18"/>
        <v>1.2229697033322261E-4</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8.3519927010512231E-4</v>
      </c>
      <c r="J91" s="67">
        <f t="shared" si="16"/>
        <v>1.5476647656970747E-4</v>
      </c>
      <c r="K91" s="100">
        <f t="shared" si="18"/>
        <v>1.0317765104647165E-4</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7.0462823903467151E-4</v>
      </c>
      <c r="J92" s="67">
        <f t="shared" si="16"/>
        <v>1.3057103107045077E-4</v>
      </c>
      <c r="K92" s="100">
        <f t="shared" si="18"/>
        <v>8.7047354046967181E-5</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5.9447005405381898E-4</v>
      </c>
      <c r="J93" s="67">
        <f t="shared" si="16"/>
        <v>1.1015818498085256E-4</v>
      </c>
      <c r="K93" s="100">
        <f t="shared" si="18"/>
        <v>7.3438789987235036E-5</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5.0153346912535745E-4</v>
      </c>
      <c r="J94" s="67">
        <f t="shared" si="16"/>
        <v>9.2936584928461481E-5</v>
      </c>
      <c r="K94" s="100">
        <f t="shared" si="18"/>
        <v>6.1957723285640978E-5</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4.2312614224659277E-4</v>
      </c>
      <c r="J95" s="67">
        <f t="shared" si="16"/>
        <v>7.8407326878764694E-5</v>
      </c>
      <c r="K95" s="100">
        <f t="shared" si="18"/>
        <v>5.2271551252509794E-5</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3.5697663919560704E-4</v>
      </c>
      <c r="J96" s="67">
        <f t="shared" si="16"/>
        <v>6.6149503050985721E-5</v>
      </c>
      <c r="K96" s="100">
        <f t="shared" si="18"/>
        <v>4.4099668700657143E-5</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3.0116863083615527E-4</v>
      </c>
      <c r="J97" s="67">
        <f t="shared" si="16"/>
        <v>5.5808008359451787E-5</v>
      </c>
      <c r="K97" s="100">
        <f t="shared" si="18"/>
        <v>3.7205338906301189E-5</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2.5408537769896892E-4</v>
      </c>
      <c r="J98" s="67">
        <f t="shared" si="16"/>
        <v>4.7083253137186346E-5</v>
      </c>
      <c r="K98" s="100">
        <f t="shared" si="18"/>
        <v>3.1388835424790895E-5</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2.1436289357622349E-4</v>
      </c>
      <c r="J99" s="68">
        <f t="shared" si="16"/>
        <v>3.9722484122745422E-5</v>
      </c>
      <c r="K99" s="102">
        <f t="shared" si="18"/>
        <v>2.6481656081830281E-5</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0.937421917938</v>
      </c>
      <c r="Q19" s="283">
        <f>MCF!R18</f>
        <v>1</v>
      </c>
      <c r="R19" s="130">
        <f t="shared" ref="R19:R82" si="5">P19*$W$6*DOCF*Q19</f>
        <v>0.20154571235666999</v>
      </c>
      <c r="S19" s="65">
        <f>R19*$W$12</f>
        <v>0.20154571235666999</v>
      </c>
      <c r="T19" s="65">
        <f>R19*(1-$W$12)</f>
        <v>0</v>
      </c>
      <c r="U19" s="65">
        <f>S19+U18*$W$10</f>
        <v>0.20154571235666999</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0.95976951780600006</v>
      </c>
      <c r="Q20" s="284">
        <f>MCF!R19</f>
        <v>1</v>
      </c>
      <c r="R20" s="67">
        <f t="shared" si="5"/>
        <v>0.20635044632829</v>
      </c>
      <c r="S20" s="67">
        <f>R20*$W$12</f>
        <v>0.20635044632829</v>
      </c>
      <c r="T20" s="67">
        <f>R20*(1-$W$12)</f>
        <v>0</v>
      </c>
      <c r="U20" s="67">
        <f>S20+U19*$W$10</f>
        <v>0.40096407780338006</v>
      </c>
      <c r="V20" s="67">
        <f>U19*(1-$W$10)+T20</f>
        <v>6.9320808815799074E-3</v>
      </c>
      <c r="W20" s="100">
        <f>V20*CH4_fraction*conv</f>
        <v>4.6213872543866049E-3</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0.97855774948800001</v>
      </c>
      <c r="Q21" s="284">
        <f>MCF!R20</f>
        <v>1</v>
      </c>
      <c r="R21" s="67">
        <f t="shared" si="5"/>
        <v>0.21038991613992</v>
      </c>
      <c r="S21" s="67">
        <f t="shared" ref="S21:S84" si="7">R21*$W$12</f>
        <v>0.21038991613992</v>
      </c>
      <c r="T21" s="67">
        <f t="shared" ref="T21:T84" si="8">R21*(1-$W$12)</f>
        <v>0</v>
      </c>
      <c r="U21" s="67">
        <f t="shared" ref="U21:U84" si="9">S21+U20*$W$10</f>
        <v>0.59756300139158403</v>
      </c>
      <c r="V21" s="67">
        <f t="shared" ref="V21:V84" si="10">U20*(1-$W$10)+T21</f>
        <v>1.3790992551715993E-2</v>
      </c>
      <c r="W21" s="100">
        <f t="shared" ref="W21:W84" si="11">V21*CH4_fraction*conv</f>
        <v>9.1939950344773272E-3</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0.98907750691200014</v>
      </c>
      <c r="Q22" s="284">
        <f>MCF!R21</f>
        <v>1</v>
      </c>
      <c r="R22" s="67">
        <f t="shared" si="5"/>
        <v>0.21265166398608001</v>
      </c>
      <c r="S22" s="67">
        <f t="shared" si="7"/>
        <v>0.21265166398608001</v>
      </c>
      <c r="T22" s="67">
        <f t="shared" si="8"/>
        <v>0</v>
      </c>
      <c r="U22" s="67">
        <f t="shared" si="9"/>
        <v>0.78966173468492129</v>
      </c>
      <c r="V22" s="67">
        <f t="shared" si="10"/>
        <v>2.0552930692742766E-2</v>
      </c>
      <c r="W22" s="100">
        <f t="shared" si="11"/>
        <v>1.3701953795161844E-2</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1.0152667459439999</v>
      </c>
      <c r="Q23" s="284">
        <f>MCF!R22</f>
        <v>1</v>
      </c>
      <c r="R23" s="67">
        <f t="shared" si="5"/>
        <v>0.21828235037795998</v>
      </c>
      <c r="S23" s="67">
        <f t="shared" si="7"/>
        <v>0.21828235037795998</v>
      </c>
      <c r="T23" s="67">
        <f t="shared" si="8"/>
        <v>0</v>
      </c>
      <c r="U23" s="67">
        <f t="shared" si="9"/>
        <v>0.98078399840106534</v>
      </c>
      <c r="V23" s="67">
        <f t="shared" si="10"/>
        <v>2.7160086661815859E-2</v>
      </c>
      <c r="W23" s="100">
        <f t="shared" si="11"/>
        <v>1.8106724441210573E-2</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1.0580893187040001</v>
      </c>
      <c r="Q24" s="284">
        <f>MCF!R23</f>
        <v>1</v>
      </c>
      <c r="R24" s="67">
        <f t="shared" si="5"/>
        <v>0.22748920352136004</v>
      </c>
      <c r="S24" s="67">
        <f t="shared" si="7"/>
        <v>0.22748920352136004</v>
      </c>
      <c r="T24" s="67">
        <f t="shared" si="8"/>
        <v>0</v>
      </c>
      <c r="U24" s="67">
        <f t="shared" si="9"/>
        <v>1.1745395445561813</v>
      </c>
      <c r="V24" s="67">
        <f t="shared" si="10"/>
        <v>3.3733657366244243E-2</v>
      </c>
      <c r="W24" s="100">
        <f t="shared" si="11"/>
        <v>2.2489104910829495E-2</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1.072540215846</v>
      </c>
      <c r="Q25" s="284">
        <f>MCF!R24</f>
        <v>1</v>
      </c>
      <c r="R25" s="67">
        <f t="shared" si="5"/>
        <v>0.23059614640689</v>
      </c>
      <c r="S25" s="67">
        <f t="shared" si="7"/>
        <v>0.23059614640689</v>
      </c>
      <c r="T25" s="67">
        <f t="shared" si="8"/>
        <v>0</v>
      </c>
      <c r="U25" s="67">
        <f t="shared" si="9"/>
        <v>1.3647378922390339</v>
      </c>
      <c r="V25" s="67">
        <f t="shared" si="10"/>
        <v>4.0397798724037322E-2</v>
      </c>
      <c r="W25" s="100">
        <f t="shared" si="11"/>
        <v>2.6931865816024879E-2</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1.086722611326</v>
      </c>
      <c r="Q26" s="284">
        <f>MCF!R25</f>
        <v>1</v>
      </c>
      <c r="R26" s="67">
        <f t="shared" si="5"/>
        <v>0.23364536143508999</v>
      </c>
      <c r="S26" s="67">
        <f t="shared" si="7"/>
        <v>0.23364536143508999</v>
      </c>
      <c r="T26" s="67">
        <f t="shared" si="8"/>
        <v>0</v>
      </c>
      <c r="U26" s="67">
        <f t="shared" si="9"/>
        <v>1.5514436619530361</v>
      </c>
      <c r="V26" s="67">
        <f t="shared" si="10"/>
        <v>4.6939591721087685E-2</v>
      </c>
      <c r="W26" s="100">
        <f t="shared" si="11"/>
        <v>3.129306114739179E-2</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1.1005263506159999</v>
      </c>
      <c r="Q27" s="284">
        <f>MCF!R26</f>
        <v>1</v>
      </c>
      <c r="R27" s="67">
        <f t="shared" si="5"/>
        <v>0.23661316538243998</v>
      </c>
      <c r="S27" s="67">
        <f t="shared" si="7"/>
        <v>0.23661316538243998</v>
      </c>
      <c r="T27" s="67">
        <f t="shared" si="8"/>
        <v>0</v>
      </c>
      <c r="U27" s="67">
        <f t="shared" si="9"/>
        <v>1.7346955683827645</v>
      </c>
      <c r="V27" s="67">
        <f t="shared" si="10"/>
        <v>5.3361258952711446E-2</v>
      </c>
      <c r="W27" s="100">
        <f t="shared" si="11"/>
        <v>3.5574172635140962E-2</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1.1137862019240001</v>
      </c>
      <c r="Q28" s="284">
        <f>MCF!R27</f>
        <v>1</v>
      </c>
      <c r="R28" s="67">
        <f t="shared" si="5"/>
        <v>0.23946403341366002</v>
      </c>
      <c r="S28" s="67">
        <f t="shared" si="7"/>
        <v>0.23946403341366002</v>
      </c>
      <c r="T28" s="67">
        <f t="shared" si="8"/>
        <v>0</v>
      </c>
      <c r="U28" s="67">
        <f t="shared" si="9"/>
        <v>1.9144954698020551</v>
      </c>
      <c r="V28" s="67">
        <f t="shared" si="10"/>
        <v>5.9664131994369339E-2</v>
      </c>
      <c r="W28" s="100">
        <f t="shared" si="11"/>
        <v>3.9776087996246226E-2</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1.136595073878</v>
      </c>
      <c r="Q29" s="284">
        <f>MCF!R28</f>
        <v>1</v>
      </c>
      <c r="R29" s="67">
        <f t="shared" si="5"/>
        <v>0.24436794088376998</v>
      </c>
      <c r="S29" s="67">
        <f t="shared" si="7"/>
        <v>0.24436794088376998</v>
      </c>
      <c r="T29" s="67">
        <f t="shared" si="8"/>
        <v>0</v>
      </c>
      <c r="U29" s="67">
        <f t="shared" si="9"/>
        <v>2.0930151359252087</v>
      </c>
      <c r="V29" s="67">
        <f t="shared" si="10"/>
        <v>6.5848274760616415E-2</v>
      </c>
      <c r="W29" s="100">
        <f t="shared" si="11"/>
        <v>4.3898849840410939E-2</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0.88884690048000015</v>
      </c>
      <c r="Q30" s="284">
        <f>MCF!R29</f>
        <v>1</v>
      </c>
      <c r="R30" s="67">
        <f t="shared" si="5"/>
        <v>0.19110208360320002</v>
      </c>
      <c r="S30" s="67">
        <f t="shared" si="7"/>
        <v>0.19110208360320002</v>
      </c>
      <c r="T30" s="67">
        <f t="shared" si="8"/>
        <v>0</v>
      </c>
      <c r="U30" s="67">
        <f t="shared" si="9"/>
        <v>2.2121288351616482</v>
      </c>
      <c r="V30" s="67">
        <f t="shared" si="10"/>
        <v>7.1988384366760499E-2</v>
      </c>
      <c r="W30" s="100">
        <f t="shared" si="11"/>
        <v>4.7992256244506995E-2</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0.89563767678000006</v>
      </c>
      <c r="Q31" s="284">
        <f>MCF!R30</f>
        <v>1</v>
      </c>
      <c r="R31" s="67">
        <f t="shared" si="5"/>
        <v>0.19256210050770001</v>
      </c>
      <c r="S31" s="67">
        <f t="shared" si="7"/>
        <v>0.19256210050770001</v>
      </c>
      <c r="T31" s="67">
        <f t="shared" si="8"/>
        <v>0</v>
      </c>
      <c r="U31" s="67">
        <f t="shared" si="9"/>
        <v>2.3286056851993289</v>
      </c>
      <c r="V31" s="67">
        <f t="shared" si="10"/>
        <v>7.6085250470019267E-2</v>
      </c>
      <c r="W31" s="100">
        <f t="shared" si="11"/>
        <v>5.0723500313346173E-2</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0.90137697804000005</v>
      </c>
      <c r="Q32" s="284">
        <f>MCF!R31</f>
        <v>1</v>
      </c>
      <c r="R32" s="67">
        <f t="shared" si="5"/>
        <v>0.1937960502786</v>
      </c>
      <c r="S32" s="67">
        <f t="shared" si="7"/>
        <v>0.1937960502786</v>
      </c>
      <c r="T32" s="67">
        <f t="shared" si="8"/>
        <v>0</v>
      </c>
      <c r="U32" s="67">
        <f t="shared" si="9"/>
        <v>2.4423103122352336</v>
      </c>
      <c r="V32" s="67">
        <f t="shared" si="10"/>
        <v>8.0091423242695151E-2</v>
      </c>
      <c r="W32" s="100">
        <f t="shared" si="11"/>
        <v>5.3394282161796765E-2</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0.90684715176000008</v>
      </c>
      <c r="Q33" s="284">
        <f>MCF!R32</f>
        <v>1</v>
      </c>
      <c r="R33" s="67">
        <f t="shared" si="5"/>
        <v>0.19497213762840002</v>
      </c>
      <c r="S33" s="67">
        <f t="shared" si="7"/>
        <v>0.19497213762840002</v>
      </c>
      <c r="T33" s="67">
        <f t="shared" si="8"/>
        <v>0</v>
      </c>
      <c r="U33" s="67">
        <f t="shared" si="9"/>
        <v>2.5532802033044502</v>
      </c>
      <c r="V33" s="67">
        <f t="shared" si="10"/>
        <v>8.4002246559183744E-2</v>
      </c>
      <c r="W33" s="100">
        <f t="shared" si="11"/>
        <v>5.6001497706122491E-2</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0.91276795764000018</v>
      </c>
      <c r="Q34" s="284">
        <f>MCF!R33</f>
        <v>1</v>
      </c>
      <c r="R34" s="67">
        <f t="shared" si="5"/>
        <v>0.19624511089260005</v>
      </c>
      <c r="S34" s="67">
        <f t="shared" si="7"/>
        <v>0.19624511089260005</v>
      </c>
      <c r="T34" s="67">
        <f t="shared" si="8"/>
        <v>0</v>
      </c>
      <c r="U34" s="67">
        <f t="shared" si="9"/>
        <v>2.6617063044265978</v>
      </c>
      <c r="V34" s="67">
        <f t="shared" si="10"/>
        <v>8.7819009770452636E-2</v>
      </c>
      <c r="W34" s="100">
        <f t="shared" si="11"/>
        <v>5.854600651363509E-2</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0.91570332545999999</v>
      </c>
      <c r="Q35" s="284">
        <f>MCF!R34</f>
        <v>1</v>
      </c>
      <c r="R35" s="67">
        <f t="shared" si="5"/>
        <v>0.19687621497389998</v>
      </c>
      <c r="S35" s="67">
        <f t="shared" si="7"/>
        <v>0.19687621497389998</v>
      </c>
      <c r="T35" s="67">
        <f t="shared" si="8"/>
        <v>0</v>
      </c>
      <c r="U35" s="67">
        <f t="shared" si="9"/>
        <v>2.7670342390151341</v>
      </c>
      <c r="V35" s="67">
        <f t="shared" si="10"/>
        <v>9.1548280385363917E-2</v>
      </c>
      <c r="W35" s="100">
        <f t="shared" si="11"/>
        <v>6.103218692357594E-2</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0.94691899070999996</v>
      </c>
      <c r="Q36" s="284">
        <f>MCF!R35</f>
        <v>1</v>
      </c>
      <c r="R36" s="67">
        <f t="shared" si="5"/>
        <v>0.20358758300264998</v>
      </c>
      <c r="S36" s="67">
        <f t="shared" si="7"/>
        <v>0.20358758300264998</v>
      </c>
      <c r="T36" s="67">
        <f t="shared" si="8"/>
        <v>0</v>
      </c>
      <c r="U36" s="67">
        <f t="shared" si="9"/>
        <v>2.8754508311657969</v>
      </c>
      <c r="V36" s="67">
        <f t="shared" si="10"/>
        <v>9.5170990851986895E-2</v>
      </c>
      <c r="W36" s="100">
        <f t="shared" si="11"/>
        <v>6.344732723465793E-2</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0.94867614319500015</v>
      </c>
      <c r="Q37" s="284">
        <f>MCF!R36</f>
        <v>1</v>
      </c>
      <c r="R37" s="67">
        <f t="shared" si="5"/>
        <v>0.20396537078692503</v>
      </c>
      <c r="S37" s="67">
        <f t="shared" si="7"/>
        <v>0.20396537078692503</v>
      </c>
      <c r="T37" s="67">
        <f t="shared" si="8"/>
        <v>0</v>
      </c>
      <c r="U37" s="67">
        <f t="shared" si="9"/>
        <v>2.9805162675429395</v>
      </c>
      <c r="V37" s="67">
        <f t="shared" si="10"/>
        <v>9.889993440978212E-2</v>
      </c>
      <c r="W37" s="100">
        <f t="shared" si="11"/>
        <v>6.5933289606521409E-2</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0.95043329568000012</v>
      </c>
      <c r="Q38" s="284">
        <f>MCF!R37</f>
        <v>1</v>
      </c>
      <c r="R38" s="67">
        <f t="shared" si="5"/>
        <v>0.20434315857120003</v>
      </c>
      <c r="S38" s="67">
        <f t="shared" si="7"/>
        <v>0.20434315857120003</v>
      </c>
      <c r="T38" s="67">
        <f t="shared" si="8"/>
        <v>0</v>
      </c>
      <c r="U38" s="67">
        <f t="shared" si="9"/>
        <v>3.0823458097544485</v>
      </c>
      <c r="V38" s="67">
        <f t="shared" si="10"/>
        <v>0.10251361635969107</v>
      </c>
      <c r="W38" s="100">
        <f t="shared" si="11"/>
        <v>6.8342410906460704E-2</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0.95219044816500009</v>
      </c>
      <c r="Q39" s="284">
        <f>MCF!R38</f>
        <v>1</v>
      </c>
      <c r="R39" s="67">
        <f t="shared" si="5"/>
        <v>0.20472094635547503</v>
      </c>
      <c r="S39" s="67">
        <f t="shared" si="7"/>
        <v>0.20472094635547503</v>
      </c>
      <c r="T39" s="67">
        <f t="shared" si="8"/>
        <v>0</v>
      </c>
      <c r="U39" s="67">
        <f t="shared" si="9"/>
        <v>3.1810507550331848</v>
      </c>
      <c r="V39" s="67">
        <f t="shared" si="10"/>
        <v>0.10601600107673849</v>
      </c>
      <c r="W39" s="100">
        <f t="shared" si="11"/>
        <v>7.0677334051158988E-2</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0.95394760065000006</v>
      </c>
      <c r="Q40" s="284">
        <f>MCF!R39</f>
        <v>1</v>
      </c>
      <c r="R40" s="67">
        <f t="shared" si="5"/>
        <v>0.20509873413975002</v>
      </c>
      <c r="S40" s="67">
        <f t="shared" si="7"/>
        <v>0.20509873413975002</v>
      </c>
      <c r="T40" s="67">
        <f t="shared" si="8"/>
        <v>0</v>
      </c>
      <c r="U40" s="67">
        <f t="shared" si="9"/>
        <v>3.2767385725900144</v>
      </c>
      <c r="V40" s="67">
        <f t="shared" si="10"/>
        <v>0.10941091658292031</v>
      </c>
      <c r="W40" s="100">
        <f t="shared" si="11"/>
        <v>7.29406110552802E-2</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0.95570475313500014</v>
      </c>
      <c r="Q41" s="284">
        <f>MCF!R40</f>
        <v>1</v>
      </c>
      <c r="R41" s="67">
        <f t="shared" si="5"/>
        <v>0.20547652192402502</v>
      </c>
      <c r="S41" s="67">
        <f t="shared" si="7"/>
        <v>0.20547652192402502</v>
      </c>
      <c r="T41" s="67">
        <f t="shared" si="8"/>
        <v>0</v>
      </c>
      <c r="U41" s="67">
        <f t="shared" si="9"/>
        <v>3.3695130352770297</v>
      </c>
      <c r="V41" s="67">
        <f t="shared" si="10"/>
        <v>0.11270205923700939</v>
      </c>
      <c r="W41" s="100">
        <f t="shared" si="11"/>
        <v>7.5134706158006256E-2</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0.95746190562000011</v>
      </c>
      <c r="Q42" s="284">
        <f>MCF!R41</f>
        <v>1</v>
      </c>
      <c r="R42" s="67">
        <f t="shared" si="5"/>
        <v>0.20585430970830002</v>
      </c>
      <c r="S42" s="67">
        <f t="shared" si="7"/>
        <v>0.20585430970830002</v>
      </c>
      <c r="T42" s="67">
        <f t="shared" si="8"/>
        <v>0</v>
      </c>
      <c r="U42" s="67">
        <f t="shared" si="9"/>
        <v>3.4594743467222724</v>
      </c>
      <c r="V42" s="67">
        <f t="shared" si="10"/>
        <v>0.11589299826305721</v>
      </c>
      <c r="W42" s="100">
        <f t="shared" si="11"/>
        <v>7.7261998842038132E-2</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0.95921905810499997</v>
      </c>
      <c r="Q43" s="284">
        <f>MCF!R42</f>
        <v>1</v>
      </c>
      <c r="R43" s="67">
        <f t="shared" si="5"/>
        <v>0.20623209749257498</v>
      </c>
      <c r="S43" s="67">
        <f t="shared" si="7"/>
        <v>0.20623209749257498</v>
      </c>
      <c r="T43" s="67">
        <f t="shared" si="8"/>
        <v>0</v>
      </c>
      <c r="U43" s="67">
        <f t="shared" si="9"/>
        <v>3.5467192640917076</v>
      </c>
      <c r="V43" s="67">
        <f t="shared" si="10"/>
        <v>0.11898718012313975</v>
      </c>
      <c r="W43" s="100">
        <f t="shared" si="11"/>
        <v>7.9324786748759826E-2</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0.96097621059000005</v>
      </c>
      <c r="Q44" s="284">
        <f>MCF!R43</f>
        <v>1</v>
      </c>
      <c r="R44" s="67">
        <f t="shared" si="5"/>
        <v>0.20660988527685001</v>
      </c>
      <c r="S44" s="67">
        <f t="shared" si="7"/>
        <v>0.20660988527685001</v>
      </c>
      <c r="T44" s="67">
        <f t="shared" si="8"/>
        <v>0</v>
      </c>
      <c r="U44" s="67">
        <f t="shared" si="9"/>
        <v>3.631341216628853</v>
      </c>
      <c r="V44" s="67">
        <f t="shared" si="10"/>
        <v>0.12198793273970449</v>
      </c>
      <c r="W44" s="100">
        <f t="shared" si="11"/>
        <v>8.1325288493136319E-2</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0.96273336307500001</v>
      </c>
      <c r="Q45" s="284">
        <f>MCF!R44</f>
        <v>1</v>
      </c>
      <c r="R45" s="67">
        <f t="shared" si="5"/>
        <v>0.206987673061125</v>
      </c>
      <c r="S45" s="67">
        <f t="shared" si="7"/>
        <v>0.206987673061125</v>
      </c>
      <c r="T45" s="67">
        <f t="shared" si="8"/>
        <v>0</v>
      </c>
      <c r="U45" s="67">
        <f t="shared" si="9"/>
        <v>3.7134304201172865</v>
      </c>
      <c r="V45" s="67">
        <f t="shared" si="10"/>
        <v>0.12489846957269157</v>
      </c>
      <c r="W45" s="100">
        <f t="shared" si="11"/>
        <v>8.3265646381794373E-2</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0.96449051556000021</v>
      </c>
      <c r="Q46" s="284">
        <f>MCF!R45</f>
        <v>1</v>
      </c>
      <c r="R46" s="67">
        <f t="shared" si="5"/>
        <v>0.20736546084540003</v>
      </c>
      <c r="S46" s="67">
        <f t="shared" si="7"/>
        <v>0.20736546084540003</v>
      </c>
      <c r="T46" s="67">
        <f t="shared" si="8"/>
        <v>0</v>
      </c>
      <c r="U46" s="67">
        <f t="shared" si="9"/>
        <v>3.7930739874062622</v>
      </c>
      <c r="V46" s="67">
        <f t="shared" si="10"/>
        <v>0.12772189355642416</v>
      </c>
      <c r="W46" s="100">
        <f t="shared" si="11"/>
        <v>8.5147929037616102E-2</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0.96624766804500017</v>
      </c>
      <c r="Q47" s="284">
        <f>MCF!R46</f>
        <v>1</v>
      </c>
      <c r="R47" s="67">
        <f t="shared" si="5"/>
        <v>0.20774324862967503</v>
      </c>
      <c r="S47" s="67">
        <f t="shared" si="7"/>
        <v>0.20774324862967503</v>
      </c>
      <c r="T47" s="67">
        <f t="shared" si="8"/>
        <v>0</v>
      </c>
      <c r="U47" s="67">
        <f t="shared" si="9"/>
        <v>3.8703560351348463</v>
      </c>
      <c r="V47" s="67">
        <f t="shared" si="10"/>
        <v>0.13046120090109098</v>
      </c>
      <c r="W47" s="100">
        <f t="shared" si="11"/>
        <v>8.6974133934060643E-2</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0.96800482052999992</v>
      </c>
      <c r="Q48" s="284">
        <f>MCF!R47</f>
        <v>1</v>
      </c>
      <c r="R48" s="67">
        <f t="shared" si="5"/>
        <v>0.20812103641394997</v>
      </c>
      <c r="S48" s="67">
        <f t="shared" si="7"/>
        <v>0.20812103641394997</v>
      </c>
      <c r="T48" s="67">
        <f t="shared" si="8"/>
        <v>0</v>
      </c>
      <c r="U48" s="67">
        <f t="shared" si="9"/>
        <v>3.9453577867853178</v>
      </c>
      <c r="V48" s="67">
        <f t="shared" si="10"/>
        <v>0.13311928476347851</v>
      </c>
      <c r="W48" s="100">
        <f t="shared" si="11"/>
        <v>8.8746189842318995E-2</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0.96976197301500011</v>
      </c>
      <c r="Q49" s="284">
        <f>MCF!R48</f>
        <v>1</v>
      </c>
      <c r="R49" s="67">
        <f t="shared" si="5"/>
        <v>0.20849882419822502</v>
      </c>
      <c r="S49" s="67">
        <f t="shared" si="7"/>
        <v>0.20849882419822502</v>
      </c>
      <c r="T49" s="67">
        <f t="shared" si="8"/>
        <v>0</v>
      </c>
      <c r="U49" s="67">
        <f t="shared" si="9"/>
        <v>4.0181576721920926</v>
      </c>
      <c r="V49" s="67">
        <f t="shared" si="10"/>
        <v>0.13569893879144984</v>
      </c>
      <c r="W49" s="100">
        <f t="shared" si="11"/>
        <v>9.0465959194299894E-2</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3.8799548116455798</v>
      </c>
      <c r="V50" s="67">
        <f t="shared" si="10"/>
        <v>0.13820286054651273</v>
      </c>
      <c r="W50" s="100">
        <f t="shared" si="11"/>
        <v>9.2135240364341814E-2</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3.7465053809595781</v>
      </c>
      <c r="V51" s="67">
        <f t="shared" si="10"/>
        <v>0.13344943068600185</v>
      </c>
      <c r="W51" s="100">
        <f t="shared" si="11"/>
        <v>8.8966287124001231E-2</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3.617645887892686</v>
      </c>
      <c r="V52" s="67">
        <f t="shared" si="10"/>
        <v>0.12885949306689207</v>
      </c>
      <c r="W52" s="100">
        <f t="shared" si="11"/>
        <v>8.5906328711261373E-2</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3.4932184634510905</v>
      </c>
      <c r="V53" s="67">
        <f t="shared" si="10"/>
        <v>0.12442742444159532</v>
      </c>
      <c r="W53" s="100">
        <f t="shared" si="11"/>
        <v>8.2951616294396874E-2</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3.3730706684793068</v>
      </c>
      <c r="V54" s="67">
        <f t="shared" si="10"/>
        <v>0.12014779497178354</v>
      </c>
      <c r="W54" s="100">
        <f t="shared" si="11"/>
        <v>8.0098529981189021E-2</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3.2570553069031489</v>
      </c>
      <c r="V55" s="67">
        <f t="shared" si="10"/>
        <v>0.11601536157615779</v>
      </c>
      <c r="W55" s="100">
        <f t="shared" si="11"/>
        <v>7.734357438410519E-2</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3.1450302453961312</v>
      </c>
      <c r="V56" s="67">
        <f t="shared" si="10"/>
        <v>0.11202506150701792</v>
      </c>
      <c r="W56" s="100">
        <f t="shared" si="11"/>
        <v>7.4683374338011949E-2</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3.0368582392483678</v>
      </c>
      <c r="V57" s="67">
        <f t="shared" si="10"/>
        <v>0.10817200614776354</v>
      </c>
      <c r="W57" s="100">
        <f t="shared" si="11"/>
        <v>7.2114670765175692E-2</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2.9324067642246407</v>
      </c>
      <c r="V58" s="67">
        <f t="shared" si="10"/>
        <v>0.10445147502372724</v>
      </c>
      <c r="W58" s="100">
        <f t="shared" si="11"/>
        <v>6.963431668248482E-2</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2.8315478542056378</v>
      </c>
      <c r="V59" s="67">
        <f t="shared" si="10"/>
        <v>0.10085891001900296</v>
      </c>
      <c r="W59" s="100">
        <f t="shared" si="11"/>
        <v>6.7239273346001965E-2</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2.7341579444134538</v>
      </c>
      <c r="V60" s="67">
        <f t="shared" si="10"/>
        <v>9.7389909792183801E-2</v>
      </c>
      <c r="W60" s="100">
        <f t="shared" si="11"/>
        <v>6.492660652812253E-2</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2.6401177200292856</v>
      </c>
      <c r="V61" s="67">
        <f t="shared" si="10"/>
        <v>9.404022438416848E-2</v>
      </c>
      <c r="W61" s="100">
        <f t="shared" si="11"/>
        <v>6.2693482922778987E-2</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2.5493119700178557</v>
      </c>
      <c r="V62" s="67">
        <f t="shared" si="10"/>
        <v>9.0805750011429959E-2</v>
      </c>
      <c r="W62" s="100">
        <f t="shared" si="11"/>
        <v>6.0537166674286637E-2</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2.4616294459794883</v>
      </c>
      <c r="V63" s="67">
        <f t="shared" si="10"/>
        <v>8.7682524038367349E-2</v>
      </c>
      <c r="W63" s="100">
        <f t="shared" si="11"/>
        <v>5.8455016025578233E-2</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2.3769627258569064</v>
      </c>
      <c r="V64" s="67">
        <f t="shared" si="10"/>
        <v>8.4666720122581779E-2</v>
      </c>
      <c r="W64" s="100">
        <f t="shared" si="11"/>
        <v>5.6444480081721184E-2</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2.2952080823297778</v>
      </c>
      <c r="V65" s="67">
        <f t="shared" si="10"/>
        <v>8.1754643527128454E-2</v>
      </c>
      <c r="W65" s="100">
        <f t="shared" si="11"/>
        <v>5.4503095684752298E-2</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2.2162653557357759</v>
      </c>
      <c r="V66" s="67">
        <f t="shared" si="10"/>
        <v>7.8942726594001839E-2</v>
      </c>
      <c r="W66" s="100">
        <f t="shared" si="11"/>
        <v>5.2628484396001221E-2</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2.1400378313624673</v>
      </c>
      <c r="V67" s="67">
        <f t="shared" si="10"/>
        <v>7.6227524373308403E-2</v>
      </c>
      <c r="W67" s="100">
        <f t="shared" si="11"/>
        <v>5.0818349582205602E-2</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2.066432120959695</v>
      </c>
      <c r="V68" s="67">
        <f t="shared" si="10"/>
        <v>7.3605710402772237E-2</v>
      </c>
      <c r="W68" s="100">
        <f t="shared" si="11"/>
        <v>4.9070473601848158E-2</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1.9953580483272921</v>
      </c>
      <c r="V69" s="67">
        <f t="shared" si="10"/>
        <v>7.1074072632402785E-2</v>
      </c>
      <c r="W69" s="100">
        <f t="shared" si="11"/>
        <v>4.7382715088268523E-2</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1.9267285388379602</v>
      </c>
      <c r="V70" s="67">
        <f t="shared" si="10"/>
        <v>6.8629509489331789E-2</v>
      </c>
      <c r="W70" s="100">
        <f t="shared" si="11"/>
        <v>4.5753006326221188E-2</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1.8604595127599615</v>
      </c>
      <c r="V71" s="67">
        <f t="shared" si="10"/>
        <v>6.6269026077998838E-2</v>
      </c>
      <c r="W71" s="100">
        <f t="shared" si="11"/>
        <v>4.417935071866589E-2</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1.7964697822489319</v>
      </c>
      <c r="V72" s="67">
        <f t="shared" si="10"/>
        <v>6.3989730511029588E-2</v>
      </c>
      <c r="W72" s="100">
        <f t="shared" si="11"/>
        <v>4.265982034068639E-2</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1.7346809518826196</v>
      </c>
      <c r="V73" s="67">
        <f t="shared" si="10"/>
        <v>6.1788830366312233E-2</v>
      </c>
      <c r="W73" s="100">
        <f t="shared" si="11"/>
        <v>4.1192553577541487E-2</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1.6750173226166885</v>
      </c>
      <c r="V74" s="67">
        <f t="shared" si="10"/>
        <v>5.9663629265931085E-2</v>
      </c>
      <c r="W74" s="100">
        <f t="shared" si="11"/>
        <v>3.9775752843954057E-2</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1.6174057990439219</v>
      </c>
      <c r="V75" s="67">
        <f t="shared" si="10"/>
        <v>5.7611523572766506E-2</v>
      </c>
      <c r="W75" s="100">
        <f t="shared" si="11"/>
        <v>3.8407682381844332E-2</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1.561775799843208</v>
      </c>
      <c r="V76" s="67">
        <f t="shared" si="10"/>
        <v>5.5629999200713799E-2</v>
      </c>
      <c r="W76" s="100">
        <f t="shared" si="11"/>
        <v>3.7086666133809197E-2</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1.5080591713085947</v>
      </c>
      <c r="V77" s="67">
        <f t="shared" si="10"/>
        <v>5.3716628534613335E-2</v>
      </c>
      <c r="W77" s="100">
        <f t="shared" si="11"/>
        <v>3.5811085689742221E-2</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1.4561901038524763</v>
      </c>
      <c r="V78" s="67">
        <f t="shared" si="10"/>
        <v>5.1869067456118384E-2</v>
      </c>
      <c r="W78" s="100">
        <f t="shared" si="11"/>
        <v>3.4579378304078923E-2</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1.4061050513806193</v>
      </c>
      <c r="V79" s="67">
        <f t="shared" si="10"/>
        <v>5.0085052471856982E-2</v>
      </c>
      <c r="W79" s="100">
        <f t="shared" si="11"/>
        <v>3.3390034981237986E-2</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1.3577426534402497</v>
      </c>
      <c r="V80" s="67">
        <f t="shared" si="10"/>
        <v>4.836239794036952E-2</v>
      </c>
      <c r="W80" s="100">
        <f t="shared" si="11"/>
        <v>3.2241598626913011E-2</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1.3110436600458251</v>
      </c>
      <c r="V81" s="67">
        <f t="shared" si="10"/>
        <v>4.6698993394424584E-2</v>
      </c>
      <c r="W81" s="100">
        <f t="shared" si="11"/>
        <v>3.1132662262949723E-2</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1.2659508590903923</v>
      </c>
      <c r="V82" s="67">
        <f t="shared" si="10"/>
        <v>4.5092800955432694E-2</v>
      </c>
      <c r="W82" s="100">
        <f t="shared" si="11"/>
        <v>3.0061867303621793E-2</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1.2224090062536022</v>
      </c>
      <c r="V83" s="67">
        <f t="shared" si="10"/>
        <v>4.3541852836790178E-2</v>
      </c>
      <c r="W83" s="100">
        <f t="shared" si="11"/>
        <v>2.9027901891193451E-2</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1.1803647573205076</v>
      </c>
      <c r="V84" s="67">
        <f t="shared" si="10"/>
        <v>4.2044248933094483E-2</v>
      </c>
      <c r="W84" s="100">
        <f t="shared" si="11"/>
        <v>2.8029499288729654E-2</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1.1397666028282301</v>
      </c>
      <c r="V85" s="67">
        <f t="shared" ref="V85:V98" si="22">U84*(1-$W$10)+T85</f>
        <v>4.0598154492277438E-2</v>
      </c>
      <c r="W85" s="100">
        <f t="shared" ref="W85:W99" si="23">V85*CH4_fraction*conv</f>
        <v>2.7065436328184957E-2</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1.1005648049604255</v>
      </c>
      <c r="V86" s="67">
        <f t="shared" si="22"/>
        <v>3.9201797867804547E-2</v>
      </c>
      <c r="W86" s="100">
        <f t="shared" si="23"/>
        <v>2.6134531911869697E-2</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1.0627113366122392</v>
      </c>
      <c r="V87" s="67">
        <f t="shared" si="22"/>
        <v>3.7853468348186391E-2</v>
      </c>
      <c r="W87" s="100">
        <f t="shared" si="23"/>
        <v>2.5235645565457591E-2</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1.0261598225510959</v>
      </c>
      <c r="V88" s="67">
        <f t="shared" si="22"/>
        <v>3.6551514061143132E-2</v>
      </c>
      <c r="W88" s="100">
        <f t="shared" si="23"/>
        <v>2.4367676040762086E-2</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0.99086548260124152</v>
      </c>
      <c r="V89" s="67">
        <f t="shared" si="22"/>
        <v>3.5294339949854411E-2</v>
      </c>
      <c r="W89" s="100">
        <f t="shared" si="23"/>
        <v>2.3529559966569608E-2</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0.9567850767824263</v>
      </c>
      <c r="V90" s="67">
        <f t="shared" si="22"/>
        <v>3.4080405818815225E-2</v>
      </c>
      <c r="W90" s="100">
        <f t="shared" si="23"/>
        <v>2.2720270545876817E-2</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0.92387685233552241</v>
      </c>
      <c r="V91" s="67">
        <f t="shared" si="22"/>
        <v>3.2908224446903861E-2</v>
      </c>
      <c r="W91" s="100">
        <f t="shared" si="23"/>
        <v>2.1938816297935905E-2</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0.89210049257017243</v>
      </c>
      <c r="V92" s="67">
        <f t="shared" si="22"/>
        <v>3.177635976535003E-2</v>
      </c>
      <c r="W92" s="100">
        <f t="shared" si="23"/>
        <v>2.1184239843566686E-2</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0.86141706747180147</v>
      </c>
      <c r="V93" s="67">
        <f t="shared" si="22"/>
        <v>3.0683425098371003E-2</v>
      </c>
      <c r="W93" s="100">
        <f t="shared" si="23"/>
        <v>2.0455616732247335E-2</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0.83178898600748108</v>
      </c>
      <c r="V94" s="67">
        <f t="shared" si="22"/>
        <v>2.9628081464320395E-2</v>
      </c>
      <c r="W94" s="100">
        <f t="shared" si="23"/>
        <v>1.9752054309546928E-2</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0.80317995007221288</v>
      </c>
      <c r="V95" s="67">
        <f t="shared" si="22"/>
        <v>2.8609035935268187E-2</v>
      </c>
      <c r="W95" s="100">
        <f t="shared" si="23"/>
        <v>1.9072690623512124E-2</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0.77555491001921062</v>
      </c>
      <c r="V96" s="67">
        <f t="shared" si="22"/>
        <v>2.7625040053002314E-2</v>
      </c>
      <c r="W96" s="100">
        <f t="shared" si="23"/>
        <v>1.8416693368668208E-2</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0.74888002171969936</v>
      </c>
      <c r="V97" s="67">
        <f t="shared" si="22"/>
        <v>2.6674888299511246E-2</v>
      </c>
      <c r="W97" s="100">
        <f t="shared" si="23"/>
        <v>1.7783258866340829E-2</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0.72312260509962567</v>
      </c>
      <c r="V98" s="67">
        <f t="shared" si="22"/>
        <v>2.5757416620073647E-2</v>
      </c>
      <c r="W98" s="100">
        <f t="shared" si="23"/>
        <v>1.7171611080049096E-2</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0.69825110410247992</v>
      </c>
      <c r="V99" s="68">
        <f>U98*(1-$W$10)+T99</f>
        <v>2.4871500997145773E-2</v>
      </c>
      <c r="W99" s="102">
        <f t="shared" si="23"/>
        <v>1.6581000664763847E-2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0.255660523074</v>
      </c>
      <c r="D19" s="416">
        <f>Dry_Matter_Content!H6</f>
        <v>0.73</v>
      </c>
      <c r="E19" s="283">
        <f>MCF!R18</f>
        <v>1</v>
      </c>
      <c r="F19" s="130">
        <f t="shared" ref="F19:F50" si="0">C19*D19*$K$6*DOCF*E19</f>
        <v>2.7994827276603001E-2</v>
      </c>
      <c r="G19" s="65">
        <f t="shared" ref="G19:G82" si="1">F19*$K$12</f>
        <v>2.7994827276603001E-2</v>
      </c>
      <c r="H19" s="65">
        <f t="shared" ref="H19:H82" si="2">F19*(1-$K$12)</f>
        <v>0</v>
      </c>
      <c r="I19" s="65">
        <f t="shared" ref="I19:I82" si="3">G19+I18*$K$10</f>
        <v>2.7994827276603001E-2</v>
      </c>
      <c r="J19" s="65">
        <f t="shared" ref="J19:J82" si="4">I18*(1-$K$10)+H19</f>
        <v>0</v>
      </c>
      <c r="K19" s="66">
        <f>J19*CH4_fraction*conv</f>
        <v>0</v>
      </c>
      <c r="O19" s="95">
        <f>Amnt_Deposited!B14</f>
        <v>2000</v>
      </c>
      <c r="P19" s="98">
        <f>Amnt_Deposited!H14</f>
        <v>0.255660523074</v>
      </c>
      <c r="Q19" s="283">
        <f>MCF!R18</f>
        <v>1</v>
      </c>
      <c r="R19" s="130">
        <f t="shared" ref="R19:R50" si="5">P19*$W$6*DOCF*Q19</f>
        <v>3.067926276888E-2</v>
      </c>
      <c r="S19" s="65">
        <f>R19*$W$12</f>
        <v>3.067926276888E-2</v>
      </c>
      <c r="T19" s="65">
        <f>R19*(1-$W$12)</f>
        <v>0</v>
      </c>
      <c r="U19" s="65">
        <f>S19+U18*$W$10</f>
        <v>3.067926276888E-2</v>
      </c>
      <c r="V19" s="65">
        <f>U18*(1-$W$10)+T19</f>
        <v>0</v>
      </c>
      <c r="W19" s="66">
        <f>V19*CH4_fraction*conv</f>
        <v>0</v>
      </c>
    </row>
    <row r="20" spans="2:23">
      <c r="B20" s="96">
        <f>Amnt_Deposited!B15</f>
        <v>2001</v>
      </c>
      <c r="C20" s="99">
        <f>Amnt_Deposited!H15</f>
        <v>0.26175532303799998</v>
      </c>
      <c r="D20" s="418">
        <f>Dry_Matter_Content!H7</f>
        <v>0.73</v>
      </c>
      <c r="E20" s="284">
        <f>MCF!R19</f>
        <v>1</v>
      </c>
      <c r="F20" s="67">
        <f t="shared" si="0"/>
        <v>2.8662207872660994E-2</v>
      </c>
      <c r="G20" s="67">
        <f t="shared" si="1"/>
        <v>2.8662207872660994E-2</v>
      </c>
      <c r="H20" s="67">
        <f t="shared" si="2"/>
        <v>0</v>
      </c>
      <c r="I20" s="67">
        <f t="shared" si="3"/>
        <v>5.4764411814700098E-2</v>
      </c>
      <c r="J20" s="67">
        <f t="shared" si="4"/>
        <v>1.8926233345638941E-3</v>
      </c>
      <c r="K20" s="100">
        <f>J20*CH4_fraction*conv</f>
        <v>1.2617488897092627E-3</v>
      </c>
      <c r="M20" s="393"/>
      <c r="O20" s="96">
        <f>Amnt_Deposited!B15</f>
        <v>2001</v>
      </c>
      <c r="P20" s="99">
        <f>Amnt_Deposited!H15</f>
        <v>0.26175532303799998</v>
      </c>
      <c r="Q20" s="284">
        <f>MCF!R19</f>
        <v>1</v>
      </c>
      <c r="R20" s="67">
        <f t="shared" si="5"/>
        <v>3.1410638764559996E-2</v>
      </c>
      <c r="S20" s="67">
        <f>R20*$W$12</f>
        <v>3.1410638764559996E-2</v>
      </c>
      <c r="T20" s="67">
        <f>R20*(1-$W$12)</f>
        <v>0</v>
      </c>
      <c r="U20" s="67">
        <f>S20+U19*$W$10</f>
        <v>6.0015793769534358E-2</v>
      </c>
      <c r="V20" s="67">
        <f>U19*(1-$W$10)+T20</f>
        <v>2.0741077639056375E-3</v>
      </c>
      <c r="W20" s="100">
        <f>V20*CH4_fraction*conv</f>
        <v>1.382738509270425E-3</v>
      </c>
    </row>
    <row r="21" spans="2:23">
      <c r="B21" s="96">
        <f>Amnt_Deposited!B16</f>
        <v>2002</v>
      </c>
      <c r="C21" s="99">
        <f>Amnt_Deposited!H16</f>
        <v>0.26687938622399998</v>
      </c>
      <c r="D21" s="418">
        <f>Dry_Matter_Content!H8</f>
        <v>0.73</v>
      </c>
      <c r="E21" s="284">
        <f>MCF!R20</f>
        <v>1</v>
      </c>
      <c r="F21" s="67">
        <f t="shared" si="0"/>
        <v>2.9223292791527994E-2</v>
      </c>
      <c r="G21" s="67">
        <f t="shared" si="1"/>
        <v>2.9223292791527994E-2</v>
      </c>
      <c r="H21" s="67">
        <f t="shared" si="2"/>
        <v>0</v>
      </c>
      <c r="I21" s="67">
        <f t="shared" si="3"/>
        <v>8.0285291918338664E-2</v>
      </c>
      <c r="J21" s="67">
        <f t="shared" si="4"/>
        <v>3.702412687889429E-3</v>
      </c>
      <c r="K21" s="100">
        <f t="shared" ref="K21:K84" si="6">J21*CH4_fraction*conv</f>
        <v>2.4682751252596193E-3</v>
      </c>
      <c r="O21" s="96">
        <f>Amnt_Deposited!B16</f>
        <v>2002</v>
      </c>
      <c r="P21" s="99">
        <f>Amnt_Deposited!H16</f>
        <v>0.26687938622399998</v>
      </c>
      <c r="Q21" s="284">
        <f>MCF!R20</f>
        <v>1</v>
      </c>
      <c r="R21" s="67">
        <f t="shared" si="5"/>
        <v>3.2025526346879996E-2</v>
      </c>
      <c r="S21" s="67">
        <f t="shared" ref="S21:S84" si="7">R21*$W$12</f>
        <v>3.2025526346879996E-2</v>
      </c>
      <c r="T21" s="67">
        <f t="shared" ref="T21:T84" si="8">R21*(1-$W$12)</f>
        <v>0</v>
      </c>
      <c r="U21" s="67">
        <f t="shared" ref="U21:U84" si="9">S21+U20*$W$10</f>
        <v>8.7983881554343751E-2</v>
      </c>
      <c r="V21" s="67">
        <f t="shared" ref="V21:V84" si="10">U20*(1-$W$10)+T21</f>
        <v>4.0574385620706071E-3</v>
      </c>
      <c r="W21" s="100">
        <f t="shared" ref="W21:W84" si="11">V21*CH4_fraction*conv</f>
        <v>2.7049590413804046E-3</v>
      </c>
    </row>
    <row r="22" spans="2:23">
      <c r="B22" s="96">
        <f>Amnt_Deposited!B17</f>
        <v>2003</v>
      </c>
      <c r="C22" s="99">
        <f>Amnt_Deposited!H17</f>
        <v>0.269748410976</v>
      </c>
      <c r="D22" s="418">
        <f>Dry_Matter_Content!H9</f>
        <v>0.73</v>
      </c>
      <c r="E22" s="284">
        <f>MCF!R21</f>
        <v>1</v>
      </c>
      <c r="F22" s="67">
        <f t="shared" si="0"/>
        <v>2.9537451001871995E-2</v>
      </c>
      <c r="G22" s="67">
        <f t="shared" si="1"/>
        <v>2.9537451001871995E-2</v>
      </c>
      <c r="H22" s="67">
        <f t="shared" si="2"/>
        <v>0</v>
      </c>
      <c r="I22" s="67">
        <f t="shared" si="3"/>
        <v>0.10439496101587593</v>
      </c>
      <c r="J22" s="67">
        <f t="shared" si="4"/>
        <v>5.4277819043347195E-3</v>
      </c>
      <c r="K22" s="100">
        <f t="shared" si="6"/>
        <v>3.6185212695564795E-3</v>
      </c>
      <c r="N22" s="258"/>
      <c r="O22" s="96">
        <f>Amnt_Deposited!B17</f>
        <v>2003</v>
      </c>
      <c r="P22" s="99">
        <f>Amnt_Deposited!H17</f>
        <v>0.269748410976</v>
      </c>
      <c r="Q22" s="284">
        <f>MCF!R21</f>
        <v>1</v>
      </c>
      <c r="R22" s="67">
        <f t="shared" si="5"/>
        <v>3.2369809317119996E-2</v>
      </c>
      <c r="S22" s="67">
        <f t="shared" si="7"/>
        <v>3.2369809317119996E-2</v>
      </c>
      <c r="T22" s="67">
        <f t="shared" si="8"/>
        <v>0</v>
      </c>
      <c r="U22" s="67">
        <f t="shared" si="9"/>
        <v>0.11440543672972707</v>
      </c>
      <c r="V22" s="67">
        <f t="shared" si="10"/>
        <v>5.9482541417366797E-3</v>
      </c>
      <c r="W22" s="100">
        <f t="shared" si="11"/>
        <v>3.9655027611577862E-3</v>
      </c>
    </row>
    <row r="23" spans="2:23">
      <c r="B23" s="96">
        <f>Amnt_Deposited!B18</f>
        <v>2004</v>
      </c>
      <c r="C23" s="99">
        <f>Amnt_Deposited!H18</f>
        <v>0.27689093071199999</v>
      </c>
      <c r="D23" s="418">
        <f>Dry_Matter_Content!H10</f>
        <v>0.73</v>
      </c>
      <c r="E23" s="284">
        <f>MCF!R22</f>
        <v>1</v>
      </c>
      <c r="F23" s="67">
        <f t="shared" si="0"/>
        <v>3.0319556912964001E-2</v>
      </c>
      <c r="G23" s="67">
        <f t="shared" si="1"/>
        <v>3.0319556912964001E-2</v>
      </c>
      <c r="H23" s="67">
        <f t="shared" si="2"/>
        <v>0</v>
      </c>
      <c r="I23" s="67">
        <f t="shared" si="3"/>
        <v>0.1276567733934891</v>
      </c>
      <c r="J23" s="67">
        <f t="shared" si="4"/>
        <v>7.0577445353508178E-3</v>
      </c>
      <c r="K23" s="100">
        <f t="shared" si="6"/>
        <v>4.7051630235672116E-3</v>
      </c>
      <c r="N23" s="258"/>
      <c r="O23" s="96">
        <f>Amnt_Deposited!B18</f>
        <v>2004</v>
      </c>
      <c r="P23" s="99">
        <f>Amnt_Deposited!H18</f>
        <v>0.27689093071199999</v>
      </c>
      <c r="Q23" s="284">
        <f>MCF!R22</f>
        <v>1</v>
      </c>
      <c r="R23" s="67">
        <f t="shared" si="5"/>
        <v>3.3226911685440001E-2</v>
      </c>
      <c r="S23" s="67">
        <f t="shared" si="7"/>
        <v>3.3226911685440001E-2</v>
      </c>
      <c r="T23" s="67">
        <f t="shared" si="8"/>
        <v>0</v>
      </c>
      <c r="U23" s="67">
        <f t="shared" si="9"/>
        <v>0.13989783385587851</v>
      </c>
      <c r="V23" s="67">
        <f t="shared" si="10"/>
        <v>7.7345145592885682E-3</v>
      </c>
      <c r="W23" s="100">
        <f t="shared" si="11"/>
        <v>5.1563430395257116E-3</v>
      </c>
    </row>
    <row r="24" spans="2:23">
      <c r="B24" s="96">
        <f>Amnt_Deposited!B19</f>
        <v>2005</v>
      </c>
      <c r="C24" s="99">
        <f>Amnt_Deposited!H19</f>
        <v>0.28856981419200001</v>
      </c>
      <c r="D24" s="418">
        <f>Dry_Matter_Content!H11</f>
        <v>0.73</v>
      </c>
      <c r="E24" s="284">
        <f>MCF!R23</f>
        <v>1</v>
      </c>
      <c r="F24" s="67">
        <f t="shared" si="0"/>
        <v>3.1598394654023997E-2</v>
      </c>
      <c r="G24" s="67">
        <f t="shared" si="1"/>
        <v>3.1598394654023997E-2</v>
      </c>
      <c r="H24" s="67">
        <f t="shared" si="2"/>
        <v>0</v>
      </c>
      <c r="I24" s="67">
        <f t="shared" si="3"/>
        <v>0.15062478123524733</v>
      </c>
      <c r="J24" s="67">
        <f t="shared" si="4"/>
        <v>8.6303868122657758E-3</v>
      </c>
      <c r="K24" s="100">
        <f t="shared" si="6"/>
        <v>5.7535912081771836E-3</v>
      </c>
      <c r="N24" s="258"/>
      <c r="O24" s="96">
        <f>Amnt_Deposited!B19</f>
        <v>2005</v>
      </c>
      <c r="P24" s="99">
        <f>Amnt_Deposited!H19</f>
        <v>0.28856981419200001</v>
      </c>
      <c r="Q24" s="284">
        <f>MCF!R23</f>
        <v>1</v>
      </c>
      <c r="R24" s="67">
        <f t="shared" si="5"/>
        <v>3.4628377703039996E-2</v>
      </c>
      <c r="S24" s="67">
        <f t="shared" si="7"/>
        <v>3.4628377703039996E-2</v>
      </c>
      <c r="T24" s="67">
        <f t="shared" si="8"/>
        <v>0</v>
      </c>
      <c r="U24" s="67">
        <f t="shared" si="9"/>
        <v>0.16506825340849027</v>
      </c>
      <c r="V24" s="67">
        <f t="shared" si="10"/>
        <v>9.4579581504282487E-3</v>
      </c>
      <c r="W24" s="100">
        <f t="shared" si="11"/>
        <v>6.3053054336188324E-3</v>
      </c>
    </row>
    <row r="25" spans="2:23">
      <c r="B25" s="96">
        <f>Amnt_Deposited!B20</f>
        <v>2006</v>
      </c>
      <c r="C25" s="99">
        <f>Amnt_Deposited!H20</f>
        <v>0.29251096795799997</v>
      </c>
      <c r="D25" s="418">
        <f>Dry_Matter_Content!H12</f>
        <v>0.73</v>
      </c>
      <c r="E25" s="284">
        <f>MCF!R24</f>
        <v>1</v>
      </c>
      <c r="F25" s="67">
        <f t="shared" si="0"/>
        <v>3.2029950991400991E-2</v>
      </c>
      <c r="G25" s="67">
        <f t="shared" si="1"/>
        <v>3.2029950991400991E-2</v>
      </c>
      <c r="H25" s="67">
        <f t="shared" si="2"/>
        <v>0</v>
      </c>
      <c r="I25" s="67">
        <f t="shared" si="3"/>
        <v>0.17247156613983106</v>
      </c>
      <c r="J25" s="67">
        <f t="shared" si="4"/>
        <v>1.0183166086817274E-2</v>
      </c>
      <c r="K25" s="100">
        <f t="shared" si="6"/>
        <v>6.7887773912115156E-3</v>
      </c>
      <c r="N25" s="258"/>
      <c r="O25" s="96">
        <f>Amnt_Deposited!B20</f>
        <v>2006</v>
      </c>
      <c r="P25" s="99">
        <f>Amnt_Deposited!H20</f>
        <v>0.29251096795799997</v>
      </c>
      <c r="Q25" s="284">
        <f>MCF!R24</f>
        <v>1</v>
      </c>
      <c r="R25" s="67">
        <f t="shared" si="5"/>
        <v>3.5101316154959997E-2</v>
      </c>
      <c r="S25" s="67">
        <f t="shared" si="7"/>
        <v>3.5101316154959997E-2</v>
      </c>
      <c r="T25" s="67">
        <f t="shared" si="8"/>
        <v>0</v>
      </c>
      <c r="U25" s="67">
        <f t="shared" si="9"/>
        <v>0.18900993549570533</v>
      </c>
      <c r="V25" s="67">
        <f t="shared" si="10"/>
        <v>1.1159634067744961E-2</v>
      </c>
      <c r="W25" s="100">
        <f t="shared" si="11"/>
        <v>7.4397560451633067E-3</v>
      </c>
    </row>
    <row r="26" spans="2:23">
      <c r="B26" s="96">
        <f>Amnt_Deposited!B21</f>
        <v>2007</v>
      </c>
      <c r="C26" s="99">
        <f>Amnt_Deposited!H21</f>
        <v>0.29637889399799999</v>
      </c>
      <c r="D26" s="418">
        <f>Dry_Matter_Content!H13</f>
        <v>0.73</v>
      </c>
      <c r="E26" s="284">
        <f>MCF!R25</f>
        <v>1</v>
      </c>
      <c r="F26" s="67">
        <f t="shared" si="0"/>
        <v>3.2453488892780998E-2</v>
      </c>
      <c r="G26" s="67">
        <f t="shared" si="1"/>
        <v>3.2453488892780998E-2</v>
      </c>
      <c r="H26" s="67">
        <f t="shared" si="2"/>
        <v>0</v>
      </c>
      <c r="I26" s="67">
        <f t="shared" si="3"/>
        <v>0.19326491127105946</v>
      </c>
      <c r="J26" s="67">
        <f t="shared" si="4"/>
        <v>1.1660143761552572E-2</v>
      </c>
      <c r="K26" s="100">
        <f t="shared" si="6"/>
        <v>7.7734291743683809E-3</v>
      </c>
      <c r="N26" s="258"/>
      <c r="O26" s="96">
        <f>Amnt_Deposited!B21</f>
        <v>2007</v>
      </c>
      <c r="P26" s="99">
        <f>Amnt_Deposited!H21</f>
        <v>0.29637889399799999</v>
      </c>
      <c r="Q26" s="284">
        <f>MCF!R25</f>
        <v>1</v>
      </c>
      <c r="R26" s="67">
        <f t="shared" si="5"/>
        <v>3.5565467279759996E-2</v>
      </c>
      <c r="S26" s="67">
        <f t="shared" si="7"/>
        <v>3.5565467279759996E-2</v>
      </c>
      <c r="T26" s="67">
        <f t="shared" si="8"/>
        <v>0</v>
      </c>
      <c r="U26" s="67">
        <f t="shared" si="9"/>
        <v>0.21179716303677759</v>
      </c>
      <c r="V26" s="67">
        <f t="shared" si="10"/>
        <v>1.2778239738687754E-2</v>
      </c>
      <c r="W26" s="100">
        <f t="shared" si="11"/>
        <v>8.5188264924585012E-3</v>
      </c>
    </row>
    <row r="27" spans="2:23">
      <c r="B27" s="96">
        <f>Amnt_Deposited!B22</f>
        <v>2008</v>
      </c>
      <c r="C27" s="99">
        <f>Amnt_Deposited!H22</f>
        <v>0.30014355016799998</v>
      </c>
      <c r="D27" s="418">
        <f>Dry_Matter_Content!H14</f>
        <v>0.73</v>
      </c>
      <c r="E27" s="284">
        <f>MCF!R26</f>
        <v>1</v>
      </c>
      <c r="F27" s="67">
        <f t="shared" si="0"/>
        <v>3.2865718743396E-2</v>
      </c>
      <c r="G27" s="67">
        <f t="shared" si="1"/>
        <v>3.2865718743396E-2</v>
      </c>
      <c r="H27" s="67">
        <f t="shared" si="2"/>
        <v>0</v>
      </c>
      <c r="I27" s="67">
        <f t="shared" si="3"/>
        <v>0.2130647276172033</v>
      </c>
      <c r="J27" s="67">
        <f t="shared" si="4"/>
        <v>1.3065902397252173E-2</v>
      </c>
      <c r="K27" s="100">
        <f t="shared" si="6"/>
        <v>8.7106015981681141E-3</v>
      </c>
      <c r="N27" s="258"/>
      <c r="O27" s="96">
        <f>Amnt_Deposited!B22</f>
        <v>2008</v>
      </c>
      <c r="P27" s="99">
        <f>Amnt_Deposited!H22</f>
        <v>0.30014355016799998</v>
      </c>
      <c r="Q27" s="284">
        <f>MCF!R26</f>
        <v>1</v>
      </c>
      <c r="R27" s="67">
        <f t="shared" si="5"/>
        <v>3.6017226020159998E-2</v>
      </c>
      <c r="S27" s="67">
        <f t="shared" si="7"/>
        <v>3.6017226020159998E-2</v>
      </c>
      <c r="T27" s="67">
        <f t="shared" si="8"/>
        <v>0</v>
      </c>
      <c r="U27" s="67">
        <f t="shared" si="9"/>
        <v>0.23349559190926397</v>
      </c>
      <c r="V27" s="67">
        <f t="shared" si="10"/>
        <v>1.4318797147673621E-2</v>
      </c>
      <c r="W27" s="100">
        <f t="shared" si="11"/>
        <v>9.5458647651157462E-3</v>
      </c>
    </row>
    <row r="28" spans="2:23">
      <c r="B28" s="96">
        <f>Amnt_Deposited!B23</f>
        <v>2009</v>
      </c>
      <c r="C28" s="99">
        <f>Amnt_Deposited!H23</f>
        <v>0.30375987325200005</v>
      </c>
      <c r="D28" s="418">
        <f>Dry_Matter_Content!H15</f>
        <v>0.73</v>
      </c>
      <c r="E28" s="284">
        <f>MCF!R27</f>
        <v>1</v>
      </c>
      <c r="F28" s="67">
        <f t="shared" si="0"/>
        <v>3.3261706121094005E-2</v>
      </c>
      <c r="G28" s="67">
        <f t="shared" si="1"/>
        <v>3.3261706121094005E-2</v>
      </c>
      <c r="H28" s="67">
        <f t="shared" si="2"/>
        <v>0</v>
      </c>
      <c r="I28" s="67">
        <f t="shared" si="3"/>
        <v>0.23192194139131858</v>
      </c>
      <c r="J28" s="67">
        <f t="shared" si="4"/>
        <v>1.4404492346978723E-2</v>
      </c>
      <c r="K28" s="100">
        <f t="shared" si="6"/>
        <v>9.6029948979858143E-3</v>
      </c>
      <c r="N28" s="258"/>
      <c r="O28" s="96">
        <f>Amnt_Deposited!B23</f>
        <v>2009</v>
      </c>
      <c r="P28" s="99">
        <f>Amnt_Deposited!H23</f>
        <v>0.30375987325200005</v>
      </c>
      <c r="Q28" s="284">
        <f>MCF!R27</f>
        <v>1</v>
      </c>
      <c r="R28" s="67">
        <f t="shared" si="5"/>
        <v>3.6451184790240003E-2</v>
      </c>
      <c r="S28" s="67">
        <f t="shared" si="7"/>
        <v>3.6451184790240003E-2</v>
      </c>
      <c r="T28" s="67">
        <f t="shared" si="8"/>
        <v>0</v>
      </c>
      <c r="U28" s="67">
        <f t="shared" si="9"/>
        <v>0.25416103166171905</v>
      </c>
      <c r="V28" s="67">
        <f t="shared" si="10"/>
        <v>1.5785745037784907E-2</v>
      </c>
      <c r="W28" s="100">
        <f t="shared" si="11"/>
        <v>1.0523830025189938E-2</v>
      </c>
    </row>
    <row r="29" spans="2:23">
      <c r="B29" s="96">
        <f>Amnt_Deposited!B24</f>
        <v>2010</v>
      </c>
      <c r="C29" s="99">
        <f>Amnt_Deposited!H24</f>
        <v>0.30998047469399997</v>
      </c>
      <c r="D29" s="418">
        <f>Dry_Matter_Content!H16</f>
        <v>0.73</v>
      </c>
      <c r="E29" s="284">
        <f>MCF!R28</f>
        <v>1</v>
      </c>
      <c r="F29" s="67">
        <f t="shared" si="0"/>
        <v>3.3942861978992996E-2</v>
      </c>
      <c r="G29" s="67">
        <f t="shared" si="1"/>
        <v>3.3942861978992996E-2</v>
      </c>
      <c r="H29" s="67">
        <f t="shared" si="2"/>
        <v>0</v>
      </c>
      <c r="I29" s="67">
        <f t="shared" si="3"/>
        <v>0.25018544683284799</v>
      </c>
      <c r="J29" s="67">
        <f t="shared" si="4"/>
        <v>1.5679356537463593E-2</v>
      </c>
      <c r="K29" s="100">
        <f t="shared" si="6"/>
        <v>1.0452904358309062E-2</v>
      </c>
      <c r="O29" s="96">
        <f>Amnt_Deposited!B24</f>
        <v>2010</v>
      </c>
      <c r="P29" s="99">
        <f>Amnt_Deposited!H24</f>
        <v>0.30998047469399997</v>
      </c>
      <c r="Q29" s="284">
        <f>MCF!R28</f>
        <v>1</v>
      </c>
      <c r="R29" s="67">
        <f t="shared" si="5"/>
        <v>3.7197656963279993E-2</v>
      </c>
      <c r="S29" s="67">
        <f t="shared" si="7"/>
        <v>3.7197656963279993E-2</v>
      </c>
      <c r="T29" s="67">
        <f t="shared" si="8"/>
        <v>0</v>
      </c>
      <c r="U29" s="67">
        <f t="shared" si="9"/>
        <v>0.27417583214558688</v>
      </c>
      <c r="V29" s="67">
        <f t="shared" si="10"/>
        <v>1.7182856479412163E-2</v>
      </c>
      <c r="W29" s="100">
        <f t="shared" si="11"/>
        <v>1.1455237652941441E-2</v>
      </c>
    </row>
    <row r="30" spans="2:23">
      <c r="B30" s="96">
        <f>Amnt_Deposited!B25</f>
        <v>2011</v>
      </c>
      <c r="C30" s="99">
        <f>Amnt_Deposited!H25</f>
        <v>0.24241279104000002</v>
      </c>
      <c r="D30" s="418">
        <f>Dry_Matter_Content!H17</f>
        <v>0.73</v>
      </c>
      <c r="E30" s="284">
        <f>MCF!R29</f>
        <v>1</v>
      </c>
      <c r="F30" s="67">
        <f t="shared" si="0"/>
        <v>2.654420061888E-2</v>
      </c>
      <c r="G30" s="67">
        <f t="shared" si="1"/>
        <v>2.654420061888E-2</v>
      </c>
      <c r="H30" s="67">
        <f t="shared" si="2"/>
        <v>0</v>
      </c>
      <c r="I30" s="67">
        <f t="shared" si="3"/>
        <v>0.25981556507623565</v>
      </c>
      <c r="J30" s="67">
        <f t="shared" si="4"/>
        <v>1.6914082375492325E-2</v>
      </c>
      <c r="K30" s="100">
        <f t="shared" si="6"/>
        <v>1.1276054916994883E-2</v>
      </c>
      <c r="O30" s="96">
        <f>Amnt_Deposited!B25</f>
        <v>2011</v>
      </c>
      <c r="P30" s="99">
        <f>Amnt_Deposited!H25</f>
        <v>0.24241279104000002</v>
      </c>
      <c r="Q30" s="284">
        <f>MCF!R29</f>
        <v>1</v>
      </c>
      <c r="R30" s="67">
        <f t="shared" si="5"/>
        <v>2.9089534924800001E-2</v>
      </c>
      <c r="S30" s="67">
        <f t="shared" si="7"/>
        <v>2.9089534924800001E-2</v>
      </c>
      <c r="T30" s="67">
        <f t="shared" si="8"/>
        <v>0</v>
      </c>
      <c r="U30" s="67">
        <f t="shared" si="9"/>
        <v>0.28472938638491585</v>
      </c>
      <c r="V30" s="67">
        <f t="shared" si="10"/>
        <v>1.8535980685471045E-2</v>
      </c>
      <c r="W30" s="100">
        <f t="shared" si="11"/>
        <v>1.2357320456980696E-2</v>
      </c>
    </row>
    <row r="31" spans="2:23">
      <c r="B31" s="96">
        <f>Amnt_Deposited!B26</f>
        <v>2012</v>
      </c>
      <c r="C31" s="99">
        <f>Amnt_Deposited!H26</f>
        <v>0.24426482093999999</v>
      </c>
      <c r="D31" s="418">
        <f>Dry_Matter_Content!H18</f>
        <v>0.73</v>
      </c>
      <c r="E31" s="284">
        <f>MCF!R30</f>
        <v>1</v>
      </c>
      <c r="F31" s="67">
        <f t="shared" si="0"/>
        <v>2.6746997892929995E-2</v>
      </c>
      <c r="G31" s="67">
        <f t="shared" si="1"/>
        <v>2.6746997892929995E-2</v>
      </c>
      <c r="H31" s="67">
        <f t="shared" si="2"/>
        <v>0</v>
      </c>
      <c r="I31" s="67">
        <f t="shared" si="3"/>
        <v>0.26899742508538382</v>
      </c>
      <c r="J31" s="67">
        <f t="shared" si="4"/>
        <v>1.7565137883781803E-2</v>
      </c>
      <c r="K31" s="100">
        <f t="shared" si="6"/>
        <v>1.1710091922521201E-2</v>
      </c>
      <c r="O31" s="96">
        <f>Amnt_Deposited!B26</f>
        <v>2012</v>
      </c>
      <c r="P31" s="99">
        <f>Amnt_Deposited!H26</f>
        <v>0.24426482093999999</v>
      </c>
      <c r="Q31" s="284">
        <f>MCF!R30</f>
        <v>1</v>
      </c>
      <c r="R31" s="67">
        <f t="shared" si="5"/>
        <v>2.9311778512799997E-2</v>
      </c>
      <c r="S31" s="67">
        <f t="shared" si="7"/>
        <v>2.9311778512799997E-2</v>
      </c>
      <c r="T31" s="67">
        <f t="shared" si="8"/>
        <v>0</v>
      </c>
      <c r="U31" s="67">
        <f t="shared" si="9"/>
        <v>0.29479169872370836</v>
      </c>
      <c r="V31" s="67">
        <f t="shared" si="10"/>
        <v>1.9249466174007461E-2</v>
      </c>
      <c r="W31" s="100">
        <f t="shared" si="11"/>
        <v>1.2832977449338307E-2</v>
      </c>
    </row>
    <row r="32" spans="2:23">
      <c r="B32" s="96">
        <f>Amnt_Deposited!B27</f>
        <v>2013</v>
      </c>
      <c r="C32" s="99">
        <f>Amnt_Deposited!H27</f>
        <v>0.24583008492</v>
      </c>
      <c r="D32" s="418">
        <f>Dry_Matter_Content!H19</f>
        <v>0.73</v>
      </c>
      <c r="E32" s="284">
        <f>MCF!R31</f>
        <v>1</v>
      </c>
      <c r="F32" s="67">
        <f t="shared" si="0"/>
        <v>2.691839429874E-2</v>
      </c>
      <c r="G32" s="67">
        <f t="shared" si="1"/>
        <v>2.691839429874E-2</v>
      </c>
      <c r="H32" s="67">
        <f t="shared" si="2"/>
        <v>0</v>
      </c>
      <c r="I32" s="67">
        <f t="shared" si="3"/>
        <v>0.27772993101896515</v>
      </c>
      <c r="J32" s="67">
        <f t="shared" si="4"/>
        <v>1.8185888365158647E-2</v>
      </c>
      <c r="K32" s="100">
        <f t="shared" si="6"/>
        <v>1.2123925576772431E-2</v>
      </c>
      <c r="O32" s="96">
        <f>Amnt_Deposited!B27</f>
        <v>2013</v>
      </c>
      <c r="P32" s="99">
        <f>Amnt_Deposited!H27</f>
        <v>0.24583008492</v>
      </c>
      <c r="Q32" s="284">
        <f>MCF!R31</f>
        <v>1</v>
      </c>
      <c r="R32" s="67">
        <f t="shared" si="5"/>
        <v>2.9499610190399997E-2</v>
      </c>
      <c r="S32" s="67">
        <f t="shared" si="7"/>
        <v>2.9499610190399997E-2</v>
      </c>
      <c r="T32" s="67">
        <f t="shared" si="8"/>
        <v>0</v>
      </c>
      <c r="U32" s="67">
        <f t="shared" si="9"/>
        <v>0.30436156823996185</v>
      </c>
      <c r="V32" s="67">
        <f t="shared" si="10"/>
        <v>1.9929740674146466E-2</v>
      </c>
      <c r="W32" s="100">
        <f t="shared" si="11"/>
        <v>1.328649378276431E-2</v>
      </c>
    </row>
    <row r="33" spans="2:23">
      <c r="B33" s="96">
        <f>Amnt_Deposited!B28</f>
        <v>2014</v>
      </c>
      <c r="C33" s="99">
        <f>Amnt_Deposited!H28</f>
        <v>0.24732195048</v>
      </c>
      <c r="D33" s="418">
        <f>Dry_Matter_Content!H20</f>
        <v>0.73</v>
      </c>
      <c r="E33" s="284">
        <f>MCF!R32</f>
        <v>1</v>
      </c>
      <c r="F33" s="67">
        <f t="shared" si="0"/>
        <v>2.708175357756E-2</v>
      </c>
      <c r="G33" s="67">
        <f t="shared" si="1"/>
        <v>2.708175357756E-2</v>
      </c>
      <c r="H33" s="67">
        <f t="shared" si="2"/>
        <v>0</v>
      </c>
      <c r="I33" s="67">
        <f t="shared" si="3"/>
        <v>0.2860354248625484</v>
      </c>
      <c r="J33" s="67">
        <f t="shared" si="4"/>
        <v>1.877625973397672E-2</v>
      </c>
      <c r="K33" s="100">
        <f t="shared" si="6"/>
        <v>1.2517506489317813E-2</v>
      </c>
      <c r="O33" s="96">
        <f>Amnt_Deposited!B28</f>
        <v>2014</v>
      </c>
      <c r="P33" s="99">
        <f>Amnt_Deposited!H28</f>
        <v>0.24732195048</v>
      </c>
      <c r="Q33" s="284">
        <f>MCF!R32</f>
        <v>1</v>
      </c>
      <c r="R33" s="67">
        <f t="shared" si="5"/>
        <v>2.96786340576E-2</v>
      </c>
      <c r="S33" s="67">
        <f t="shared" si="7"/>
        <v>2.96786340576E-2</v>
      </c>
      <c r="T33" s="67">
        <f t="shared" si="8"/>
        <v>0</v>
      </c>
      <c r="U33" s="67">
        <f t="shared" si="9"/>
        <v>0.31346347930142299</v>
      </c>
      <c r="V33" s="67">
        <f t="shared" si="10"/>
        <v>2.0576722996138875E-2</v>
      </c>
      <c r="W33" s="100">
        <f t="shared" si="11"/>
        <v>1.3717815330759249E-2</v>
      </c>
    </row>
    <row r="34" spans="2:23">
      <c r="B34" s="96">
        <f>Amnt_Deposited!B29</f>
        <v>2015</v>
      </c>
      <c r="C34" s="99">
        <f>Amnt_Deposited!H29</f>
        <v>0.24893671572000003</v>
      </c>
      <c r="D34" s="418">
        <f>Dry_Matter_Content!H21</f>
        <v>0.73</v>
      </c>
      <c r="E34" s="284">
        <f>MCF!R33</f>
        <v>1</v>
      </c>
      <c r="F34" s="67">
        <f t="shared" si="0"/>
        <v>2.7258570371340003E-2</v>
      </c>
      <c r="G34" s="67">
        <f t="shared" si="1"/>
        <v>2.7258570371340003E-2</v>
      </c>
      <c r="H34" s="67">
        <f t="shared" si="2"/>
        <v>0</v>
      </c>
      <c r="I34" s="67">
        <f t="shared" si="3"/>
        <v>0.29395623278735233</v>
      </c>
      <c r="J34" s="67">
        <f t="shared" si="4"/>
        <v>1.9337762446536049E-2</v>
      </c>
      <c r="K34" s="100">
        <f t="shared" si="6"/>
        <v>1.2891841631024033E-2</v>
      </c>
      <c r="O34" s="96">
        <f>Amnt_Deposited!B29</f>
        <v>2015</v>
      </c>
      <c r="P34" s="99">
        <f>Amnt_Deposited!H29</f>
        <v>0.24893671572000003</v>
      </c>
      <c r="Q34" s="284">
        <f>MCF!R33</f>
        <v>1</v>
      </c>
      <c r="R34" s="67">
        <f t="shared" si="5"/>
        <v>2.9872405886400003E-2</v>
      </c>
      <c r="S34" s="67">
        <f t="shared" si="7"/>
        <v>2.9872405886400003E-2</v>
      </c>
      <c r="T34" s="67">
        <f t="shared" si="8"/>
        <v>0</v>
      </c>
      <c r="U34" s="67">
        <f t="shared" si="9"/>
        <v>0.32214381675326292</v>
      </c>
      <c r="V34" s="67">
        <f t="shared" si="10"/>
        <v>2.1192068434560059E-2</v>
      </c>
      <c r="W34" s="100">
        <f t="shared" si="11"/>
        <v>1.4128045623040038E-2</v>
      </c>
    </row>
    <row r="35" spans="2:23">
      <c r="B35" s="96">
        <f>Amnt_Deposited!B30</f>
        <v>2016</v>
      </c>
      <c r="C35" s="99">
        <f>Amnt_Deposited!H30</f>
        <v>0.24973727058</v>
      </c>
      <c r="D35" s="418">
        <f>Dry_Matter_Content!H22</f>
        <v>0.73</v>
      </c>
      <c r="E35" s="284">
        <f>MCF!R34</f>
        <v>1</v>
      </c>
      <c r="F35" s="67">
        <f t="shared" si="0"/>
        <v>2.7346231128509996E-2</v>
      </c>
      <c r="G35" s="67">
        <f t="shared" si="1"/>
        <v>2.7346231128509996E-2</v>
      </c>
      <c r="H35" s="67">
        <f t="shared" si="2"/>
        <v>0</v>
      </c>
      <c r="I35" s="67">
        <f t="shared" si="3"/>
        <v>0.30142920590227157</v>
      </c>
      <c r="J35" s="67">
        <f t="shared" si="4"/>
        <v>1.9873258013590734E-2</v>
      </c>
      <c r="K35" s="100">
        <f t="shared" si="6"/>
        <v>1.3248838675727155E-2</v>
      </c>
      <c r="O35" s="96">
        <f>Amnt_Deposited!B30</f>
        <v>2016</v>
      </c>
      <c r="P35" s="99">
        <f>Amnt_Deposited!H30</f>
        <v>0.24973727058</v>
      </c>
      <c r="Q35" s="284">
        <f>MCF!R34</f>
        <v>1</v>
      </c>
      <c r="R35" s="67">
        <f t="shared" si="5"/>
        <v>2.9968472469600001E-2</v>
      </c>
      <c r="S35" s="67">
        <f t="shared" si="7"/>
        <v>2.9968472469600001E-2</v>
      </c>
      <c r="T35" s="67">
        <f t="shared" si="8"/>
        <v>0</v>
      </c>
      <c r="U35" s="67">
        <f t="shared" si="9"/>
        <v>0.33033337633125665</v>
      </c>
      <c r="V35" s="67">
        <f t="shared" si="10"/>
        <v>2.177891289160629E-2</v>
      </c>
      <c r="W35" s="100">
        <f t="shared" si="11"/>
        <v>1.4519275261070859E-2</v>
      </c>
    </row>
    <row r="36" spans="2:23">
      <c r="B36" s="96">
        <f>Amnt_Deposited!B31</f>
        <v>2017</v>
      </c>
      <c r="C36" s="99">
        <f>Amnt_Deposited!H31</f>
        <v>0.25825063382999996</v>
      </c>
      <c r="D36" s="418">
        <f>Dry_Matter_Content!H23</f>
        <v>0.73</v>
      </c>
      <c r="E36" s="284">
        <f>MCF!R35</f>
        <v>1</v>
      </c>
      <c r="F36" s="67">
        <f t="shared" si="0"/>
        <v>2.8278444404384994E-2</v>
      </c>
      <c r="G36" s="67">
        <f t="shared" si="1"/>
        <v>2.8278444404384994E-2</v>
      </c>
      <c r="H36" s="67">
        <f t="shared" si="2"/>
        <v>0</v>
      </c>
      <c r="I36" s="67">
        <f t="shared" si="3"/>
        <v>0.30932917312682057</v>
      </c>
      <c r="J36" s="67">
        <f t="shared" si="4"/>
        <v>2.0378477179835972E-2</v>
      </c>
      <c r="K36" s="100">
        <f t="shared" si="6"/>
        <v>1.358565145322398E-2</v>
      </c>
      <c r="O36" s="96">
        <f>Amnt_Deposited!B31</f>
        <v>2017</v>
      </c>
      <c r="P36" s="99">
        <f>Amnt_Deposited!H31</f>
        <v>0.25825063382999996</v>
      </c>
      <c r="Q36" s="284">
        <f>MCF!R35</f>
        <v>1</v>
      </c>
      <c r="R36" s="67">
        <f t="shared" si="5"/>
        <v>3.0990076059599993E-2</v>
      </c>
      <c r="S36" s="67">
        <f t="shared" si="7"/>
        <v>3.0990076059599993E-2</v>
      </c>
      <c r="T36" s="67">
        <f t="shared" si="8"/>
        <v>0</v>
      </c>
      <c r="U36" s="67">
        <f t="shared" si="9"/>
        <v>0.33899087465952954</v>
      </c>
      <c r="V36" s="67">
        <f t="shared" si="10"/>
        <v>2.2332577731327102E-2</v>
      </c>
      <c r="W36" s="100">
        <f t="shared" si="11"/>
        <v>1.4888385154218068E-2</v>
      </c>
    </row>
    <row r="37" spans="2:23">
      <c r="B37" s="96">
        <f>Amnt_Deposited!B32</f>
        <v>2018</v>
      </c>
      <c r="C37" s="99">
        <f>Amnt_Deposited!H32</f>
        <v>0.25872985723500003</v>
      </c>
      <c r="D37" s="418">
        <f>Dry_Matter_Content!H24</f>
        <v>0.73</v>
      </c>
      <c r="E37" s="284">
        <f>MCF!R36</f>
        <v>1</v>
      </c>
      <c r="F37" s="67">
        <f t="shared" si="0"/>
        <v>2.8330919367232497E-2</v>
      </c>
      <c r="G37" s="67">
        <f t="shared" si="1"/>
        <v>2.8330919367232497E-2</v>
      </c>
      <c r="H37" s="67">
        <f t="shared" si="2"/>
        <v>0</v>
      </c>
      <c r="I37" s="67">
        <f t="shared" si="3"/>
        <v>0.31674752870729711</v>
      </c>
      <c r="J37" s="67">
        <f t="shared" si="4"/>
        <v>2.0912563786755937E-2</v>
      </c>
      <c r="K37" s="100">
        <f t="shared" si="6"/>
        <v>1.3941709191170625E-2</v>
      </c>
      <c r="O37" s="96">
        <f>Amnt_Deposited!B32</f>
        <v>2018</v>
      </c>
      <c r="P37" s="99">
        <f>Amnt_Deposited!H32</f>
        <v>0.25872985723500003</v>
      </c>
      <c r="Q37" s="284">
        <f>MCF!R36</f>
        <v>1</v>
      </c>
      <c r="R37" s="67">
        <f t="shared" si="5"/>
        <v>3.1047582868200002E-2</v>
      </c>
      <c r="S37" s="67">
        <f t="shared" si="7"/>
        <v>3.1047582868200002E-2</v>
      </c>
      <c r="T37" s="67">
        <f t="shared" si="8"/>
        <v>0</v>
      </c>
      <c r="U37" s="67">
        <f t="shared" si="9"/>
        <v>0.34712057940525731</v>
      </c>
      <c r="V37" s="67">
        <f t="shared" si="10"/>
        <v>2.2917878122472271E-2</v>
      </c>
      <c r="W37" s="100">
        <f t="shared" si="11"/>
        <v>1.5278585414981513E-2</v>
      </c>
    </row>
    <row r="38" spans="2:23">
      <c r="B38" s="96">
        <f>Amnt_Deposited!B33</f>
        <v>2019</v>
      </c>
      <c r="C38" s="99">
        <f>Amnt_Deposited!H33</f>
        <v>0.25920908063999998</v>
      </c>
      <c r="D38" s="418">
        <f>Dry_Matter_Content!H25</f>
        <v>0.73</v>
      </c>
      <c r="E38" s="284">
        <f>MCF!R37</f>
        <v>1</v>
      </c>
      <c r="F38" s="67">
        <f t="shared" si="0"/>
        <v>2.8383394330079997E-2</v>
      </c>
      <c r="G38" s="67">
        <f t="shared" si="1"/>
        <v>2.8383394330079997E-2</v>
      </c>
      <c r="H38" s="67">
        <f t="shared" si="2"/>
        <v>0</v>
      </c>
      <c r="I38" s="67">
        <f t="shared" si="3"/>
        <v>0.3237168325672457</v>
      </c>
      <c r="J38" s="67">
        <f t="shared" si="4"/>
        <v>2.1414090470131347E-2</v>
      </c>
      <c r="K38" s="100">
        <f t="shared" si="6"/>
        <v>1.4276060313420897E-2</v>
      </c>
      <c r="O38" s="96">
        <f>Amnt_Deposited!B33</f>
        <v>2019</v>
      </c>
      <c r="P38" s="99">
        <f>Amnt_Deposited!H33</f>
        <v>0.25920908063999998</v>
      </c>
      <c r="Q38" s="284">
        <f>MCF!R37</f>
        <v>1</v>
      </c>
      <c r="R38" s="67">
        <f t="shared" si="5"/>
        <v>3.1105089676799997E-2</v>
      </c>
      <c r="S38" s="67">
        <f t="shared" si="7"/>
        <v>3.1105089676799997E-2</v>
      </c>
      <c r="T38" s="67">
        <f t="shared" si="8"/>
        <v>0</v>
      </c>
      <c r="U38" s="67">
        <f t="shared" si="9"/>
        <v>0.35475817267643389</v>
      </c>
      <c r="V38" s="67">
        <f t="shared" si="10"/>
        <v>2.3467496405623407E-2</v>
      </c>
      <c r="W38" s="100">
        <f t="shared" si="11"/>
        <v>1.5644997603748937E-2</v>
      </c>
    </row>
    <row r="39" spans="2:23">
      <c r="B39" s="96">
        <f>Amnt_Deposited!B34</f>
        <v>2020</v>
      </c>
      <c r="C39" s="99">
        <f>Amnt_Deposited!H34</f>
        <v>0.25968830404499998</v>
      </c>
      <c r="D39" s="418">
        <f>Dry_Matter_Content!H26</f>
        <v>0.73</v>
      </c>
      <c r="E39" s="284">
        <f>MCF!R38</f>
        <v>1</v>
      </c>
      <c r="F39" s="67">
        <f t="shared" si="0"/>
        <v>2.8435869292927497E-2</v>
      </c>
      <c r="G39" s="67">
        <f t="shared" si="1"/>
        <v>2.8435869292927497E-2</v>
      </c>
      <c r="H39" s="67">
        <f t="shared" si="2"/>
        <v>0</v>
      </c>
      <c r="I39" s="67">
        <f t="shared" si="3"/>
        <v>0.330267443378156</v>
      </c>
      <c r="J39" s="67">
        <f t="shared" si="4"/>
        <v>2.1885258482017202E-2</v>
      </c>
      <c r="K39" s="100">
        <f t="shared" si="6"/>
        <v>1.45901723213448E-2</v>
      </c>
      <c r="O39" s="96">
        <f>Amnt_Deposited!B34</f>
        <v>2020</v>
      </c>
      <c r="P39" s="99">
        <f>Amnt_Deposited!H34</f>
        <v>0.25968830404499998</v>
      </c>
      <c r="Q39" s="284">
        <f>MCF!R38</f>
        <v>1</v>
      </c>
      <c r="R39" s="67">
        <f t="shared" si="5"/>
        <v>3.1162596485399999E-2</v>
      </c>
      <c r="S39" s="67">
        <f t="shared" si="7"/>
        <v>3.1162596485399999E-2</v>
      </c>
      <c r="T39" s="67">
        <f t="shared" si="8"/>
        <v>0</v>
      </c>
      <c r="U39" s="67">
        <f t="shared" si="9"/>
        <v>0.36193692425003421</v>
      </c>
      <c r="V39" s="67">
        <f t="shared" si="10"/>
        <v>2.3983844911799689E-2</v>
      </c>
      <c r="W39" s="100">
        <f t="shared" si="11"/>
        <v>1.5989229941199792E-2</v>
      </c>
    </row>
    <row r="40" spans="2:23">
      <c r="B40" s="96">
        <f>Amnt_Deposited!B35</f>
        <v>2021</v>
      </c>
      <c r="C40" s="99">
        <f>Amnt_Deposited!H35</f>
        <v>0.26016752744999999</v>
      </c>
      <c r="D40" s="418">
        <f>Dry_Matter_Content!H27</f>
        <v>0.73</v>
      </c>
      <c r="E40" s="284">
        <f>MCF!R39</f>
        <v>1</v>
      </c>
      <c r="F40" s="67">
        <f t="shared" si="0"/>
        <v>2.8488344255774997E-2</v>
      </c>
      <c r="G40" s="67">
        <f t="shared" si="1"/>
        <v>2.8488344255774997E-2</v>
      </c>
      <c r="H40" s="67">
        <f t="shared" si="2"/>
        <v>0</v>
      </c>
      <c r="I40" s="67">
        <f t="shared" si="3"/>
        <v>0.33642766737770535</v>
      </c>
      <c r="J40" s="67">
        <f t="shared" si="4"/>
        <v>2.2328120256225645E-2</v>
      </c>
      <c r="K40" s="100">
        <f t="shared" si="6"/>
        <v>1.488541350415043E-2</v>
      </c>
      <c r="O40" s="96">
        <f>Amnt_Deposited!B35</f>
        <v>2021</v>
      </c>
      <c r="P40" s="99">
        <f>Amnt_Deposited!H35</f>
        <v>0.26016752744999999</v>
      </c>
      <c r="Q40" s="284">
        <f>MCF!R39</f>
        <v>1</v>
      </c>
      <c r="R40" s="67">
        <f t="shared" si="5"/>
        <v>3.1220103293999997E-2</v>
      </c>
      <c r="S40" s="67">
        <f t="shared" si="7"/>
        <v>3.1220103293999997E-2</v>
      </c>
      <c r="T40" s="67">
        <f t="shared" si="8"/>
        <v>0</v>
      </c>
      <c r="U40" s="67">
        <f t="shared" si="9"/>
        <v>0.36868785466049925</v>
      </c>
      <c r="V40" s="67">
        <f t="shared" si="10"/>
        <v>2.4469172883534972E-2</v>
      </c>
      <c r="W40" s="100">
        <f t="shared" si="11"/>
        <v>1.6312781922356648E-2</v>
      </c>
    </row>
    <row r="41" spans="2:23">
      <c r="B41" s="96">
        <f>Amnt_Deposited!B36</f>
        <v>2022</v>
      </c>
      <c r="C41" s="99">
        <f>Amnt_Deposited!H36</f>
        <v>0.26064675085500005</v>
      </c>
      <c r="D41" s="418">
        <f>Dry_Matter_Content!H28</f>
        <v>0.73</v>
      </c>
      <c r="E41" s="284">
        <f>MCF!R40</f>
        <v>1</v>
      </c>
      <c r="F41" s="67">
        <f t="shared" si="0"/>
        <v>2.8540819218622504E-2</v>
      </c>
      <c r="G41" s="67">
        <f t="shared" si="1"/>
        <v>2.8540819218622504E-2</v>
      </c>
      <c r="H41" s="67">
        <f t="shared" si="2"/>
        <v>0</v>
      </c>
      <c r="I41" s="67">
        <f t="shared" si="3"/>
        <v>0.34222389712696899</v>
      </c>
      <c r="J41" s="67">
        <f t="shared" si="4"/>
        <v>2.2744589469358881E-2</v>
      </c>
      <c r="K41" s="100">
        <f t="shared" si="6"/>
        <v>1.5163059646239253E-2</v>
      </c>
      <c r="O41" s="96">
        <f>Amnt_Deposited!B36</f>
        <v>2022</v>
      </c>
      <c r="P41" s="99">
        <f>Amnt_Deposited!H36</f>
        <v>0.26064675085500005</v>
      </c>
      <c r="Q41" s="284">
        <f>MCF!R40</f>
        <v>1</v>
      </c>
      <c r="R41" s="67">
        <f t="shared" si="5"/>
        <v>3.1277610102600002E-2</v>
      </c>
      <c r="S41" s="67">
        <f t="shared" si="7"/>
        <v>3.1277610102600002E-2</v>
      </c>
      <c r="T41" s="67">
        <f t="shared" si="8"/>
        <v>0</v>
      </c>
      <c r="U41" s="67">
        <f t="shared" si="9"/>
        <v>0.37503988726243198</v>
      </c>
      <c r="V41" s="67">
        <f t="shared" si="10"/>
        <v>2.4925577500667279E-2</v>
      </c>
      <c r="W41" s="100">
        <f t="shared" si="11"/>
        <v>1.661705166711152E-2</v>
      </c>
    </row>
    <row r="42" spans="2:23">
      <c r="B42" s="96">
        <f>Amnt_Deposited!B37</f>
        <v>2023</v>
      </c>
      <c r="C42" s="99">
        <f>Amnt_Deposited!H37</f>
        <v>0.26112597426</v>
      </c>
      <c r="D42" s="418">
        <f>Dry_Matter_Content!H29</f>
        <v>0.73</v>
      </c>
      <c r="E42" s="284">
        <f>MCF!R41</f>
        <v>1</v>
      </c>
      <c r="F42" s="67">
        <f t="shared" si="0"/>
        <v>2.8593294181469997E-2</v>
      </c>
      <c r="G42" s="67">
        <f t="shared" si="1"/>
        <v>2.8593294181469997E-2</v>
      </c>
      <c r="H42" s="67">
        <f t="shared" si="2"/>
        <v>0</v>
      </c>
      <c r="I42" s="67">
        <f t="shared" si="3"/>
        <v>0.34768074088678491</v>
      </c>
      <c r="J42" s="67">
        <f t="shared" si="4"/>
        <v>2.3136450421654096E-2</v>
      </c>
      <c r="K42" s="100">
        <f t="shared" si="6"/>
        <v>1.542430028110273E-2</v>
      </c>
      <c r="O42" s="96">
        <f>Amnt_Deposited!B37</f>
        <v>2023</v>
      </c>
      <c r="P42" s="99">
        <f>Amnt_Deposited!H37</f>
        <v>0.26112597426</v>
      </c>
      <c r="Q42" s="284">
        <f>MCF!R41</f>
        <v>1</v>
      </c>
      <c r="R42" s="67">
        <f t="shared" si="5"/>
        <v>3.1335116911200001E-2</v>
      </c>
      <c r="S42" s="67">
        <f t="shared" si="7"/>
        <v>3.1335116911200001E-2</v>
      </c>
      <c r="T42" s="67">
        <f t="shared" si="8"/>
        <v>0</v>
      </c>
      <c r="U42" s="67">
        <f t="shared" si="9"/>
        <v>0.38101999001291514</v>
      </c>
      <c r="V42" s="67">
        <f t="shared" si="10"/>
        <v>2.5355014160716834E-2</v>
      </c>
      <c r="W42" s="100">
        <f t="shared" si="11"/>
        <v>1.6903342773811222E-2</v>
      </c>
    </row>
    <row r="43" spans="2:23">
      <c r="B43" s="96">
        <f>Amnt_Deposited!B38</f>
        <v>2024</v>
      </c>
      <c r="C43" s="99">
        <f>Amnt_Deposited!H38</f>
        <v>0.26160519766499996</v>
      </c>
      <c r="D43" s="418">
        <f>Dry_Matter_Content!H30</f>
        <v>0.73</v>
      </c>
      <c r="E43" s="284">
        <f>MCF!R42</f>
        <v>1</v>
      </c>
      <c r="F43" s="67">
        <f t="shared" si="0"/>
        <v>2.8645769144317493E-2</v>
      </c>
      <c r="G43" s="67">
        <f t="shared" si="1"/>
        <v>2.8645769144317493E-2</v>
      </c>
      <c r="H43" s="67">
        <f t="shared" si="2"/>
        <v>0</v>
      </c>
      <c r="I43" s="67">
        <f t="shared" si="3"/>
        <v>0.3528211432474771</v>
      </c>
      <c r="J43" s="67">
        <f t="shared" si="4"/>
        <v>2.3505366783625314E-2</v>
      </c>
      <c r="K43" s="100">
        <f t="shared" si="6"/>
        <v>1.5670244522416873E-2</v>
      </c>
      <c r="O43" s="96">
        <f>Amnt_Deposited!B38</f>
        <v>2024</v>
      </c>
      <c r="P43" s="99">
        <f>Amnt_Deposited!H38</f>
        <v>0.26160519766499996</v>
      </c>
      <c r="Q43" s="284">
        <f>MCF!R42</f>
        <v>1</v>
      </c>
      <c r="R43" s="67">
        <f t="shared" si="5"/>
        <v>3.1392623719799992E-2</v>
      </c>
      <c r="S43" s="67">
        <f t="shared" si="7"/>
        <v>3.1392623719799992E-2</v>
      </c>
      <c r="T43" s="67">
        <f t="shared" si="8"/>
        <v>0</v>
      </c>
      <c r="U43" s="67">
        <f t="shared" si="9"/>
        <v>0.38665330766846823</v>
      </c>
      <c r="V43" s="67">
        <f t="shared" si="10"/>
        <v>2.575930606424693E-2</v>
      </c>
      <c r="W43" s="100">
        <f t="shared" si="11"/>
        <v>1.7172870709497953E-2</v>
      </c>
    </row>
    <row r="44" spans="2:23">
      <c r="B44" s="96">
        <f>Amnt_Deposited!B39</f>
        <v>2025</v>
      </c>
      <c r="C44" s="99">
        <f>Amnt_Deposited!H39</f>
        <v>0.26208442107000002</v>
      </c>
      <c r="D44" s="418">
        <f>Dry_Matter_Content!H31</f>
        <v>0.73</v>
      </c>
      <c r="E44" s="284">
        <f>MCF!R43</f>
        <v>1</v>
      </c>
      <c r="F44" s="67">
        <f t="shared" si="0"/>
        <v>2.8698244107165E-2</v>
      </c>
      <c r="G44" s="67">
        <f t="shared" si="1"/>
        <v>2.8698244107165E-2</v>
      </c>
      <c r="H44" s="67">
        <f t="shared" si="2"/>
        <v>0</v>
      </c>
      <c r="I44" s="67">
        <f t="shared" si="3"/>
        <v>0.35766649760326391</v>
      </c>
      <c r="J44" s="67">
        <f t="shared" si="4"/>
        <v>2.385288975137816E-2</v>
      </c>
      <c r="K44" s="100">
        <f t="shared" si="6"/>
        <v>1.5901926500918772E-2</v>
      </c>
      <c r="O44" s="96">
        <f>Amnt_Deposited!B39</f>
        <v>2025</v>
      </c>
      <c r="P44" s="99">
        <f>Amnt_Deposited!H39</f>
        <v>0.26208442107000002</v>
      </c>
      <c r="Q44" s="284">
        <f>MCF!R43</f>
        <v>1</v>
      </c>
      <c r="R44" s="67">
        <f t="shared" si="5"/>
        <v>3.1450130528400004E-2</v>
      </c>
      <c r="S44" s="67">
        <f t="shared" si="7"/>
        <v>3.1450130528400004E-2</v>
      </c>
      <c r="T44" s="67">
        <f t="shared" si="8"/>
        <v>0</v>
      </c>
      <c r="U44" s="67">
        <f t="shared" si="9"/>
        <v>0.39196328504467298</v>
      </c>
      <c r="V44" s="67">
        <f t="shared" si="10"/>
        <v>2.6140153152195256E-2</v>
      </c>
      <c r="W44" s="100">
        <f t="shared" si="11"/>
        <v>1.7426768768130169E-2</v>
      </c>
    </row>
    <row r="45" spans="2:23">
      <c r="B45" s="96">
        <f>Amnt_Deposited!B40</f>
        <v>2026</v>
      </c>
      <c r="C45" s="99">
        <f>Amnt_Deposited!H40</f>
        <v>0.26256364447499997</v>
      </c>
      <c r="D45" s="418">
        <f>Dry_Matter_Content!H32</f>
        <v>0.73</v>
      </c>
      <c r="E45" s="284">
        <f>MCF!R44</f>
        <v>1</v>
      </c>
      <c r="F45" s="67">
        <f t="shared" si="0"/>
        <v>2.8750719070012493E-2</v>
      </c>
      <c r="G45" s="67">
        <f t="shared" si="1"/>
        <v>2.8750719070012493E-2</v>
      </c>
      <c r="H45" s="67">
        <f t="shared" si="2"/>
        <v>0</v>
      </c>
      <c r="I45" s="67">
        <f t="shared" si="3"/>
        <v>0.36223675102270142</v>
      </c>
      <c r="J45" s="67">
        <f t="shared" si="4"/>
        <v>2.4180465650574981E-2</v>
      </c>
      <c r="K45" s="100">
        <f t="shared" si="6"/>
        <v>1.6120310433716652E-2</v>
      </c>
      <c r="O45" s="96">
        <f>Amnt_Deposited!B40</f>
        <v>2026</v>
      </c>
      <c r="P45" s="99">
        <f>Amnt_Deposited!H40</f>
        <v>0.26256364447499997</v>
      </c>
      <c r="Q45" s="284">
        <f>MCF!R44</f>
        <v>1</v>
      </c>
      <c r="R45" s="67">
        <f t="shared" si="5"/>
        <v>3.1507637336999995E-2</v>
      </c>
      <c r="S45" s="67">
        <f t="shared" si="7"/>
        <v>3.1507637336999995E-2</v>
      </c>
      <c r="T45" s="67">
        <f t="shared" si="8"/>
        <v>0</v>
      </c>
      <c r="U45" s="67">
        <f t="shared" si="9"/>
        <v>0.39697178194268673</v>
      </c>
      <c r="V45" s="67">
        <f t="shared" si="10"/>
        <v>2.6499140438986293E-2</v>
      </c>
      <c r="W45" s="100">
        <f t="shared" si="11"/>
        <v>1.7666093625990861E-2</v>
      </c>
    </row>
    <row r="46" spans="2:23">
      <c r="B46" s="96">
        <f>Amnt_Deposited!B41</f>
        <v>2027</v>
      </c>
      <c r="C46" s="99">
        <f>Amnt_Deposited!H41</f>
        <v>0.26304286788000003</v>
      </c>
      <c r="D46" s="418">
        <f>Dry_Matter_Content!H33</f>
        <v>0.73</v>
      </c>
      <c r="E46" s="284">
        <f>MCF!R45</f>
        <v>1</v>
      </c>
      <c r="F46" s="67">
        <f t="shared" si="0"/>
        <v>2.8803194032860004E-2</v>
      </c>
      <c r="G46" s="67">
        <f t="shared" si="1"/>
        <v>2.8803194032860004E-2</v>
      </c>
      <c r="H46" s="67">
        <f t="shared" si="2"/>
        <v>0</v>
      </c>
      <c r="I46" s="67">
        <f t="shared" si="3"/>
        <v>0.3665505020292365</v>
      </c>
      <c r="J46" s="67">
        <f t="shared" si="4"/>
        <v>2.4489443026324928E-2</v>
      </c>
      <c r="K46" s="100">
        <f t="shared" si="6"/>
        <v>1.6326295350883285E-2</v>
      </c>
      <c r="O46" s="96">
        <f>Amnt_Deposited!B41</f>
        <v>2027</v>
      </c>
      <c r="P46" s="99">
        <f>Amnt_Deposited!H41</f>
        <v>0.26304286788000003</v>
      </c>
      <c r="Q46" s="284">
        <f>MCF!R45</f>
        <v>1</v>
      </c>
      <c r="R46" s="67">
        <f t="shared" si="5"/>
        <v>3.1565144145600001E-2</v>
      </c>
      <c r="S46" s="67">
        <f t="shared" si="7"/>
        <v>3.1565144145600001E-2</v>
      </c>
      <c r="T46" s="67">
        <f t="shared" si="8"/>
        <v>0</v>
      </c>
      <c r="U46" s="67">
        <f t="shared" si="9"/>
        <v>0.40169918030601282</v>
      </c>
      <c r="V46" s="67">
        <f t="shared" si="10"/>
        <v>2.6837745782273912E-2</v>
      </c>
      <c r="W46" s="100">
        <f t="shared" si="11"/>
        <v>1.7891830521515939E-2</v>
      </c>
    </row>
    <row r="47" spans="2:23">
      <c r="B47" s="96">
        <f>Amnt_Deposited!B42</f>
        <v>2028</v>
      </c>
      <c r="C47" s="99">
        <f>Amnt_Deposited!H42</f>
        <v>0.26352209128500004</v>
      </c>
      <c r="D47" s="418">
        <f>Dry_Matter_Content!H34</f>
        <v>0.73</v>
      </c>
      <c r="E47" s="284">
        <f>MCF!R46</f>
        <v>1</v>
      </c>
      <c r="F47" s="67">
        <f t="shared" si="0"/>
        <v>2.8855668995707504E-2</v>
      </c>
      <c r="G47" s="67">
        <f t="shared" si="1"/>
        <v>2.8855668995707504E-2</v>
      </c>
      <c r="H47" s="67">
        <f t="shared" si="2"/>
        <v>0</v>
      </c>
      <c r="I47" s="67">
        <f t="shared" si="3"/>
        <v>0.37062509177119041</v>
      </c>
      <c r="J47" s="67">
        <f t="shared" si="4"/>
        <v>2.4781079253753637E-2</v>
      </c>
      <c r="K47" s="100">
        <f t="shared" si="6"/>
        <v>1.6520719502502425E-2</v>
      </c>
      <c r="O47" s="96">
        <f>Amnt_Deposited!B42</f>
        <v>2028</v>
      </c>
      <c r="P47" s="99">
        <f>Amnt_Deposited!H42</f>
        <v>0.26352209128500004</v>
      </c>
      <c r="Q47" s="284">
        <f>MCF!R46</f>
        <v>1</v>
      </c>
      <c r="R47" s="67">
        <f t="shared" si="5"/>
        <v>3.1622650954200006E-2</v>
      </c>
      <c r="S47" s="67">
        <f t="shared" si="7"/>
        <v>3.1622650954200006E-2</v>
      </c>
      <c r="T47" s="67">
        <f t="shared" si="8"/>
        <v>0</v>
      </c>
      <c r="U47" s="67">
        <f t="shared" si="9"/>
        <v>0.40616448413281159</v>
      </c>
      <c r="V47" s="67">
        <f t="shared" si="10"/>
        <v>2.7157347127401258E-2</v>
      </c>
      <c r="W47" s="100">
        <f t="shared" si="11"/>
        <v>1.8104898084934172E-2</v>
      </c>
    </row>
    <row r="48" spans="2:23">
      <c r="B48" s="96">
        <f>Amnt_Deposited!B43</f>
        <v>2029</v>
      </c>
      <c r="C48" s="99">
        <f>Amnt_Deposited!H43</f>
        <v>0.26400131468999999</v>
      </c>
      <c r="D48" s="418">
        <f>Dry_Matter_Content!H35</f>
        <v>0.73</v>
      </c>
      <c r="E48" s="284">
        <f>MCF!R47</f>
        <v>1</v>
      </c>
      <c r="F48" s="67">
        <f t="shared" si="0"/>
        <v>2.8908143958554997E-2</v>
      </c>
      <c r="G48" s="67">
        <f t="shared" si="1"/>
        <v>2.8908143958554997E-2</v>
      </c>
      <c r="H48" s="67">
        <f t="shared" si="2"/>
        <v>0</v>
      </c>
      <c r="I48" s="67">
        <f t="shared" si="3"/>
        <v>0.37447668902808789</v>
      </c>
      <c r="J48" s="67">
        <f t="shared" si="4"/>
        <v>2.5056546701657547E-2</v>
      </c>
      <c r="K48" s="100">
        <f t="shared" si="6"/>
        <v>1.6704364467771696E-2</v>
      </c>
      <c r="O48" s="96">
        <f>Amnt_Deposited!B43</f>
        <v>2029</v>
      </c>
      <c r="P48" s="99">
        <f>Amnt_Deposited!H43</f>
        <v>0.26400131468999999</v>
      </c>
      <c r="Q48" s="284">
        <f>MCF!R47</f>
        <v>1</v>
      </c>
      <c r="R48" s="67">
        <f t="shared" si="5"/>
        <v>3.1680157762799997E-2</v>
      </c>
      <c r="S48" s="67">
        <f t="shared" si="7"/>
        <v>3.1680157762799997E-2</v>
      </c>
      <c r="T48" s="67">
        <f t="shared" si="8"/>
        <v>0</v>
      </c>
      <c r="U48" s="67">
        <f t="shared" si="9"/>
        <v>0.41038541263352107</v>
      </c>
      <c r="V48" s="67">
        <f t="shared" si="10"/>
        <v>2.7459229262090476E-2</v>
      </c>
      <c r="W48" s="100">
        <f t="shared" si="11"/>
        <v>1.8306152841393648E-2</v>
      </c>
    </row>
    <row r="49" spans="2:23">
      <c r="B49" s="96">
        <f>Amnt_Deposited!B44</f>
        <v>2030</v>
      </c>
      <c r="C49" s="99">
        <f>Amnt_Deposited!H44</f>
        <v>0.264480538095</v>
      </c>
      <c r="D49" s="418">
        <f>Dry_Matter_Content!H36</f>
        <v>0.73</v>
      </c>
      <c r="E49" s="284">
        <f>MCF!R48</f>
        <v>1</v>
      </c>
      <c r="F49" s="67">
        <f t="shared" si="0"/>
        <v>2.8960618921402496E-2</v>
      </c>
      <c r="G49" s="67">
        <f t="shared" si="1"/>
        <v>2.8960618921402496E-2</v>
      </c>
      <c r="H49" s="67">
        <f t="shared" si="2"/>
        <v>0</v>
      </c>
      <c r="I49" s="67">
        <f t="shared" si="3"/>
        <v>0.3781203694700333</v>
      </c>
      <c r="J49" s="67">
        <f t="shared" si="4"/>
        <v>2.5316938479457114E-2</v>
      </c>
      <c r="K49" s="100">
        <f t="shared" si="6"/>
        <v>1.6877958986304741E-2</v>
      </c>
      <c r="O49" s="96">
        <f>Amnt_Deposited!B44</f>
        <v>2030</v>
      </c>
      <c r="P49" s="99">
        <f>Amnt_Deposited!H44</f>
        <v>0.264480538095</v>
      </c>
      <c r="Q49" s="284">
        <f>MCF!R48</f>
        <v>1</v>
      </c>
      <c r="R49" s="67">
        <f t="shared" si="5"/>
        <v>3.1737664571399996E-2</v>
      </c>
      <c r="S49" s="67">
        <f t="shared" si="7"/>
        <v>3.1737664571399996E-2</v>
      </c>
      <c r="T49" s="67">
        <f t="shared" si="8"/>
        <v>0</v>
      </c>
      <c r="U49" s="67">
        <f t="shared" si="9"/>
        <v>0.4143784870904475</v>
      </c>
      <c r="V49" s="67">
        <f t="shared" si="10"/>
        <v>2.7744590114473555E-2</v>
      </c>
      <c r="W49" s="100">
        <f t="shared" si="11"/>
        <v>1.8496393409649037E-2</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0.35255709567441285</v>
      </c>
      <c r="J50" s="67">
        <f t="shared" si="4"/>
        <v>2.5563273795620449E-2</v>
      </c>
      <c r="K50" s="100">
        <f t="shared" si="6"/>
        <v>1.7042182530413633E-2</v>
      </c>
      <c r="O50" s="96">
        <f>Amnt_Deposited!B45</f>
        <v>2031</v>
      </c>
      <c r="P50" s="99">
        <f>Amnt_Deposited!H45</f>
        <v>0</v>
      </c>
      <c r="Q50" s="284">
        <f>MCF!R49</f>
        <v>1</v>
      </c>
      <c r="R50" s="67">
        <f t="shared" si="5"/>
        <v>0</v>
      </c>
      <c r="S50" s="67">
        <f t="shared" si="7"/>
        <v>0</v>
      </c>
      <c r="T50" s="67">
        <f t="shared" si="8"/>
        <v>0</v>
      </c>
      <c r="U50" s="67">
        <f t="shared" si="9"/>
        <v>0.38636394046511002</v>
      </c>
      <c r="V50" s="67">
        <f t="shared" si="10"/>
        <v>2.8014546625337481E-2</v>
      </c>
      <c r="W50" s="100">
        <f t="shared" si="11"/>
        <v>1.8676364416891654E-2</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0.32872205717081265</v>
      </c>
      <c r="J51" s="67">
        <f t="shared" si="4"/>
        <v>2.3835038503600178E-2</v>
      </c>
      <c r="K51" s="100">
        <f t="shared" si="6"/>
        <v>1.5890025669066783E-2</v>
      </c>
      <c r="O51" s="96">
        <f>Amnt_Deposited!B46</f>
        <v>2032</v>
      </c>
      <c r="P51" s="99">
        <f>Amnt_Deposited!H46</f>
        <v>0</v>
      </c>
      <c r="Q51" s="284">
        <f>MCF!R50</f>
        <v>1</v>
      </c>
      <c r="R51" s="67">
        <f t="shared" ref="R51:R82" si="13">P51*$W$6*DOCF*Q51</f>
        <v>0</v>
      </c>
      <c r="S51" s="67">
        <f t="shared" si="7"/>
        <v>0</v>
      </c>
      <c r="T51" s="67">
        <f t="shared" si="8"/>
        <v>0</v>
      </c>
      <c r="U51" s="67">
        <f t="shared" si="9"/>
        <v>0.36024335032417831</v>
      </c>
      <c r="V51" s="67">
        <f t="shared" si="10"/>
        <v>2.6120590140931706E-2</v>
      </c>
      <c r="W51" s="100">
        <f t="shared" si="11"/>
        <v>1.7413726760621136E-2</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0.3064984145728355</v>
      </c>
      <c r="J52" s="67">
        <f t="shared" si="4"/>
        <v>2.2223642597977128E-2</v>
      </c>
      <c r="K52" s="100">
        <f t="shared" si="6"/>
        <v>1.4815761731984751E-2</v>
      </c>
      <c r="O52" s="96">
        <f>Amnt_Deposited!B47</f>
        <v>2033</v>
      </c>
      <c r="P52" s="99">
        <f>Amnt_Deposited!H47</f>
        <v>0</v>
      </c>
      <c r="Q52" s="284">
        <f>MCF!R51</f>
        <v>1</v>
      </c>
      <c r="R52" s="67">
        <f t="shared" si="13"/>
        <v>0</v>
      </c>
      <c r="S52" s="67">
        <f t="shared" si="7"/>
        <v>0</v>
      </c>
      <c r="T52" s="67">
        <f t="shared" si="8"/>
        <v>0</v>
      </c>
      <c r="U52" s="67">
        <f t="shared" si="9"/>
        <v>0.33588867350447732</v>
      </c>
      <c r="V52" s="67">
        <f t="shared" si="10"/>
        <v>2.4354676819700966E-2</v>
      </c>
      <c r="W52" s="100">
        <f t="shared" si="11"/>
        <v>1.6236451213133975E-2</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0.28577722755868307</v>
      </c>
      <c r="J53" s="67">
        <f t="shared" si="4"/>
        <v>2.0721187014152445E-2</v>
      </c>
      <c r="K53" s="100">
        <f t="shared" si="6"/>
        <v>1.381412467610163E-2</v>
      </c>
      <c r="O53" s="96">
        <f>Amnt_Deposited!B48</f>
        <v>2034</v>
      </c>
      <c r="P53" s="99">
        <f>Amnt_Deposited!H48</f>
        <v>0</v>
      </c>
      <c r="Q53" s="284">
        <f>MCF!R52</f>
        <v>1</v>
      </c>
      <c r="R53" s="67">
        <f t="shared" si="13"/>
        <v>0</v>
      </c>
      <c r="S53" s="67">
        <f t="shared" si="7"/>
        <v>0</v>
      </c>
      <c r="T53" s="67">
        <f t="shared" si="8"/>
        <v>0</v>
      </c>
      <c r="U53" s="67">
        <f t="shared" si="9"/>
        <v>0.31318052335198149</v>
      </c>
      <c r="V53" s="67">
        <f t="shared" si="10"/>
        <v>2.2708150152495835E-2</v>
      </c>
      <c r="W53" s="100">
        <f t="shared" si="11"/>
        <v>1.5138766768330557E-2</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0.26645692084557193</v>
      </c>
      <c r="J54" s="67">
        <f t="shared" si="4"/>
        <v>1.9320306713111128E-2</v>
      </c>
      <c r="K54" s="100">
        <f t="shared" si="6"/>
        <v>1.2880204475407418E-2</v>
      </c>
      <c r="O54" s="96">
        <f>Amnt_Deposited!B49</f>
        <v>2035</v>
      </c>
      <c r="P54" s="99">
        <f>Amnt_Deposited!H49</f>
        <v>0</v>
      </c>
      <c r="Q54" s="284">
        <f>MCF!R53</f>
        <v>1</v>
      </c>
      <c r="R54" s="67">
        <f t="shared" si="13"/>
        <v>0</v>
      </c>
      <c r="S54" s="67">
        <f t="shared" si="7"/>
        <v>0</v>
      </c>
      <c r="T54" s="67">
        <f t="shared" si="8"/>
        <v>0</v>
      </c>
      <c r="U54" s="67">
        <f t="shared" si="9"/>
        <v>0.29200758448829806</v>
      </c>
      <c r="V54" s="67">
        <f t="shared" si="10"/>
        <v>2.1172938863683433E-2</v>
      </c>
      <c r="W54" s="100">
        <f t="shared" si="11"/>
        <v>1.4115292575788954E-2</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0.24844278626757971</v>
      </c>
      <c r="J55" s="67">
        <f t="shared" si="4"/>
        <v>1.8014134577992221E-2</v>
      </c>
      <c r="K55" s="100">
        <f t="shared" si="6"/>
        <v>1.2009423051994813E-2</v>
      </c>
      <c r="O55" s="96">
        <f>Amnt_Deposited!B50</f>
        <v>2036</v>
      </c>
      <c r="P55" s="99">
        <f>Amnt_Deposited!H50</f>
        <v>0</v>
      </c>
      <c r="Q55" s="284">
        <f>MCF!R54</f>
        <v>1</v>
      </c>
      <c r="R55" s="67">
        <f t="shared" si="13"/>
        <v>0</v>
      </c>
      <c r="S55" s="67">
        <f t="shared" si="7"/>
        <v>0</v>
      </c>
      <c r="T55" s="67">
        <f t="shared" si="8"/>
        <v>0</v>
      </c>
      <c r="U55" s="67">
        <f t="shared" si="9"/>
        <v>0.27226606714255314</v>
      </c>
      <c r="V55" s="67">
        <f t="shared" si="10"/>
        <v>1.9741517345744905E-2</v>
      </c>
      <c r="W55" s="100">
        <f t="shared" si="11"/>
        <v>1.3161011563829936E-2</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0.23164651851610571</v>
      </c>
      <c r="J56" s="67">
        <f t="shared" si="4"/>
        <v>1.6796267751473994E-2</v>
      </c>
      <c r="K56" s="100">
        <f t="shared" si="6"/>
        <v>1.1197511834315995E-2</v>
      </c>
      <c r="O56" s="96">
        <f>Amnt_Deposited!B51</f>
        <v>2037</v>
      </c>
      <c r="P56" s="99">
        <f>Amnt_Deposited!H51</f>
        <v>0</v>
      </c>
      <c r="Q56" s="284">
        <f>MCF!R55</f>
        <v>1</v>
      </c>
      <c r="R56" s="67">
        <f t="shared" si="13"/>
        <v>0</v>
      </c>
      <c r="S56" s="67">
        <f t="shared" si="7"/>
        <v>0</v>
      </c>
      <c r="T56" s="67">
        <f t="shared" si="8"/>
        <v>0</v>
      </c>
      <c r="U56" s="67">
        <f t="shared" si="9"/>
        <v>0.25385919837381449</v>
      </c>
      <c r="V56" s="67">
        <f t="shared" si="10"/>
        <v>1.8406868768738628E-2</v>
      </c>
      <c r="W56" s="100">
        <f t="shared" si="11"/>
        <v>1.2271245845825752E-2</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0.21598578226714579</v>
      </c>
      <c r="J57" s="67">
        <f t="shared" si="4"/>
        <v>1.5660736248959931E-2</v>
      </c>
      <c r="K57" s="100">
        <f t="shared" si="6"/>
        <v>1.0440490832639954E-2</v>
      </c>
      <c r="O57" s="96">
        <f>Amnt_Deposited!B52</f>
        <v>2038</v>
      </c>
      <c r="P57" s="99">
        <f>Amnt_Deposited!H52</f>
        <v>0</v>
      </c>
      <c r="Q57" s="284">
        <f>MCF!R56</f>
        <v>1</v>
      </c>
      <c r="R57" s="67">
        <f t="shared" si="13"/>
        <v>0</v>
      </c>
      <c r="S57" s="67">
        <f t="shared" si="7"/>
        <v>0</v>
      </c>
      <c r="T57" s="67">
        <f t="shared" si="8"/>
        <v>0</v>
      </c>
      <c r="U57" s="67">
        <f t="shared" si="9"/>
        <v>0.23669674769002277</v>
      </c>
      <c r="V57" s="67">
        <f t="shared" si="10"/>
        <v>1.7162450683791707E-2</v>
      </c>
      <c r="W57" s="100">
        <f t="shared" si="11"/>
        <v>1.144163378919447E-2</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0.20138380857343849</v>
      </c>
      <c r="J58" s="67">
        <f t="shared" si="4"/>
        <v>1.4601973693707302E-2</v>
      </c>
      <c r="K58" s="100">
        <f t="shared" si="6"/>
        <v>9.7346491291382016E-3</v>
      </c>
      <c r="O58" s="96">
        <f>Amnt_Deposited!B53</f>
        <v>2039</v>
      </c>
      <c r="P58" s="99">
        <f>Amnt_Deposited!H53</f>
        <v>0</v>
      </c>
      <c r="Q58" s="284">
        <f>MCF!R57</f>
        <v>1</v>
      </c>
      <c r="R58" s="67">
        <f t="shared" si="13"/>
        <v>0</v>
      </c>
      <c r="S58" s="67">
        <f t="shared" si="7"/>
        <v>0</v>
      </c>
      <c r="T58" s="67">
        <f t="shared" si="8"/>
        <v>0</v>
      </c>
      <c r="U58" s="67">
        <f t="shared" si="9"/>
        <v>0.22069458473801476</v>
      </c>
      <c r="V58" s="67">
        <f t="shared" si="10"/>
        <v>1.6002162952008001E-2</v>
      </c>
      <c r="W58" s="100">
        <f t="shared" si="11"/>
        <v>1.0668108634672E-2</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0.18776901854299657</v>
      </c>
      <c r="J59" s="67">
        <f t="shared" si="4"/>
        <v>1.3614790030441921E-2</v>
      </c>
      <c r="K59" s="100">
        <f t="shared" si="6"/>
        <v>9.076526686961281E-3</v>
      </c>
      <c r="O59" s="96">
        <f>Amnt_Deposited!B54</f>
        <v>2040</v>
      </c>
      <c r="P59" s="99">
        <f>Amnt_Deposited!H54</f>
        <v>0</v>
      </c>
      <c r="Q59" s="284">
        <f>MCF!R58</f>
        <v>1</v>
      </c>
      <c r="R59" s="67">
        <f t="shared" si="13"/>
        <v>0</v>
      </c>
      <c r="S59" s="67">
        <f t="shared" si="7"/>
        <v>0</v>
      </c>
      <c r="T59" s="67">
        <f t="shared" si="8"/>
        <v>0</v>
      </c>
      <c r="U59" s="67">
        <f t="shared" si="9"/>
        <v>0.20577426689643458</v>
      </c>
      <c r="V59" s="67">
        <f t="shared" si="10"/>
        <v>1.4920317841580185E-2</v>
      </c>
      <c r="W59" s="100">
        <f t="shared" si="11"/>
        <v>9.9468785610534564E-3</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0.17507467245929542</v>
      </c>
      <c r="J60" s="67">
        <f t="shared" si="4"/>
        <v>1.2694346083701165E-2</v>
      </c>
      <c r="K60" s="100">
        <f t="shared" si="6"/>
        <v>8.4628973891341091E-3</v>
      </c>
      <c r="O60" s="96">
        <f>Amnt_Deposited!B55</f>
        <v>2041</v>
      </c>
      <c r="P60" s="99">
        <f>Amnt_Deposited!H55</f>
        <v>0</v>
      </c>
      <c r="Q60" s="284">
        <f>MCF!R59</f>
        <v>1</v>
      </c>
      <c r="R60" s="67">
        <f t="shared" si="13"/>
        <v>0</v>
      </c>
      <c r="S60" s="67">
        <f t="shared" si="7"/>
        <v>0</v>
      </c>
      <c r="T60" s="67">
        <f t="shared" si="8"/>
        <v>0</v>
      </c>
      <c r="U60" s="67">
        <f t="shared" si="9"/>
        <v>0.19186265474991276</v>
      </c>
      <c r="V60" s="67">
        <f t="shared" si="10"/>
        <v>1.3911612146521823E-2</v>
      </c>
      <c r="W60" s="100">
        <f t="shared" si="11"/>
        <v>9.2744080976812152E-3</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0.16323854262310517</v>
      </c>
      <c r="J61" s="67">
        <f t="shared" si="4"/>
        <v>1.1836129836190245E-2</v>
      </c>
      <c r="K61" s="100">
        <f t="shared" si="6"/>
        <v>7.8907532241268286E-3</v>
      </c>
      <c r="O61" s="96">
        <f>Amnt_Deposited!B56</f>
        <v>2042</v>
      </c>
      <c r="P61" s="99">
        <f>Amnt_Deposited!H56</f>
        <v>0</v>
      </c>
      <c r="Q61" s="284">
        <f>MCF!R60</f>
        <v>1</v>
      </c>
      <c r="R61" s="67">
        <f t="shared" si="13"/>
        <v>0</v>
      </c>
      <c r="S61" s="67">
        <f t="shared" si="7"/>
        <v>0</v>
      </c>
      <c r="T61" s="67">
        <f t="shared" si="8"/>
        <v>0</v>
      </c>
      <c r="U61" s="67">
        <f t="shared" si="9"/>
        <v>0.17889155355956729</v>
      </c>
      <c r="V61" s="67">
        <f t="shared" si="10"/>
        <v>1.2971101190345471E-2</v>
      </c>
      <c r="W61" s="100">
        <f t="shared" si="11"/>
        <v>8.6474007935636466E-3</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0.15220260831223698</v>
      </c>
      <c r="J62" s="67">
        <f t="shared" si="4"/>
        <v>1.1035934310868186E-2</v>
      </c>
      <c r="K62" s="100">
        <f t="shared" si="6"/>
        <v>7.3572895405787904E-3</v>
      </c>
      <c r="O62" s="96">
        <f>Amnt_Deposited!B57</f>
        <v>2043</v>
      </c>
      <c r="P62" s="99">
        <f>Amnt_Deposited!H57</f>
        <v>0</v>
      </c>
      <c r="Q62" s="284">
        <f>MCF!R61</f>
        <v>1</v>
      </c>
      <c r="R62" s="67">
        <f t="shared" si="13"/>
        <v>0</v>
      </c>
      <c r="S62" s="67">
        <f t="shared" si="7"/>
        <v>0</v>
      </c>
      <c r="T62" s="67">
        <f t="shared" si="8"/>
        <v>0</v>
      </c>
      <c r="U62" s="67">
        <f t="shared" si="9"/>
        <v>0.16679737897231448</v>
      </c>
      <c r="V62" s="67">
        <f t="shared" si="10"/>
        <v>1.2094174587252806E-2</v>
      </c>
      <c r="W62" s="100">
        <f t="shared" si="11"/>
        <v>8.0627830581685364E-3</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0.14191277136389546</v>
      </c>
      <c r="J63" s="67">
        <f t="shared" si="4"/>
        <v>1.0289836948341508E-2</v>
      </c>
      <c r="K63" s="100">
        <f t="shared" si="6"/>
        <v>6.859891298894338E-3</v>
      </c>
      <c r="O63" s="96">
        <f>Amnt_Deposited!B58</f>
        <v>2044</v>
      </c>
      <c r="P63" s="99">
        <f>Amnt_Deposited!H58</f>
        <v>0</v>
      </c>
      <c r="Q63" s="284">
        <f>MCF!R62</f>
        <v>1</v>
      </c>
      <c r="R63" s="67">
        <f t="shared" si="13"/>
        <v>0</v>
      </c>
      <c r="S63" s="67">
        <f t="shared" si="7"/>
        <v>0</v>
      </c>
      <c r="T63" s="67">
        <f t="shared" si="8"/>
        <v>0</v>
      </c>
      <c r="U63" s="67">
        <f t="shared" si="9"/>
        <v>0.15552084533029639</v>
      </c>
      <c r="V63" s="67">
        <f t="shared" si="10"/>
        <v>1.1276533642018088E-2</v>
      </c>
      <c r="W63" s="100">
        <f t="shared" si="11"/>
        <v>7.5176890946787251E-3</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0.13231859098542195</v>
      </c>
      <c r="J64" s="67">
        <f t="shared" si="4"/>
        <v>9.5941803784735033E-3</v>
      </c>
      <c r="K64" s="100">
        <f t="shared" si="6"/>
        <v>6.3961202523156683E-3</v>
      </c>
      <c r="O64" s="96">
        <f>Amnt_Deposited!B59</f>
        <v>2045</v>
      </c>
      <c r="P64" s="99">
        <f>Amnt_Deposited!H59</f>
        <v>0</v>
      </c>
      <c r="Q64" s="284">
        <f>MCF!R63</f>
        <v>1</v>
      </c>
      <c r="R64" s="67">
        <f t="shared" si="13"/>
        <v>0</v>
      </c>
      <c r="S64" s="67">
        <f t="shared" si="7"/>
        <v>0</v>
      </c>
      <c r="T64" s="67">
        <f t="shared" si="8"/>
        <v>0</v>
      </c>
      <c r="U64" s="67">
        <f t="shared" si="9"/>
        <v>0.14500667505251721</v>
      </c>
      <c r="V64" s="67">
        <f t="shared" si="10"/>
        <v>1.0514170277779181E-2</v>
      </c>
      <c r="W64" s="100">
        <f t="shared" si="11"/>
        <v>7.009446851852787E-3</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0.12337303649347035</v>
      </c>
      <c r="J65" s="67">
        <f t="shared" si="4"/>
        <v>8.9455544919516058E-3</v>
      </c>
      <c r="K65" s="100">
        <f t="shared" si="6"/>
        <v>5.9637029946344039E-3</v>
      </c>
      <c r="O65" s="96">
        <f>Amnt_Deposited!B60</f>
        <v>2046</v>
      </c>
      <c r="P65" s="99">
        <f>Amnt_Deposited!H60</f>
        <v>0</v>
      </c>
      <c r="Q65" s="284">
        <f>MCF!R64</f>
        <v>1</v>
      </c>
      <c r="R65" s="67">
        <f t="shared" si="13"/>
        <v>0</v>
      </c>
      <c r="S65" s="67">
        <f t="shared" si="7"/>
        <v>0</v>
      </c>
      <c r="T65" s="67">
        <f t="shared" si="8"/>
        <v>0</v>
      </c>
      <c r="U65" s="67">
        <f t="shared" si="9"/>
        <v>0.13520332766407711</v>
      </c>
      <c r="V65" s="67">
        <f t="shared" si="10"/>
        <v>9.8033473884401156E-3</v>
      </c>
      <c r="W65" s="100">
        <f t="shared" si="11"/>
        <v>6.5355649256267434E-3</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0.11503225676954278</v>
      </c>
      <c r="J66" s="67">
        <f t="shared" si="4"/>
        <v>8.340779723927572E-3</v>
      </c>
      <c r="K66" s="100">
        <f t="shared" si="6"/>
        <v>5.5605198159517141E-3</v>
      </c>
      <c r="O66" s="96">
        <f>Amnt_Deposited!B61</f>
        <v>2047</v>
      </c>
      <c r="P66" s="99">
        <f>Amnt_Deposited!H61</f>
        <v>0</v>
      </c>
      <c r="Q66" s="284">
        <f>MCF!R65</f>
        <v>1</v>
      </c>
      <c r="R66" s="67">
        <f t="shared" si="13"/>
        <v>0</v>
      </c>
      <c r="S66" s="67">
        <f t="shared" si="7"/>
        <v>0</v>
      </c>
      <c r="T66" s="67">
        <f t="shared" si="8"/>
        <v>0</v>
      </c>
      <c r="U66" s="67">
        <f t="shared" si="9"/>
        <v>0.12606274714470442</v>
      </c>
      <c r="V66" s="67">
        <f t="shared" si="10"/>
        <v>9.1405805193726826E-3</v>
      </c>
      <c r="W66" s="100">
        <f t="shared" si="11"/>
        <v>6.0937203462484548E-3</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0.10725536530175586</v>
      </c>
      <c r="J67" s="67">
        <f t="shared" si="4"/>
        <v>7.7768914677869101E-3</v>
      </c>
      <c r="K67" s="100">
        <f t="shared" si="6"/>
        <v>5.1845943118579395E-3</v>
      </c>
      <c r="O67" s="96">
        <f>Amnt_Deposited!B62</f>
        <v>2048</v>
      </c>
      <c r="P67" s="99">
        <f>Amnt_Deposited!H62</f>
        <v>0</v>
      </c>
      <c r="Q67" s="284">
        <f>MCF!R66</f>
        <v>1</v>
      </c>
      <c r="R67" s="67">
        <f t="shared" si="13"/>
        <v>0</v>
      </c>
      <c r="S67" s="67">
        <f t="shared" si="7"/>
        <v>0</v>
      </c>
      <c r="T67" s="67">
        <f t="shared" si="8"/>
        <v>0</v>
      </c>
      <c r="U67" s="67">
        <f t="shared" si="9"/>
        <v>0.11754012635808862</v>
      </c>
      <c r="V67" s="67">
        <f t="shared" si="10"/>
        <v>8.5226207866157914E-3</v>
      </c>
      <c r="W67" s="100">
        <f t="shared" si="11"/>
        <v>5.681747191077194E-3</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0.10000423975911205</v>
      </c>
      <c r="J68" s="67">
        <f t="shared" si="4"/>
        <v>7.2511255426438133E-3</v>
      </c>
      <c r="K68" s="100">
        <f t="shared" si="6"/>
        <v>4.8340836950958753E-3</v>
      </c>
      <c r="O68" s="96">
        <f>Amnt_Deposited!B63</f>
        <v>2049</v>
      </c>
      <c r="P68" s="99">
        <f>Amnt_Deposited!H63</f>
        <v>0</v>
      </c>
      <c r="Q68" s="284">
        <f>MCF!R67</f>
        <v>1</v>
      </c>
      <c r="R68" s="67">
        <f t="shared" si="13"/>
        <v>0</v>
      </c>
      <c r="S68" s="67">
        <f t="shared" si="7"/>
        <v>0</v>
      </c>
      <c r="T68" s="67">
        <f t="shared" si="8"/>
        <v>0</v>
      </c>
      <c r="U68" s="67">
        <f t="shared" si="9"/>
        <v>0.10959368740724609</v>
      </c>
      <c r="V68" s="67">
        <f t="shared" si="10"/>
        <v>7.946438950842535E-3</v>
      </c>
      <c r="W68" s="100">
        <f t="shared" si="11"/>
        <v>5.2976259672283567E-3</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9.3243335115788792E-2</v>
      </c>
      <c r="J69" s="67">
        <f t="shared" si="4"/>
        <v>6.7609046433232574E-3</v>
      </c>
      <c r="K69" s="100">
        <f t="shared" si="6"/>
        <v>4.5072697622155046E-3</v>
      </c>
      <c r="O69" s="96">
        <f>Amnt_Deposited!B64</f>
        <v>2050</v>
      </c>
      <c r="P69" s="99">
        <f>Amnt_Deposited!H64</f>
        <v>0</v>
      </c>
      <c r="Q69" s="284">
        <f>MCF!R68</f>
        <v>1</v>
      </c>
      <c r="R69" s="67">
        <f t="shared" si="13"/>
        <v>0</v>
      </c>
      <c r="S69" s="67">
        <f t="shared" si="7"/>
        <v>0</v>
      </c>
      <c r="T69" s="67">
        <f t="shared" si="8"/>
        <v>0</v>
      </c>
      <c r="U69" s="67">
        <f t="shared" si="9"/>
        <v>0.10218447683922061</v>
      </c>
      <c r="V69" s="67">
        <f t="shared" si="10"/>
        <v>7.409210568025488E-3</v>
      </c>
      <c r="W69" s="100">
        <f t="shared" si="11"/>
        <v>4.939473712016992E-3</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8.6939509409380764E-2</v>
      </c>
      <c r="J70" s="67">
        <f t="shared" si="4"/>
        <v>6.3038257064080344E-3</v>
      </c>
      <c r="K70" s="100">
        <f t="shared" si="6"/>
        <v>4.2025504709386893E-3</v>
      </c>
      <c r="O70" s="96">
        <f>Amnt_Deposited!B65</f>
        <v>2051</v>
      </c>
      <c r="P70" s="99">
        <f>Amnt_Deposited!H65</f>
        <v>0</v>
      </c>
      <c r="Q70" s="284">
        <f>MCF!R69</f>
        <v>1</v>
      </c>
      <c r="R70" s="67">
        <f t="shared" si="13"/>
        <v>0</v>
      </c>
      <c r="S70" s="67">
        <f t="shared" si="7"/>
        <v>0</v>
      </c>
      <c r="T70" s="67">
        <f t="shared" si="8"/>
        <v>0</v>
      </c>
      <c r="U70" s="67">
        <f t="shared" si="9"/>
        <v>9.5276174695211796E-2</v>
      </c>
      <c r="V70" s="67">
        <f t="shared" si="10"/>
        <v>6.9083021440088056E-3</v>
      </c>
      <c r="W70" s="100">
        <f t="shared" si="11"/>
        <v>4.6055347626725368E-3</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8.1061861278961658E-2</v>
      </c>
      <c r="J71" s="67">
        <f t="shared" si="4"/>
        <v>5.8776481304191009E-3</v>
      </c>
      <c r="K71" s="100">
        <f t="shared" si="6"/>
        <v>3.918432086946067E-3</v>
      </c>
      <c r="O71" s="96">
        <f>Amnt_Deposited!B66</f>
        <v>2052</v>
      </c>
      <c r="P71" s="99">
        <f>Amnt_Deposited!H66</f>
        <v>0</v>
      </c>
      <c r="Q71" s="284">
        <f>MCF!R70</f>
        <v>1</v>
      </c>
      <c r="R71" s="67">
        <f t="shared" si="13"/>
        <v>0</v>
      </c>
      <c r="S71" s="67">
        <f t="shared" si="7"/>
        <v>0</v>
      </c>
      <c r="T71" s="67">
        <f t="shared" si="8"/>
        <v>0</v>
      </c>
      <c r="U71" s="67">
        <f t="shared" si="9"/>
        <v>8.8834916470094977E-2</v>
      </c>
      <c r="V71" s="67">
        <f t="shared" si="10"/>
        <v>6.4412582251168228E-3</v>
      </c>
      <c r="W71" s="100">
        <f t="shared" si="11"/>
        <v>4.2941721500778813E-3</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7.5581578486577136E-2</v>
      </c>
      <c r="J72" s="67">
        <f t="shared" si="4"/>
        <v>5.4802827923845204E-3</v>
      </c>
      <c r="K72" s="100">
        <f t="shared" si="6"/>
        <v>3.6535218615896801E-3</v>
      </c>
      <c r="O72" s="96">
        <f>Amnt_Deposited!B67</f>
        <v>2053</v>
      </c>
      <c r="P72" s="99">
        <f>Amnt_Deposited!H67</f>
        <v>0</v>
      </c>
      <c r="Q72" s="284">
        <f>MCF!R71</f>
        <v>1</v>
      </c>
      <c r="R72" s="67">
        <f t="shared" si="13"/>
        <v>0</v>
      </c>
      <c r="S72" s="67">
        <f t="shared" si="7"/>
        <v>0</v>
      </c>
      <c r="T72" s="67">
        <f t="shared" si="8"/>
        <v>0</v>
      </c>
      <c r="U72" s="67">
        <f t="shared" si="9"/>
        <v>8.2829127108577691E-2</v>
      </c>
      <c r="V72" s="67">
        <f t="shared" si="10"/>
        <v>6.0057893615172832E-3</v>
      </c>
      <c r="W72" s="100">
        <f t="shared" si="11"/>
        <v>4.0038595743448549E-3</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7.0471796679620891E-2</v>
      </c>
      <c r="J73" s="67">
        <f t="shared" si="4"/>
        <v>5.1097818069562395E-3</v>
      </c>
      <c r="K73" s="100">
        <f t="shared" si="6"/>
        <v>3.4065212046374927E-3</v>
      </c>
      <c r="O73" s="96">
        <f>Amnt_Deposited!B68</f>
        <v>2054</v>
      </c>
      <c r="P73" s="99">
        <f>Amnt_Deposited!H68</f>
        <v>0</v>
      </c>
      <c r="Q73" s="284">
        <f>MCF!R72</f>
        <v>1</v>
      </c>
      <c r="R73" s="67">
        <f t="shared" si="13"/>
        <v>0</v>
      </c>
      <c r="S73" s="67">
        <f t="shared" si="7"/>
        <v>0</v>
      </c>
      <c r="T73" s="67">
        <f t="shared" si="8"/>
        <v>0</v>
      </c>
      <c r="U73" s="67">
        <f t="shared" si="9"/>
        <v>7.7229366224242091E-2</v>
      </c>
      <c r="V73" s="67">
        <f t="shared" si="10"/>
        <v>5.5997608843356052E-3</v>
      </c>
      <c r="W73" s="100">
        <f t="shared" si="11"/>
        <v>3.7331739228904032E-3</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6.5707467701747041E-2</v>
      </c>
      <c r="J74" s="67">
        <f t="shared" si="4"/>
        <v>4.7643289778738461E-3</v>
      </c>
      <c r="K74" s="100">
        <f t="shared" si="6"/>
        <v>3.1762193185825641E-3</v>
      </c>
      <c r="O74" s="96">
        <f>Amnt_Deposited!B69</f>
        <v>2055</v>
      </c>
      <c r="P74" s="99">
        <f>Amnt_Deposited!H69</f>
        <v>0</v>
      </c>
      <c r="Q74" s="284">
        <f>MCF!R73</f>
        <v>1</v>
      </c>
      <c r="R74" s="67">
        <f t="shared" si="13"/>
        <v>0</v>
      </c>
      <c r="S74" s="67">
        <f t="shared" si="7"/>
        <v>0</v>
      </c>
      <c r="T74" s="67">
        <f t="shared" si="8"/>
        <v>0</v>
      </c>
      <c r="U74" s="67">
        <f t="shared" si="9"/>
        <v>7.2008183782736504E-2</v>
      </c>
      <c r="V74" s="67">
        <f t="shared" si="10"/>
        <v>5.221182441505586E-3</v>
      </c>
      <c r="W74" s="100">
        <f t="shared" si="11"/>
        <v>3.4807882943370572E-3</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6.1265236806778645E-2</v>
      </c>
      <c r="J75" s="67">
        <f t="shared" si="4"/>
        <v>4.4422308949683973E-3</v>
      </c>
      <c r="K75" s="100">
        <f t="shared" si="6"/>
        <v>2.9614872633122648E-3</v>
      </c>
      <c r="O75" s="96">
        <f>Amnt_Deposited!B70</f>
        <v>2056</v>
      </c>
      <c r="P75" s="99">
        <f>Amnt_Deposited!H70</f>
        <v>0</v>
      </c>
      <c r="Q75" s="284">
        <f>MCF!R74</f>
        <v>1</v>
      </c>
      <c r="R75" s="67">
        <f t="shared" si="13"/>
        <v>0</v>
      </c>
      <c r="S75" s="67">
        <f t="shared" si="7"/>
        <v>0</v>
      </c>
      <c r="T75" s="67">
        <f t="shared" si="8"/>
        <v>0</v>
      </c>
      <c r="U75" s="67">
        <f t="shared" si="9"/>
        <v>6.7139985541675246E-2</v>
      </c>
      <c r="V75" s="67">
        <f t="shared" si="10"/>
        <v>4.8681982410612593E-3</v>
      </c>
      <c r="W75" s="100">
        <f t="shared" si="11"/>
        <v>3.2454654940408394E-3</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5.7123328173714842E-2</v>
      </c>
      <c r="J76" s="67">
        <f t="shared" si="4"/>
        <v>4.1419086330638033E-3</v>
      </c>
      <c r="K76" s="100">
        <f t="shared" si="6"/>
        <v>2.7612724220425354E-3</v>
      </c>
      <c r="O76" s="96">
        <f>Amnt_Deposited!B71</f>
        <v>2057</v>
      </c>
      <c r="P76" s="99">
        <f>Amnt_Deposited!H71</f>
        <v>0</v>
      </c>
      <c r="Q76" s="284">
        <f>MCF!R75</f>
        <v>1</v>
      </c>
      <c r="R76" s="67">
        <f t="shared" si="13"/>
        <v>0</v>
      </c>
      <c r="S76" s="67">
        <f t="shared" si="7"/>
        <v>0</v>
      </c>
      <c r="T76" s="67">
        <f t="shared" si="8"/>
        <v>0</v>
      </c>
      <c r="U76" s="67">
        <f t="shared" si="9"/>
        <v>6.2600907587632718E-2</v>
      </c>
      <c r="V76" s="67">
        <f t="shared" si="10"/>
        <v>4.5390779540425254E-3</v>
      </c>
      <c r="W76" s="100">
        <f t="shared" si="11"/>
        <v>3.0260519693616835E-3</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5.3261438161631057E-2</v>
      </c>
      <c r="J77" s="67">
        <f t="shared" si="4"/>
        <v>3.8618900120837847E-3</v>
      </c>
      <c r="K77" s="100">
        <f t="shared" si="6"/>
        <v>2.5745933413891895E-3</v>
      </c>
      <c r="O77" s="96">
        <f>Amnt_Deposited!B72</f>
        <v>2058</v>
      </c>
      <c r="P77" s="99">
        <f>Amnt_Deposited!H72</f>
        <v>0</v>
      </c>
      <c r="Q77" s="284">
        <f>MCF!R76</f>
        <v>1</v>
      </c>
      <c r="R77" s="67">
        <f t="shared" si="13"/>
        <v>0</v>
      </c>
      <c r="S77" s="67">
        <f t="shared" si="7"/>
        <v>0</v>
      </c>
      <c r="T77" s="67">
        <f t="shared" si="8"/>
        <v>0</v>
      </c>
      <c r="U77" s="67">
        <f t="shared" si="9"/>
        <v>5.8368699355212134E-2</v>
      </c>
      <c r="V77" s="67">
        <f t="shared" si="10"/>
        <v>4.2322082324205866E-3</v>
      </c>
      <c r="W77" s="100">
        <f t="shared" si="11"/>
        <v>2.8214721549470576E-3</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4.9660635781207628E-2</v>
      </c>
      <c r="J78" s="67">
        <f t="shared" si="4"/>
        <v>3.6008023804234286E-3</v>
      </c>
      <c r="K78" s="100">
        <f t="shared" si="6"/>
        <v>2.4005349202822854E-3</v>
      </c>
      <c r="O78" s="96">
        <f>Amnt_Deposited!B73</f>
        <v>2059</v>
      </c>
      <c r="P78" s="99">
        <f>Amnt_Deposited!H73</f>
        <v>0</v>
      </c>
      <c r="Q78" s="284">
        <f>MCF!R77</f>
        <v>1</v>
      </c>
      <c r="R78" s="67">
        <f t="shared" si="13"/>
        <v>0</v>
      </c>
      <c r="S78" s="67">
        <f t="shared" si="7"/>
        <v>0</v>
      </c>
      <c r="T78" s="67">
        <f t="shared" si="8"/>
        <v>0</v>
      </c>
      <c r="U78" s="67">
        <f t="shared" si="9"/>
        <v>5.4422614554748103E-2</v>
      </c>
      <c r="V78" s="67">
        <f t="shared" si="10"/>
        <v>3.9460848004640326E-3</v>
      </c>
      <c r="W78" s="100">
        <f t="shared" si="11"/>
        <v>2.6307232003093548E-3</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4.6303269894998195E-2</v>
      </c>
      <c r="J79" s="67">
        <f t="shared" si="4"/>
        <v>3.357365886209432E-3</v>
      </c>
      <c r="K79" s="100">
        <f t="shared" si="6"/>
        <v>2.2382439241396212E-3</v>
      </c>
      <c r="O79" s="96">
        <f>Amnt_Deposited!B74</f>
        <v>2060</v>
      </c>
      <c r="P79" s="99">
        <f>Amnt_Deposited!H74</f>
        <v>0</v>
      </c>
      <c r="Q79" s="284">
        <f>MCF!R78</f>
        <v>1</v>
      </c>
      <c r="R79" s="67">
        <f t="shared" si="13"/>
        <v>0</v>
      </c>
      <c r="S79" s="67">
        <f t="shared" si="7"/>
        <v>0</v>
      </c>
      <c r="T79" s="67">
        <f t="shared" si="8"/>
        <v>0</v>
      </c>
      <c r="U79" s="67">
        <f t="shared" si="9"/>
        <v>5.0743309473970641E-2</v>
      </c>
      <c r="V79" s="67">
        <f t="shared" si="10"/>
        <v>3.679305080777461E-3</v>
      </c>
      <c r="W79" s="100">
        <f t="shared" si="11"/>
        <v>2.4528700538516404E-3</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4.3172882691533465E-2</v>
      </c>
      <c r="J80" s="67">
        <f t="shared" si="4"/>
        <v>3.1303872034647317E-3</v>
      </c>
      <c r="K80" s="100">
        <f t="shared" si="6"/>
        <v>2.086924802309821E-3</v>
      </c>
      <c r="O80" s="96">
        <f>Amnt_Deposited!B75</f>
        <v>2061</v>
      </c>
      <c r="P80" s="99">
        <f>Amnt_Deposited!H75</f>
        <v>0</v>
      </c>
      <c r="Q80" s="284">
        <f>MCF!R79</f>
        <v>1</v>
      </c>
      <c r="R80" s="67">
        <f t="shared" si="13"/>
        <v>0</v>
      </c>
      <c r="S80" s="67">
        <f t="shared" si="7"/>
        <v>0</v>
      </c>
      <c r="T80" s="67">
        <f t="shared" si="8"/>
        <v>0</v>
      </c>
      <c r="U80" s="67">
        <f t="shared" si="9"/>
        <v>4.731274815510518E-2</v>
      </c>
      <c r="V80" s="67">
        <f t="shared" si="10"/>
        <v>3.4305613188654605E-3</v>
      </c>
      <c r="W80" s="100">
        <f t="shared" si="11"/>
        <v>2.2870408792436403E-3</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4.0254129009110289E-2</v>
      </c>
      <c r="J81" s="67">
        <f t="shared" si="4"/>
        <v>2.9187536824231801E-3</v>
      </c>
      <c r="K81" s="100">
        <f t="shared" si="6"/>
        <v>1.9458357882821201E-3</v>
      </c>
      <c r="O81" s="96">
        <f>Amnt_Deposited!B76</f>
        <v>2062</v>
      </c>
      <c r="P81" s="99">
        <f>Amnt_Deposited!H76</f>
        <v>0</v>
      </c>
      <c r="Q81" s="284">
        <f>MCF!R80</f>
        <v>1</v>
      </c>
      <c r="R81" s="67">
        <f t="shared" si="13"/>
        <v>0</v>
      </c>
      <c r="S81" s="67">
        <f t="shared" si="7"/>
        <v>0</v>
      </c>
      <c r="T81" s="67">
        <f t="shared" si="8"/>
        <v>0</v>
      </c>
      <c r="U81" s="67">
        <f t="shared" si="9"/>
        <v>4.4114113982586627E-2</v>
      </c>
      <c r="V81" s="67">
        <f t="shared" si="10"/>
        <v>3.1986341725185542E-3</v>
      </c>
      <c r="W81" s="100">
        <f t="shared" si="11"/>
        <v>2.1324227816790359E-3</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3.7532701113791186E-2</v>
      </c>
      <c r="J82" s="67">
        <f t="shared" si="4"/>
        <v>2.7214278953191021E-3</v>
      </c>
      <c r="K82" s="100">
        <f t="shared" si="6"/>
        <v>1.8142852635460679E-3</v>
      </c>
      <c r="O82" s="96">
        <f>Amnt_Deposited!B77</f>
        <v>2063</v>
      </c>
      <c r="P82" s="99">
        <f>Amnt_Deposited!H77</f>
        <v>0</v>
      </c>
      <c r="Q82" s="284">
        <f>MCF!R81</f>
        <v>1</v>
      </c>
      <c r="R82" s="67">
        <f t="shared" si="13"/>
        <v>0</v>
      </c>
      <c r="S82" s="67">
        <f t="shared" si="7"/>
        <v>0</v>
      </c>
      <c r="T82" s="67">
        <f t="shared" si="8"/>
        <v>0</v>
      </c>
      <c r="U82" s="67">
        <f t="shared" si="9"/>
        <v>4.113172724799035E-2</v>
      </c>
      <c r="V82" s="67">
        <f t="shared" si="10"/>
        <v>2.9823867345962771E-3</v>
      </c>
      <c r="W82" s="100">
        <f t="shared" si="11"/>
        <v>1.9882578230641847E-3</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3.4995258562876004E-2</v>
      </c>
      <c r="J83" s="67">
        <f t="shared" ref="J83:J99" si="18">I82*(1-$K$10)+H83</f>
        <v>2.5374425509151828E-3</v>
      </c>
      <c r="K83" s="100">
        <f t="shared" si="6"/>
        <v>1.6916283672767886E-3</v>
      </c>
      <c r="O83" s="96">
        <f>Amnt_Deposited!B78</f>
        <v>2064</v>
      </c>
      <c r="P83" s="99">
        <f>Amnt_Deposited!H78</f>
        <v>0</v>
      </c>
      <c r="Q83" s="284">
        <f>MCF!R82</f>
        <v>1</v>
      </c>
      <c r="R83" s="67">
        <f t="shared" ref="R83:R99" si="19">P83*$W$6*DOCF*Q83</f>
        <v>0</v>
      </c>
      <c r="S83" s="67">
        <f t="shared" si="7"/>
        <v>0</v>
      </c>
      <c r="T83" s="67">
        <f t="shared" si="8"/>
        <v>0</v>
      </c>
      <c r="U83" s="67">
        <f t="shared" si="9"/>
        <v>3.8350968288083299E-2</v>
      </c>
      <c r="V83" s="67">
        <f t="shared" si="10"/>
        <v>2.78075895990705E-3</v>
      </c>
      <c r="W83" s="100">
        <f t="shared" si="11"/>
        <v>1.8538393066046999E-3</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3.2629362810036304E-2</v>
      </c>
      <c r="J84" s="67">
        <f t="shared" si="18"/>
        <v>2.365895752839701E-3</v>
      </c>
      <c r="K84" s="100">
        <f t="shared" si="6"/>
        <v>1.5772638352264672E-3</v>
      </c>
      <c r="O84" s="96">
        <f>Amnt_Deposited!B79</f>
        <v>2065</v>
      </c>
      <c r="P84" s="99">
        <f>Amnt_Deposited!H79</f>
        <v>0</v>
      </c>
      <c r="Q84" s="284">
        <f>MCF!R83</f>
        <v>1</v>
      </c>
      <c r="R84" s="67">
        <f t="shared" si="19"/>
        <v>0</v>
      </c>
      <c r="S84" s="67">
        <f t="shared" si="7"/>
        <v>0</v>
      </c>
      <c r="T84" s="67">
        <f t="shared" si="8"/>
        <v>0</v>
      </c>
      <c r="U84" s="67">
        <f t="shared" si="9"/>
        <v>3.5758205819217875E-2</v>
      </c>
      <c r="V84" s="67">
        <f t="shared" si="10"/>
        <v>2.5927624688654263E-3</v>
      </c>
      <c r="W84" s="100">
        <f t="shared" si="11"/>
        <v>1.7285083125769508E-3</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3.0423416231546836E-2</v>
      </c>
      <c r="J85" s="67">
        <f t="shared" si="18"/>
        <v>2.205946578489468E-3</v>
      </c>
      <c r="K85" s="100">
        <f t="shared" ref="K85:K99" si="20">J85*CH4_fraction*conv</f>
        <v>1.4706310523263119E-3</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3.334073011676366E-2</v>
      </c>
      <c r="V85" s="67">
        <f t="shared" ref="V85:V98" si="24">U84*(1-$W$10)+T85</f>
        <v>2.4174757024542121E-3</v>
      </c>
      <c r="W85" s="100">
        <f t="shared" ref="W85:W99" si="25">V85*CH4_fraction*conv</f>
        <v>1.6116504683028081E-3</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2.8366605274720583E-2</v>
      </c>
      <c r="J86" s="67">
        <f t="shared" si="18"/>
        <v>2.056810956826252E-3</v>
      </c>
      <c r="K86" s="100">
        <f t="shared" si="20"/>
        <v>1.3712073045508346E-3</v>
      </c>
      <c r="O86" s="96">
        <f>Amnt_Deposited!B81</f>
        <v>2067</v>
      </c>
      <c r="P86" s="99">
        <f>Amnt_Deposited!H81</f>
        <v>0</v>
      </c>
      <c r="Q86" s="284">
        <f>MCF!R85</f>
        <v>1</v>
      </c>
      <c r="R86" s="67">
        <f t="shared" si="19"/>
        <v>0</v>
      </c>
      <c r="S86" s="67">
        <f t="shared" si="21"/>
        <v>0</v>
      </c>
      <c r="T86" s="67">
        <f t="shared" si="22"/>
        <v>0</v>
      </c>
      <c r="U86" s="67">
        <f t="shared" si="23"/>
        <v>3.1086690712022563E-2</v>
      </c>
      <c r="V86" s="67">
        <f t="shared" si="24"/>
        <v>2.2540394047410981E-3</v>
      </c>
      <c r="W86" s="100">
        <f t="shared" si="25"/>
        <v>1.5026929364940654E-3</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2.6448847449860945E-2</v>
      </c>
      <c r="J87" s="67">
        <f t="shared" si="18"/>
        <v>1.9177578248596374E-3</v>
      </c>
      <c r="K87" s="100">
        <f t="shared" si="20"/>
        <v>1.2785052165730916E-3</v>
      </c>
      <c r="O87" s="96">
        <f>Amnt_Deposited!B82</f>
        <v>2068</v>
      </c>
      <c r="P87" s="99">
        <f>Amnt_Deposited!H82</f>
        <v>0</v>
      </c>
      <c r="Q87" s="284">
        <f>MCF!R86</f>
        <v>1</v>
      </c>
      <c r="R87" s="67">
        <f t="shared" si="19"/>
        <v>0</v>
      </c>
      <c r="S87" s="67">
        <f t="shared" si="21"/>
        <v>0</v>
      </c>
      <c r="T87" s="67">
        <f t="shared" si="22"/>
        <v>0</v>
      </c>
      <c r="U87" s="67">
        <f t="shared" si="23"/>
        <v>2.8985038301217479E-2</v>
      </c>
      <c r="V87" s="67">
        <f t="shared" si="24"/>
        <v>2.1016524108050825E-3</v>
      </c>
      <c r="W87" s="100">
        <f t="shared" si="25"/>
        <v>1.4011016072033883E-3</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2.4660741905885544E-2</v>
      </c>
      <c r="J88" s="67">
        <f t="shared" si="18"/>
        <v>1.7881055439753998E-3</v>
      </c>
      <c r="K88" s="100">
        <f t="shared" si="20"/>
        <v>1.1920703626502665E-3</v>
      </c>
      <c r="O88" s="96">
        <f>Amnt_Deposited!B83</f>
        <v>2069</v>
      </c>
      <c r="P88" s="99">
        <f>Amnt_Deposited!H83</f>
        <v>0</v>
      </c>
      <c r="Q88" s="284">
        <f>MCF!R87</f>
        <v>1</v>
      </c>
      <c r="R88" s="67">
        <f t="shared" si="19"/>
        <v>0</v>
      </c>
      <c r="S88" s="67">
        <f t="shared" si="21"/>
        <v>0</v>
      </c>
      <c r="T88" s="67">
        <f t="shared" si="22"/>
        <v>0</v>
      </c>
      <c r="U88" s="67">
        <f t="shared" si="23"/>
        <v>2.7025470581792384E-2</v>
      </c>
      <c r="V88" s="67">
        <f t="shared" si="24"/>
        <v>1.9595677194250961E-3</v>
      </c>
      <c r="W88" s="100">
        <f t="shared" si="25"/>
        <v>1.3063784796167306E-3</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2.2993523347343316E-2</v>
      </c>
      <c r="J89" s="67">
        <f t="shared" si="18"/>
        <v>1.6672185585422264E-3</v>
      </c>
      <c r="K89" s="100">
        <f t="shared" si="20"/>
        <v>1.1114790390281508E-3</v>
      </c>
      <c r="O89" s="96">
        <f>Amnt_Deposited!B84</f>
        <v>2070</v>
      </c>
      <c r="P89" s="99">
        <f>Amnt_Deposited!H84</f>
        <v>0</v>
      </c>
      <c r="Q89" s="284">
        <f>MCF!R88</f>
        <v>1</v>
      </c>
      <c r="R89" s="67">
        <f t="shared" si="19"/>
        <v>0</v>
      </c>
      <c r="S89" s="67">
        <f t="shared" si="21"/>
        <v>0</v>
      </c>
      <c r="T89" s="67">
        <f t="shared" si="22"/>
        <v>0</v>
      </c>
      <c r="U89" s="67">
        <f t="shared" si="23"/>
        <v>2.519838175051323E-2</v>
      </c>
      <c r="V89" s="67">
        <f t="shared" si="24"/>
        <v>1.8270888312791529E-3</v>
      </c>
      <c r="W89" s="100">
        <f t="shared" si="25"/>
        <v>1.2180592208527684E-3</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2.1439019066926041E-2</v>
      </c>
      <c r="J90" s="67">
        <f t="shared" si="18"/>
        <v>1.5545042804172753E-3</v>
      </c>
      <c r="K90" s="100">
        <f t="shared" si="20"/>
        <v>1.0363361869448501E-3</v>
      </c>
      <c r="O90" s="96">
        <f>Amnt_Deposited!B85</f>
        <v>2071</v>
      </c>
      <c r="P90" s="99">
        <f>Amnt_Deposited!H85</f>
        <v>0</v>
      </c>
      <c r="Q90" s="284">
        <f>MCF!R89</f>
        <v>1</v>
      </c>
      <c r="R90" s="67">
        <f t="shared" si="19"/>
        <v>0</v>
      </c>
      <c r="S90" s="67">
        <f t="shared" si="21"/>
        <v>0</v>
      </c>
      <c r="T90" s="67">
        <f t="shared" si="22"/>
        <v>0</v>
      </c>
      <c r="U90" s="67">
        <f t="shared" si="23"/>
        <v>2.3494815415809365E-2</v>
      </c>
      <c r="V90" s="67">
        <f t="shared" si="24"/>
        <v>1.7035663347038639E-3</v>
      </c>
      <c r="W90" s="100">
        <f t="shared" si="25"/>
        <v>1.1357108898025759E-3</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1.9989608882847631E-2</v>
      </c>
      <c r="J91" s="67">
        <f t="shared" si="18"/>
        <v>1.4494101840784107E-3</v>
      </c>
      <c r="K91" s="100">
        <f t="shared" si="20"/>
        <v>9.6627345605227377E-4</v>
      </c>
      <c r="O91" s="96">
        <f>Amnt_Deposited!B86</f>
        <v>2072</v>
      </c>
      <c r="P91" s="99">
        <f>Amnt_Deposited!H86</f>
        <v>0</v>
      </c>
      <c r="Q91" s="284">
        <f>MCF!R90</f>
        <v>1</v>
      </c>
      <c r="R91" s="67">
        <f t="shared" si="19"/>
        <v>0</v>
      </c>
      <c r="S91" s="67">
        <f t="shared" si="21"/>
        <v>0</v>
      </c>
      <c r="T91" s="67">
        <f t="shared" si="22"/>
        <v>0</v>
      </c>
      <c r="U91" s="67">
        <f t="shared" si="23"/>
        <v>2.1906420693531655E-2</v>
      </c>
      <c r="V91" s="67">
        <f t="shared" si="24"/>
        <v>1.5883947222777106E-3</v>
      </c>
      <c r="W91" s="100">
        <f t="shared" si="25"/>
        <v>1.058929814851807E-3</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1.8638187784704177E-2</v>
      </c>
      <c r="J92" s="67">
        <f t="shared" si="18"/>
        <v>1.351421098143453E-3</v>
      </c>
      <c r="K92" s="100">
        <f t="shared" si="20"/>
        <v>9.0094739876230197E-4</v>
      </c>
      <c r="O92" s="96">
        <f>Amnt_Deposited!B87</f>
        <v>2073</v>
      </c>
      <c r="P92" s="99">
        <f>Amnt_Deposited!H87</f>
        <v>0</v>
      </c>
      <c r="Q92" s="284">
        <f>MCF!R91</f>
        <v>1</v>
      </c>
      <c r="R92" s="67">
        <f t="shared" si="19"/>
        <v>0</v>
      </c>
      <c r="S92" s="67">
        <f t="shared" si="21"/>
        <v>0</v>
      </c>
      <c r="T92" s="67">
        <f t="shared" si="22"/>
        <v>0</v>
      </c>
      <c r="U92" s="67">
        <f t="shared" si="23"/>
        <v>2.0425411270908692E-2</v>
      </c>
      <c r="V92" s="67">
        <f t="shared" si="24"/>
        <v>1.4810094226229626E-3</v>
      </c>
      <c r="W92" s="100">
        <f t="shared" si="25"/>
        <v>9.8733961508197499E-4</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1.7378131104704712E-2</v>
      </c>
      <c r="J93" s="67">
        <f t="shared" si="18"/>
        <v>1.2600566799994657E-3</v>
      </c>
      <c r="K93" s="100">
        <f t="shared" si="20"/>
        <v>8.400377866663104E-4</v>
      </c>
      <c r="O93" s="96">
        <f>Amnt_Deposited!B88</f>
        <v>2074</v>
      </c>
      <c r="P93" s="99">
        <f>Amnt_Deposited!H88</f>
        <v>0</v>
      </c>
      <c r="Q93" s="284">
        <f>MCF!R92</f>
        <v>1</v>
      </c>
      <c r="R93" s="67">
        <f t="shared" si="19"/>
        <v>0</v>
      </c>
      <c r="S93" s="67">
        <f t="shared" si="21"/>
        <v>0</v>
      </c>
      <c r="T93" s="67">
        <f t="shared" si="22"/>
        <v>0</v>
      </c>
      <c r="U93" s="67">
        <f t="shared" si="23"/>
        <v>1.9044527238032564E-2</v>
      </c>
      <c r="V93" s="67">
        <f t="shared" si="24"/>
        <v>1.3808840328761269E-3</v>
      </c>
      <c r="W93" s="100">
        <f t="shared" si="25"/>
        <v>9.2058935525075121E-4</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1.6203262043542003E-2</v>
      </c>
      <c r="J94" s="67">
        <f t="shared" si="18"/>
        <v>1.1748690611627088E-3</v>
      </c>
      <c r="K94" s="100">
        <f t="shared" si="20"/>
        <v>7.8324604077513915E-4</v>
      </c>
      <c r="O94" s="96">
        <f>Amnt_Deposited!B89</f>
        <v>2075</v>
      </c>
      <c r="P94" s="99">
        <f>Amnt_Deposited!H89</f>
        <v>0</v>
      </c>
      <c r="Q94" s="284">
        <f>MCF!R93</f>
        <v>1</v>
      </c>
      <c r="R94" s="67">
        <f t="shared" si="19"/>
        <v>0</v>
      </c>
      <c r="S94" s="67">
        <f t="shared" si="21"/>
        <v>0</v>
      </c>
      <c r="T94" s="67">
        <f t="shared" si="22"/>
        <v>0</v>
      </c>
      <c r="U94" s="67">
        <f t="shared" si="23"/>
        <v>1.7756999499772063E-2</v>
      </c>
      <c r="V94" s="67">
        <f t="shared" si="24"/>
        <v>1.287527738260503E-3</v>
      </c>
      <c r="W94" s="100">
        <f t="shared" si="25"/>
        <v>8.5835182550700198E-4</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1.510782139171519E-2</v>
      </c>
      <c r="J95" s="67">
        <f t="shared" si="18"/>
        <v>1.0954406518268133E-3</v>
      </c>
      <c r="K95" s="100">
        <f t="shared" si="20"/>
        <v>7.3029376788454211E-4</v>
      </c>
      <c r="O95" s="96">
        <f>Amnt_Deposited!B90</f>
        <v>2076</v>
      </c>
      <c r="P95" s="99">
        <f>Amnt_Deposited!H90</f>
        <v>0</v>
      </c>
      <c r="Q95" s="284">
        <f>MCF!R94</f>
        <v>1</v>
      </c>
      <c r="R95" s="67">
        <f t="shared" si="19"/>
        <v>0</v>
      </c>
      <c r="S95" s="67">
        <f t="shared" si="21"/>
        <v>0</v>
      </c>
      <c r="T95" s="67">
        <f t="shared" si="22"/>
        <v>0</v>
      </c>
      <c r="U95" s="67">
        <f t="shared" si="23"/>
        <v>1.6556516593660486E-2</v>
      </c>
      <c r="V95" s="67">
        <f t="shared" si="24"/>
        <v>1.2004829061115765E-3</v>
      </c>
      <c r="W95" s="100">
        <f t="shared" si="25"/>
        <v>8.0032193740771764E-4</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1.4086439297878126E-2</v>
      </c>
      <c r="J96" s="67">
        <f t="shared" si="18"/>
        <v>1.0213820938370644E-3</v>
      </c>
      <c r="K96" s="100">
        <f t="shared" si="20"/>
        <v>6.8092139589137624E-4</v>
      </c>
      <c r="O96" s="96">
        <f>Amnt_Deposited!B91</f>
        <v>2077</v>
      </c>
      <c r="P96" s="99">
        <f>Amnt_Deposited!H91</f>
        <v>0</v>
      </c>
      <c r="Q96" s="284">
        <f>MCF!R95</f>
        <v>1</v>
      </c>
      <c r="R96" s="67">
        <f t="shared" si="19"/>
        <v>0</v>
      </c>
      <c r="S96" s="67">
        <f t="shared" si="21"/>
        <v>0</v>
      </c>
      <c r="T96" s="67">
        <f t="shared" si="22"/>
        <v>0</v>
      </c>
      <c r="U96" s="67">
        <f t="shared" si="23"/>
        <v>1.5437193751099318E-2</v>
      </c>
      <c r="V96" s="67">
        <f t="shared" si="24"/>
        <v>1.1193228425611665E-3</v>
      </c>
      <c r="W96" s="100">
        <f t="shared" si="25"/>
        <v>7.4621522837411101E-4</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1.313410894582185E-2</v>
      </c>
      <c r="J97" s="67">
        <f t="shared" si="18"/>
        <v>9.523303520562761E-4</v>
      </c>
      <c r="K97" s="100">
        <f t="shared" si="20"/>
        <v>6.3488690137085066E-4</v>
      </c>
      <c r="O97" s="96">
        <f>Amnt_Deposited!B92</f>
        <v>2078</v>
      </c>
      <c r="P97" s="99">
        <f>Amnt_Deposited!H92</f>
        <v>0</v>
      </c>
      <c r="Q97" s="284">
        <f>MCF!R96</f>
        <v>1</v>
      </c>
      <c r="R97" s="67">
        <f t="shared" si="19"/>
        <v>0</v>
      </c>
      <c r="S97" s="67">
        <f t="shared" si="21"/>
        <v>0</v>
      </c>
      <c r="T97" s="67">
        <f t="shared" si="22"/>
        <v>0</v>
      </c>
      <c r="U97" s="67">
        <f t="shared" si="23"/>
        <v>1.4393544050215729E-2</v>
      </c>
      <c r="V97" s="67">
        <f t="shared" si="24"/>
        <v>1.0436497008835905E-3</v>
      </c>
      <c r="W97" s="100">
        <f t="shared" si="25"/>
        <v>6.9576646725572695E-4</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1.2246162011055722E-2</v>
      </c>
      <c r="J98" s="67">
        <f t="shared" si="18"/>
        <v>8.8794693476612781E-4</v>
      </c>
      <c r="K98" s="100">
        <f t="shared" si="20"/>
        <v>5.9196462317741847E-4</v>
      </c>
      <c r="O98" s="96">
        <f>Amnt_Deposited!B93</f>
        <v>2079</v>
      </c>
      <c r="P98" s="99">
        <f>Amnt_Deposited!H93</f>
        <v>0</v>
      </c>
      <c r="Q98" s="284">
        <f>MCF!R97</f>
        <v>1</v>
      </c>
      <c r="R98" s="67">
        <f t="shared" si="19"/>
        <v>0</v>
      </c>
      <c r="S98" s="67">
        <f t="shared" si="21"/>
        <v>0</v>
      </c>
      <c r="T98" s="67">
        <f t="shared" si="22"/>
        <v>0</v>
      </c>
      <c r="U98" s="67">
        <f t="shared" si="23"/>
        <v>1.3420451518965178E-2</v>
      </c>
      <c r="V98" s="67">
        <f t="shared" si="24"/>
        <v>9.7309253125055131E-4</v>
      </c>
      <c r="W98" s="100">
        <f t="shared" si="25"/>
        <v>6.4872835416703413E-4</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1.1418245776675355E-2</v>
      </c>
      <c r="J99" s="68">
        <f t="shared" si="18"/>
        <v>8.2791623438036781E-4</v>
      </c>
      <c r="K99" s="102">
        <f t="shared" si="20"/>
        <v>5.519441562535785E-4</v>
      </c>
      <c r="O99" s="97">
        <f>Amnt_Deposited!B94</f>
        <v>2080</v>
      </c>
      <c r="P99" s="101">
        <f>Amnt_Deposited!H94</f>
        <v>0</v>
      </c>
      <c r="Q99" s="285">
        <f>MCF!R98</f>
        <v>1</v>
      </c>
      <c r="R99" s="68">
        <f t="shared" si="19"/>
        <v>0</v>
      </c>
      <c r="S99" s="68">
        <f>R99*$W$12</f>
        <v>0</v>
      </c>
      <c r="T99" s="68">
        <f>R99*(1-$W$12)</f>
        <v>0</v>
      </c>
      <c r="U99" s="68">
        <f>S99+U98*$W$10</f>
        <v>1.2513146056630528E-2</v>
      </c>
      <c r="V99" s="68">
        <f>U98*(1-$W$10)+T99</f>
        <v>9.0730546233464991E-4</v>
      </c>
      <c r="W99" s="102">
        <f t="shared" si="25"/>
        <v>6.048703082230999E-4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0"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87" t="s">
        <v>338</v>
      </c>
      <c r="E2" s="788"/>
      <c r="F2" s="789"/>
    </row>
    <row r="3" spans="1:18" ht="16.5" thickBot="1">
      <c r="B3" s="12"/>
      <c r="C3" s="5" t="s">
        <v>276</v>
      </c>
      <c r="D3" s="787" t="s">
        <v>337</v>
      </c>
      <c r="E3" s="788"/>
      <c r="F3" s="789"/>
    </row>
    <row r="4" spans="1:18" ht="16.5" thickBot="1">
      <c r="B4" s="12"/>
      <c r="C4" s="5" t="s">
        <v>30</v>
      </c>
      <c r="D4" s="787" t="s">
        <v>266</v>
      </c>
      <c r="E4" s="788"/>
      <c r="F4" s="789"/>
    </row>
    <row r="5" spans="1:18" ht="16.5" thickBot="1">
      <c r="B5" s="12"/>
      <c r="C5" s="5" t="s">
        <v>117</v>
      </c>
      <c r="D5" s="790"/>
      <c r="E5" s="791"/>
      <c r="F5" s="792"/>
    </row>
    <row r="6" spans="1:18">
      <c r="B6" s="13" t="s">
        <v>201</v>
      </c>
    </row>
    <row r="7" spans="1:18">
      <c r="B7" s="20" t="s">
        <v>31</v>
      </c>
    </row>
    <row r="8" spans="1:18" ht="13.5" thickBot="1">
      <c r="B8" s="20"/>
    </row>
    <row r="9" spans="1:18" ht="12.75" customHeight="1">
      <c r="A9" s="1"/>
      <c r="C9" s="785" t="s">
        <v>18</v>
      </c>
      <c r="D9" s="786"/>
      <c r="E9" s="783" t="s">
        <v>100</v>
      </c>
      <c r="F9" s="784"/>
      <c r="H9" s="785" t="s">
        <v>18</v>
      </c>
      <c r="I9" s="786"/>
      <c r="J9" s="783" t="s">
        <v>100</v>
      </c>
      <c r="K9" s="784"/>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81" t="s">
        <v>250</v>
      </c>
      <c r="D12" s="782"/>
      <c r="E12" s="781" t="s">
        <v>250</v>
      </c>
      <c r="F12" s="782"/>
      <c r="H12" s="781" t="s">
        <v>251</v>
      </c>
      <c r="I12" s="782"/>
      <c r="J12" s="781" t="s">
        <v>251</v>
      </c>
      <c r="K12" s="782"/>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8">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79">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79">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79">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0">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0">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0">
        <f>D40</f>
        <v>0.17</v>
      </c>
      <c r="F40" s="239"/>
      <c r="N40" s="409" t="s">
        <v>267</v>
      </c>
      <c r="O40" s="2">
        <f t="shared" si="5"/>
        <v>0.17</v>
      </c>
    </row>
    <row r="41" spans="2:15">
      <c r="B41" s="146" t="str">
        <f>IF(Select2=1,"Plastics","")</f>
        <v>Plastics</v>
      </c>
      <c r="C41" s="159">
        <f t="shared" ref="C41:D44" si="6">IF(Select2=1,0,"")</f>
        <v>0</v>
      </c>
      <c r="D41" s="429">
        <f t="shared" si="6"/>
        <v>0</v>
      </c>
      <c r="E41" s="580">
        <f>D41</f>
        <v>0</v>
      </c>
      <c r="F41" s="239"/>
      <c r="N41" s="146" t="s">
        <v>230</v>
      </c>
      <c r="O41" s="2">
        <f t="shared" si="5"/>
        <v>0</v>
      </c>
    </row>
    <row r="42" spans="2:15">
      <c r="B42" s="146" t="str">
        <f>IF(Select2=1,"Metal","")</f>
        <v>Metal</v>
      </c>
      <c r="C42" s="159">
        <f t="shared" si="6"/>
        <v>0</v>
      </c>
      <c r="D42" s="429">
        <f t="shared" si="6"/>
        <v>0</v>
      </c>
      <c r="E42" s="580">
        <f>D42</f>
        <v>0</v>
      </c>
      <c r="F42" s="239"/>
      <c r="N42" s="146" t="s">
        <v>231</v>
      </c>
      <c r="O42" s="2">
        <f t="shared" si="5"/>
        <v>0</v>
      </c>
    </row>
    <row r="43" spans="2:15">
      <c r="B43" s="146" t="str">
        <f>IF(Select2=1,"Glass","")</f>
        <v>Glass</v>
      </c>
      <c r="C43" s="159">
        <f t="shared" si="6"/>
        <v>0</v>
      </c>
      <c r="D43" s="429">
        <f t="shared" si="6"/>
        <v>0</v>
      </c>
      <c r="E43" s="580">
        <f>D43</f>
        <v>0</v>
      </c>
      <c r="F43" s="239"/>
      <c r="N43" s="146" t="s">
        <v>232</v>
      </c>
      <c r="O43" s="2">
        <f t="shared" si="5"/>
        <v>0</v>
      </c>
    </row>
    <row r="44" spans="2:15">
      <c r="B44" s="146" t="str">
        <f>IF(Select2=1,"Other","")</f>
        <v>Other</v>
      </c>
      <c r="C44" s="159">
        <f t="shared" si="6"/>
        <v>0</v>
      </c>
      <c r="D44" s="429">
        <f t="shared" si="6"/>
        <v>0</v>
      </c>
      <c r="E44" s="580">
        <f>D44</f>
        <v>0</v>
      </c>
      <c r="F44" s="239"/>
      <c r="N44" s="146" t="s">
        <v>233</v>
      </c>
      <c r="O44" s="2">
        <f t="shared" si="5"/>
        <v>0</v>
      </c>
    </row>
    <row r="45" spans="2:15">
      <c r="B45" s="146"/>
      <c r="C45" s="159"/>
      <c r="D45" s="70"/>
      <c r="E45" s="580"/>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0">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1">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2">
        <v>6</v>
      </c>
      <c r="F49" s="42"/>
    </row>
    <row r="50" spans="1:18" ht="13.5" thickBot="1">
      <c r="B50" s="22"/>
      <c r="C50" s="14"/>
      <c r="D50" s="23"/>
      <c r="E50" s="24"/>
      <c r="F50" s="23"/>
    </row>
    <row r="51" spans="1:18" ht="13.5" thickBot="1">
      <c r="B51" s="35" t="s">
        <v>207</v>
      </c>
      <c r="C51" s="38"/>
      <c r="D51" s="21">
        <v>0.5</v>
      </c>
      <c r="E51" s="582">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2">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3">
        <f>D58</f>
        <v>0</v>
      </c>
      <c r="F58" s="94"/>
      <c r="L58" s="18"/>
    </row>
    <row r="59" spans="1:18" ht="13.5" thickBot="1">
      <c r="B59" s="281" t="s">
        <v>196</v>
      </c>
      <c r="C59" s="278"/>
      <c r="D59" s="279">
        <v>0</v>
      </c>
      <c r="E59" s="584">
        <f>D59</f>
        <v>0</v>
      </c>
      <c r="F59" s="41"/>
    </row>
    <row r="60" spans="1:18" ht="13.5" thickBot="1">
      <c r="B60" s="138"/>
      <c r="C60" s="262"/>
      <c r="D60" s="263"/>
      <c r="E60" s="265"/>
      <c r="F60" s="264"/>
    </row>
    <row r="61" spans="1:18" s="18" customFormat="1" ht="26.25" thickBot="1">
      <c r="A61"/>
      <c r="B61" s="268" t="s">
        <v>209</v>
      </c>
      <c r="C61" s="150"/>
      <c r="D61" s="778" t="s">
        <v>250</v>
      </c>
      <c r="E61" s="779"/>
      <c r="F61" s="780"/>
      <c r="H61" s="38"/>
      <c r="I61" s="778" t="s">
        <v>251</v>
      </c>
      <c r="J61" s="779"/>
      <c r="K61" s="780"/>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2" t="s">
        <v>336</v>
      </c>
    </row>
    <row r="71" spans="2:8">
      <c r="B71" s="793" t="s">
        <v>317</v>
      </c>
      <c r="C71" s="793"/>
      <c r="D71" s="794" t="s">
        <v>318</v>
      </c>
      <c r="E71" s="794"/>
      <c r="F71" s="794"/>
      <c r="G71" s="794"/>
      <c r="H71" s="794"/>
    </row>
    <row r="72" spans="2:8">
      <c r="B72" s="793" t="s">
        <v>319</v>
      </c>
      <c r="C72" s="793"/>
      <c r="D72" s="794" t="s">
        <v>320</v>
      </c>
      <c r="E72" s="794"/>
      <c r="F72" s="794"/>
      <c r="G72" s="794"/>
      <c r="H72" s="794"/>
    </row>
    <row r="73" spans="2:8">
      <c r="B73" s="793" t="s">
        <v>321</v>
      </c>
      <c r="C73" s="793"/>
      <c r="D73" s="794" t="s">
        <v>322</v>
      </c>
      <c r="E73" s="794"/>
      <c r="F73" s="794"/>
      <c r="G73" s="794"/>
      <c r="H73" s="794"/>
    </row>
    <row r="74" spans="2:8">
      <c r="B74" s="793" t="s">
        <v>323</v>
      </c>
      <c r="C74" s="793"/>
      <c r="D74" s="794" t="s">
        <v>324</v>
      </c>
      <c r="E74" s="794"/>
      <c r="F74" s="794"/>
      <c r="G74" s="794"/>
      <c r="H74" s="794"/>
    </row>
    <row r="75" spans="2:8">
      <c r="B75" s="560"/>
      <c r="C75" s="561"/>
      <c r="D75" s="561"/>
      <c r="E75" s="561"/>
      <c r="F75" s="561"/>
      <c r="G75" s="561"/>
      <c r="H75" s="561"/>
    </row>
    <row r="76" spans="2:8">
      <c r="B76" s="563"/>
      <c r="C76" s="564" t="s">
        <v>325</v>
      </c>
      <c r="D76" s="565" t="s">
        <v>87</v>
      </c>
      <c r="E76" s="565" t="s">
        <v>88</v>
      </c>
    </row>
    <row r="77" spans="2:8">
      <c r="B77" s="799" t="s">
        <v>133</v>
      </c>
      <c r="C77" s="566" t="s">
        <v>326</v>
      </c>
      <c r="D77" s="567" t="s">
        <v>327</v>
      </c>
      <c r="E77" s="567" t="s">
        <v>9</v>
      </c>
      <c r="F77" s="488"/>
      <c r="G77" s="547"/>
      <c r="H77" s="6"/>
    </row>
    <row r="78" spans="2:8">
      <c r="B78" s="800"/>
      <c r="C78" s="568"/>
      <c r="D78" s="569"/>
      <c r="E78" s="570"/>
      <c r="F78" s="6"/>
      <c r="G78" s="488"/>
      <c r="H78" s="6"/>
    </row>
    <row r="79" spans="2:8">
      <c r="B79" s="800"/>
      <c r="C79" s="568"/>
      <c r="D79" s="569"/>
      <c r="E79" s="570"/>
      <c r="F79" s="6"/>
      <c r="G79" s="488"/>
      <c r="H79" s="6"/>
    </row>
    <row r="80" spans="2:8">
      <c r="B80" s="800"/>
      <c r="C80" s="568"/>
      <c r="D80" s="569"/>
      <c r="E80" s="570"/>
      <c r="F80" s="6"/>
      <c r="G80" s="488"/>
      <c r="H80" s="6"/>
    </row>
    <row r="81" spans="2:8">
      <c r="B81" s="800"/>
      <c r="C81" s="568"/>
      <c r="D81" s="569"/>
      <c r="E81" s="570"/>
      <c r="F81" s="6"/>
      <c r="G81" s="488"/>
      <c r="H81" s="6"/>
    </row>
    <row r="82" spans="2:8">
      <c r="B82" s="800"/>
      <c r="C82" s="568"/>
      <c r="D82" s="569" t="s">
        <v>328</v>
      </c>
      <c r="E82" s="570"/>
      <c r="F82" s="6"/>
      <c r="G82" s="488"/>
      <c r="H82" s="6"/>
    </row>
    <row r="83" spans="2:8" ht="13.5" thickBot="1">
      <c r="B83" s="801"/>
      <c r="C83" s="571"/>
      <c r="D83" s="571"/>
      <c r="E83" s="572" t="s">
        <v>329</v>
      </c>
      <c r="F83" s="6"/>
      <c r="G83" s="6"/>
      <c r="H83" s="6"/>
    </row>
    <row r="84" spans="2:8" ht="13.5" thickTop="1">
      <c r="B84" s="563"/>
      <c r="C84" s="570"/>
      <c r="D84" s="563"/>
      <c r="E84" s="573"/>
      <c r="F84" s="6"/>
      <c r="G84" s="6"/>
      <c r="H84" s="6"/>
    </row>
    <row r="85" spans="2:8">
      <c r="B85" s="795" t="s">
        <v>330</v>
      </c>
      <c r="C85" s="796"/>
      <c r="D85" s="796"/>
      <c r="E85" s="797"/>
      <c r="F85" s="6"/>
      <c r="G85" s="6"/>
      <c r="H85" s="6"/>
    </row>
    <row r="86" spans="2:8">
      <c r="B86" s="574" t="s">
        <v>6</v>
      </c>
      <c r="C86" s="575">
        <v>0.63560000000000005</v>
      </c>
      <c r="D86" s="576">
        <v>0.15</v>
      </c>
      <c r="E86" s="576">
        <f>C86*D86</f>
        <v>9.5340000000000008E-2</v>
      </c>
      <c r="F86" s="6"/>
      <c r="G86" s="6"/>
      <c r="H86" s="6"/>
    </row>
    <row r="87" spans="2:8">
      <c r="B87" s="574" t="s">
        <v>256</v>
      </c>
      <c r="C87" s="575">
        <v>0.1042</v>
      </c>
      <c r="D87" s="576">
        <v>0.4</v>
      </c>
      <c r="E87" s="576">
        <f t="shared" ref="E87:E94" si="8">C87*D87</f>
        <v>4.1680000000000002E-2</v>
      </c>
      <c r="F87" s="6"/>
      <c r="G87" s="6"/>
      <c r="H87" s="6"/>
    </row>
    <row r="88" spans="2:8">
      <c r="B88" s="574" t="s">
        <v>2</v>
      </c>
      <c r="C88" s="575">
        <v>0</v>
      </c>
      <c r="D88" s="576">
        <v>0.43</v>
      </c>
      <c r="E88" s="576">
        <f t="shared" si="8"/>
        <v>0</v>
      </c>
      <c r="F88" s="6"/>
      <c r="G88" s="6"/>
      <c r="H88" s="6"/>
    </row>
    <row r="89" spans="2:8">
      <c r="B89" s="574" t="s">
        <v>16</v>
      </c>
      <c r="C89" s="575">
        <v>0</v>
      </c>
      <c r="D89" s="576">
        <v>0.24</v>
      </c>
      <c r="E89" s="576">
        <f t="shared" si="8"/>
        <v>0</v>
      </c>
      <c r="F89" s="6"/>
      <c r="G89" s="6"/>
      <c r="H89" s="6"/>
    </row>
    <row r="90" spans="2:8">
      <c r="B90" s="574" t="s">
        <v>331</v>
      </c>
      <c r="C90" s="575">
        <v>0</v>
      </c>
      <c r="D90" s="576">
        <v>0.39</v>
      </c>
      <c r="E90" s="576">
        <f t="shared" si="8"/>
        <v>0</v>
      </c>
    </row>
    <row r="91" spans="2:8">
      <c r="B91" s="574" t="s">
        <v>332</v>
      </c>
      <c r="C91" s="575">
        <v>1.4500000000000001E-2</v>
      </c>
      <c r="D91" s="576">
        <v>0</v>
      </c>
      <c r="E91" s="576">
        <f t="shared" si="8"/>
        <v>0</v>
      </c>
    </row>
    <row r="92" spans="2:8">
      <c r="B92" s="574" t="s">
        <v>231</v>
      </c>
      <c r="C92" s="575">
        <v>9.7600000000000006E-2</v>
      </c>
      <c r="D92" s="576">
        <v>0</v>
      </c>
      <c r="E92" s="576">
        <f t="shared" si="8"/>
        <v>0</v>
      </c>
    </row>
    <row r="93" spans="2:8">
      <c r="B93" s="574" t="s">
        <v>232</v>
      </c>
      <c r="C93" s="575">
        <v>1.7000000000000001E-2</v>
      </c>
      <c r="D93" s="576">
        <v>0</v>
      </c>
      <c r="E93" s="576">
        <f t="shared" si="8"/>
        <v>0</v>
      </c>
    </row>
    <row r="94" spans="2:8">
      <c r="B94" s="574" t="s">
        <v>233</v>
      </c>
      <c r="C94" s="575">
        <f>(0.95+12.16)/100</f>
        <v>0.13109999999999999</v>
      </c>
      <c r="D94" s="576">
        <v>0</v>
      </c>
      <c r="E94" s="576">
        <f t="shared" si="8"/>
        <v>0</v>
      </c>
    </row>
    <row r="95" spans="2:8">
      <c r="B95" s="798" t="s">
        <v>333</v>
      </c>
      <c r="C95" s="798"/>
      <c r="D95" s="798"/>
      <c r="E95" s="577">
        <f>SUM(E86:E94)</f>
        <v>0.13702</v>
      </c>
    </row>
    <row r="96" spans="2:8">
      <c r="B96" s="795" t="s">
        <v>334</v>
      </c>
      <c r="C96" s="796"/>
      <c r="D96" s="796"/>
      <c r="E96" s="797"/>
    </row>
    <row r="97" spans="2:5">
      <c r="B97" s="574" t="s">
        <v>6</v>
      </c>
      <c r="C97" s="575">
        <f>79.37/100</f>
        <v>0.79370000000000007</v>
      </c>
      <c r="D97" s="576">
        <v>0.15</v>
      </c>
      <c r="E97" s="576">
        <f>C97*D97</f>
        <v>0.11905500000000001</v>
      </c>
    </row>
    <row r="98" spans="2:5">
      <c r="B98" s="574" t="s">
        <v>256</v>
      </c>
      <c r="C98" s="575">
        <f>8.57/100</f>
        <v>8.5699999999999998E-2</v>
      </c>
      <c r="D98" s="576">
        <v>0.4</v>
      </c>
      <c r="E98" s="576">
        <f t="shared" ref="E98:E105" si="9">C98*D98</f>
        <v>3.4279999999999998E-2</v>
      </c>
    </row>
    <row r="99" spans="2:5">
      <c r="B99" s="574" t="s">
        <v>2</v>
      </c>
      <c r="C99" s="575">
        <f>0.75/100</f>
        <v>7.4999999999999997E-3</v>
      </c>
      <c r="D99" s="576">
        <v>0.43</v>
      </c>
      <c r="E99" s="576">
        <f t="shared" si="9"/>
        <v>3.225E-3</v>
      </c>
    </row>
    <row r="100" spans="2:5">
      <c r="B100" s="574" t="s">
        <v>16</v>
      </c>
      <c r="C100" s="575">
        <f>0.79/100</f>
        <v>7.9000000000000008E-3</v>
      </c>
      <c r="D100" s="576">
        <v>0.24</v>
      </c>
      <c r="E100" s="576">
        <f t="shared" si="9"/>
        <v>1.8960000000000001E-3</v>
      </c>
    </row>
    <row r="101" spans="2:5">
      <c r="B101" s="574" t="s">
        <v>331</v>
      </c>
      <c r="C101" s="575">
        <f>0.35/100</f>
        <v>3.4999999999999996E-3</v>
      </c>
      <c r="D101" s="576">
        <v>0.39</v>
      </c>
      <c r="E101" s="576">
        <f t="shared" si="9"/>
        <v>1.3649999999999999E-3</v>
      </c>
    </row>
    <row r="102" spans="2:5">
      <c r="B102" s="574" t="s">
        <v>332</v>
      </c>
      <c r="C102" s="575">
        <f>6.51/100</f>
        <v>6.5099999999999991E-2</v>
      </c>
      <c r="D102" s="576">
        <v>0</v>
      </c>
      <c r="E102" s="576">
        <f t="shared" si="9"/>
        <v>0</v>
      </c>
    </row>
    <row r="103" spans="2:5">
      <c r="B103" s="574" t="s">
        <v>231</v>
      </c>
      <c r="C103" s="575">
        <f>1.45/100</f>
        <v>1.4499999999999999E-2</v>
      </c>
      <c r="D103" s="576">
        <v>0</v>
      </c>
      <c r="E103" s="576">
        <f t="shared" si="9"/>
        <v>0</v>
      </c>
    </row>
    <row r="104" spans="2:5">
      <c r="B104" s="574" t="s">
        <v>232</v>
      </c>
      <c r="C104" s="575">
        <f>1.54/100</f>
        <v>1.54E-2</v>
      </c>
      <c r="D104" s="576">
        <v>0</v>
      </c>
      <c r="E104" s="576">
        <f t="shared" si="9"/>
        <v>0</v>
      </c>
    </row>
    <row r="105" spans="2:5">
      <c r="B105" s="574" t="s">
        <v>233</v>
      </c>
      <c r="C105" s="575">
        <f>0.67/100</f>
        <v>6.7000000000000002E-3</v>
      </c>
      <c r="D105" s="576">
        <v>0</v>
      </c>
      <c r="E105" s="576">
        <f t="shared" si="9"/>
        <v>0</v>
      </c>
    </row>
    <row r="106" spans="2:5">
      <c r="B106" s="798" t="s">
        <v>333</v>
      </c>
      <c r="C106" s="798"/>
      <c r="D106" s="798"/>
      <c r="E106" s="577">
        <f>SUM(E97:E105)</f>
        <v>0.15982100000000002</v>
      </c>
    </row>
    <row r="107" spans="2:5">
      <c r="B107" s="795" t="s">
        <v>335</v>
      </c>
      <c r="C107" s="796"/>
      <c r="D107" s="796"/>
      <c r="E107" s="797"/>
    </row>
    <row r="108" spans="2:5">
      <c r="B108" s="574" t="s">
        <v>6</v>
      </c>
      <c r="C108" s="575">
        <f>(59.47+6.92)/100</f>
        <v>0.66390000000000005</v>
      </c>
      <c r="D108" s="576">
        <v>0.15</v>
      </c>
      <c r="E108" s="576">
        <f>C108*D108</f>
        <v>9.9585000000000007E-2</v>
      </c>
    </row>
    <row r="109" spans="2:5">
      <c r="B109" s="574" t="s">
        <v>256</v>
      </c>
      <c r="C109" s="575">
        <f>12.85/100</f>
        <v>0.1285</v>
      </c>
      <c r="D109" s="576">
        <v>0.4</v>
      </c>
      <c r="E109" s="576">
        <f t="shared" ref="E109:E116" si="10">C109*D109</f>
        <v>5.1400000000000001E-2</v>
      </c>
    </row>
    <row r="110" spans="2:5">
      <c r="B110" s="574" t="s">
        <v>2</v>
      </c>
      <c r="C110" s="575">
        <v>0</v>
      </c>
      <c r="D110" s="576">
        <v>0.43</v>
      </c>
      <c r="E110" s="576">
        <f t="shared" si="10"/>
        <v>0</v>
      </c>
    </row>
    <row r="111" spans="2:5">
      <c r="B111" s="574" t="s">
        <v>16</v>
      </c>
      <c r="C111" s="575">
        <f>0.81/100</f>
        <v>8.1000000000000013E-3</v>
      </c>
      <c r="D111" s="576">
        <v>0.24</v>
      </c>
      <c r="E111" s="576">
        <f t="shared" si="10"/>
        <v>1.9440000000000002E-3</v>
      </c>
    </row>
    <row r="112" spans="2:5">
      <c r="B112" s="574" t="s">
        <v>331</v>
      </c>
      <c r="C112" s="575">
        <v>0</v>
      </c>
      <c r="D112" s="576">
        <v>0.39</v>
      </c>
      <c r="E112" s="576">
        <f t="shared" si="10"/>
        <v>0</v>
      </c>
    </row>
    <row r="113" spans="2:5">
      <c r="B113" s="574" t="s">
        <v>332</v>
      </c>
      <c r="C113" s="575">
        <f>10.71/100</f>
        <v>0.10710000000000001</v>
      </c>
      <c r="D113" s="576">
        <v>0</v>
      </c>
      <c r="E113" s="576">
        <f t="shared" si="10"/>
        <v>0</v>
      </c>
    </row>
    <row r="114" spans="2:5">
      <c r="B114" s="574" t="s">
        <v>231</v>
      </c>
      <c r="C114" s="575">
        <f>1.77/100</f>
        <v>1.77E-2</v>
      </c>
      <c r="D114" s="576">
        <v>0</v>
      </c>
      <c r="E114" s="576">
        <f t="shared" si="10"/>
        <v>0</v>
      </c>
    </row>
    <row r="115" spans="2:5">
      <c r="B115" s="574" t="s">
        <v>232</v>
      </c>
      <c r="C115" s="575">
        <f>1.33/100</f>
        <v>1.3300000000000001E-2</v>
      </c>
      <c r="D115" s="576">
        <v>0</v>
      </c>
      <c r="E115" s="576">
        <f t="shared" si="10"/>
        <v>0</v>
      </c>
    </row>
    <row r="116" spans="2:5">
      <c r="B116" s="574" t="s">
        <v>233</v>
      </c>
      <c r="C116" s="575">
        <f>6.21/100</f>
        <v>6.2100000000000002E-2</v>
      </c>
      <c r="D116" s="576">
        <v>0</v>
      </c>
      <c r="E116" s="576">
        <f t="shared" si="10"/>
        <v>0</v>
      </c>
    </row>
    <row r="117" spans="2:5">
      <c r="B117" s="798" t="s">
        <v>333</v>
      </c>
      <c r="C117" s="798"/>
      <c r="D117" s="798"/>
      <c r="E117" s="5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9.4689082619999994</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9.4689082619999994</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9.6946415940000001</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9.6946415940000001</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9.884421712</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9.884421712</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9.990681888000001</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Amnt_Deposited!O17</f>
        <v>9.990681888000001</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10.255219656</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Amnt_Deposited!O18</f>
        <v>10.255219656</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10.687770896</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Amnt_Deposited!O19</f>
        <v>10.687770896</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10.833739553999999</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Amnt_Deposited!O20</f>
        <v>10.833739553999999</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10.976996074000001</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Amnt_Deposited!O21</f>
        <v>10.976996074000001</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11.116427783999999</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Amnt_Deposited!O22</f>
        <v>11.116427783999999</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11.250365676000001</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Amnt_Deposited!O23</f>
        <v>11.250365676000001</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11.480758322</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Amnt_Deposited!O24</f>
        <v>11.480758322</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8.9782515200000006</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8.9782515200000006</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9.0468452199999998</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9.0468452199999998</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9.1048179600000001</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9.1048179600000001</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9.1600722399999999</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9.1600722399999999</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9.2198783600000009</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9.2198783600000009</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9.24952854</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9.24952854</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9.5648382899999991</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9.5648382899999991</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9.5825873050000006</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9.5825873050000006</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9.6003363200000003</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9.6003363200000003</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9.618085335</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9.618085335</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9.6358343499999997</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9.6358343499999997</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9.6535833650000011</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9.6535833650000011</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9.6713323800000008</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9.6713323800000008</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9.6890813949999988</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9.6890813949999988</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9.7068304100000002</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9.7068304100000002</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9.7245794249999999</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9.7245794249999999</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9.7423284400000014</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9.7423284400000014</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9.7600774550000011</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9.7600774550000011</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9.777826469999999</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9.777826469999999</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9.7955754850000005</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9.7955754850000005</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G13" sqref="G13"/>
    </sheetView>
  </sheetViews>
  <sheetFormatPr defaultColWidth="11.42578125" defaultRowHeight="12.75"/>
  <cols>
    <col min="1" max="1" width="3.42578125" style="713" customWidth="1"/>
    <col min="2" max="2" width="15.28515625" style="713" customWidth="1"/>
    <col min="3" max="4" width="10.140625" style="713" bestFit="1" customWidth="1"/>
    <col min="5" max="5" width="9.42578125" style="713" customWidth="1"/>
    <col min="6" max="6" width="11.28515625" style="713" customWidth="1"/>
    <col min="7" max="7" width="9.42578125" style="713" customWidth="1"/>
    <col min="8" max="8" width="8.42578125" style="713" customWidth="1"/>
    <col min="9" max="10" width="10.85546875" style="713" customWidth="1"/>
    <col min="11" max="11" width="9.42578125" style="713" bestFit="1" customWidth="1"/>
    <col min="12" max="12" width="10.28515625" style="713" customWidth="1"/>
    <col min="13" max="13" width="10.140625" style="713" customWidth="1"/>
    <col min="14" max="14" width="8.42578125" style="713" customWidth="1"/>
    <col min="15" max="15" width="23.7109375" style="713" customWidth="1"/>
    <col min="16" max="16" width="9.28515625" style="713" customWidth="1"/>
    <col min="17" max="17" width="3.85546875" style="713" customWidth="1"/>
    <col min="18" max="19" width="13" style="713" customWidth="1"/>
    <col min="20" max="20" width="9.42578125" style="713" customWidth="1"/>
    <col min="21" max="16384" width="11.42578125" style="713"/>
  </cols>
  <sheetData>
    <row r="2" spans="2:20" ht="15.75">
      <c r="C2" s="714" t="s">
        <v>106</v>
      </c>
      <c r="Q2" s="805" t="s">
        <v>107</v>
      </c>
      <c r="R2" s="805"/>
      <c r="S2" s="805"/>
      <c r="T2" s="805"/>
    </row>
    <row r="4" spans="2:20">
      <c r="C4" s="713" t="s">
        <v>26</v>
      </c>
    </row>
    <row r="5" spans="2:20">
      <c r="C5" s="713" t="s">
        <v>281</v>
      </c>
    </row>
    <row r="6" spans="2:20">
      <c r="C6" s="713" t="s">
        <v>29</v>
      </c>
    </row>
    <row r="7" spans="2:20">
      <c r="C7" s="713" t="s">
        <v>109</v>
      </c>
    </row>
    <row r="8" spans="2:20" ht="13.5" thickBot="1"/>
    <row r="9" spans="2:20" ht="13.5" thickBot="1">
      <c r="C9" s="806" t="s">
        <v>95</v>
      </c>
      <c r="D9" s="807"/>
      <c r="E9" s="807"/>
      <c r="F9" s="807"/>
      <c r="G9" s="807"/>
      <c r="H9" s="808"/>
      <c r="I9" s="814" t="s">
        <v>308</v>
      </c>
      <c r="J9" s="815"/>
      <c r="K9" s="815"/>
      <c r="L9" s="815"/>
      <c r="M9" s="815"/>
      <c r="N9" s="816"/>
      <c r="R9" s="715" t="s">
        <v>95</v>
      </c>
      <c r="S9" s="712" t="s">
        <v>308</v>
      </c>
    </row>
    <row r="10" spans="2:20" s="722" customFormat="1" ht="38.25" customHeight="1">
      <c r="B10" s="716"/>
      <c r="C10" s="716" t="s">
        <v>104</v>
      </c>
      <c r="D10" s="717" t="s">
        <v>105</v>
      </c>
      <c r="E10" s="717" t="s">
        <v>0</v>
      </c>
      <c r="F10" s="717" t="s">
        <v>206</v>
      </c>
      <c r="G10" s="717" t="s">
        <v>103</v>
      </c>
      <c r="H10" s="718" t="s">
        <v>161</v>
      </c>
      <c r="I10" s="719" t="s">
        <v>104</v>
      </c>
      <c r="J10" s="720" t="s">
        <v>105</v>
      </c>
      <c r="K10" s="720" t="s">
        <v>0</v>
      </c>
      <c r="L10" s="720" t="s">
        <v>206</v>
      </c>
      <c r="M10" s="720" t="s">
        <v>103</v>
      </c>
      <c r="N10" s="721" t="s">
        <v>161</v>
      </c>
      <c r="O10" s="711" t="s">
        <v>28</v>
      </c>
      <c r="R10" s="809" t="s">
        <v>147</v>
      </c>
      <c r="S10" s="809" t="s">
        <v>315</v>
      </c>
    </row>
    <row r="11" spans="2:20" s="727" customFormat="1" ht="13.5" thickBot="1">
      <c r="B11" s="723"/>
      <c r="C11" s="723" t="s">
        <v>11</v>
      </c>
      <c r="D11" s="724" t="s">
        <v>11</v>
      </c>
      <c r="E11" s="724" t="s">
        <v>11</v>
      </c>
      <c r="F11" s="724" t="s">
        <v>11</v>
      </c>
      <c r="G11" s="724" t="s">
        <v>11</v>
      </c>
      <c r="H11" s="725"/>
      <c r="I11" s="723" t="s">
        <v>11</v>
      </c>
      <c r="J11" s="724" t="s">
        <v>11</v>
      </c>
      <c r="K11" s="724" t="s">
        <v>11</v>
      </c>
      <c r="L11" s="724" t="s">
        <v>11</v>
      </c>
      <c r="M11" s="724" t="s">
        <v>11</v>
      </c>
      <c r="N11" s="725"/>
      <c r="O11" s="726"/>
      <c r="R11" s="810"/>
      <c r="S11" s="810"/>
    </row>
    <row r="12" spans="2:20" s="727" customFormat="1" ht="13.5" thickBot="1">
      <c r="B12" s="728" t="s">
        <v>25</v>
      </c>
      <c r="C12" s="729">
        <v>0.4</v>
      </c>
      <c r="D12" s="730">
        <v>0.8</v>
      </c>
      <c r="E12" s="730">
        <v>1</v>
      </c>
      <c r="F12" s="730">
        <v>0.5</v>
      </c>
      <c r="G12" s="730">
        <v>0.6</v>
      </c>
      <c r="H12" s="731"/>
      <c r="I12" s="729">
        <v>0.4</v>
      </c>
      <c r="J12" s="730">
        <v>0.8</v>
      </c>
      <c r="K12" s="730">
        <v>1</v>
      </c>
      <c r="L12" s="730">
        <v>0.5</v>
      </c>
      <c r="M12" s="730">
        <v>0.6</v>
      </c>
      <c r="N12" s="731"/>
      <c r="O12" s="732"/>
      <c r="R12" s="810"/>
      <c r="S12" s="810"/>
    </row>
    <row r="13" spans="2:20" s="727" customFormat="1" ht="26.25" thickBot="1">
      <c r="B13" s="728" t="s">
        <v>159</v>
      </c>
      <c r="C13" s="733">
        <f>C12</f>
        <v>0.4</v>
      </c>
      <c r="D13" s="734">
        <f>D12</f>
        <v>0.8</v>
      </c>
      <c r="E13" s="734">
        <f>E12</f>
        <v>1</v>
      </c>
      <c r="F13" s="734">
        <f>F12</f>
        <v>0.5</v>
      </c>
      <c r="G13" s="734">
        <f>G12</f>
        <v>0.6</v>
      </c>
      <c r="H13" s="735"/>
      <c r="I13" s="733">
        <v>0.4</v>
      </c>
      <c r="J13" s="734">
        <v>0.8</v>
      </c>
      <c r="K13" s="734">
        <v>1</v>
      </c>
      <c r="L13" s="734">
        <v>0.5</v>
      </c>
      <c r="M13" s="734">
        <v>0.6</v>
      </c>
      <c r="N13" s="735"/>
      <c r="O13" s="736"/>
      <c r="R13" s="810"/>
      <c r="S13" s="810"/>
    </row>
    <row r="14" spans="2:20" s="727" customFormat="1" ht="13.5" thickBot="1">
      <c r="B14" s="737"/>
      <c r="C14" s="737"/>
      <c r="D14" s="738"/>
      <c r="E14" s="738"/>
      <c r="F14" s="738"/>
      <c r="G14" s="738"/>
      <c r="H14" s="739"/>
      <c r="I14" s="737"/>
      <c r="J14" s="738"/>
      <c r="K14" s="738"/>
      <c r="L14" s="738"/>
      <c r="M14" s="738"/>
      <c r="N14" s="739"/>
      <c r="O14" s="740"/>
      <c r="R14" s="810"/>
      <c r="S14" s="810"/>
    </row>
    <row r="15" spans="2:20" s="727" customFormat="1" ht="12.75" customHeight="1" thickBot="1">
      <c r="B15" s="741"/>
      <c r="C15" s="802" t="s">
        <v>158</v>
      </c>
      <c r="D15" s="803"/>
      <c r="E15" s="803"/>
      <c r="F15" s="803"/>
      <c r="G15" s="803"/>
      <c r="H15" s="804"/>
      <c r="I15" s="802" t="s">
        <v>158</v>
      </c>
      <c r="J15" s="803"/>
      <c r="K15" s="803"/>
      <c r="L15" s="803"/>
      <c r="M15" s="803"/>
      <c r="N15" s="804"/>
      <c r="O15" s="742"/>
      <c r="R15" s="810"/>
      <c r="S15" s="810"/>
    </row>
    <row r="16" spans="2:20" s="727" customFormat="1" ht="26.25" thickBot="1">
      <c r="B16" s="728" t="s">
        <v>160</v>
      </c>
      <c r="C16" s="743">
        <v>0</v>
      </c>
      <c r="D16" s="744">
        <v>0</v>
      </c>
      <c r="E16" s="744">
        <v>1</v>
      </c>
      <c r="F16" s="744">
        <v>0</v>
      </c>
      <c r="G16" s="744">
        <v>0</v>
      </c>
      <c r="H16" s="812" t="s">
        <v>36</v>
      </c>
      <c r="I16" s="745">
        <v>0.2</v>
      </c>
      <c r="J16" s="746">
        <v>0.3</v>
      </c>
      <c r="K16" s="746">
        <v>0.25</v>
      </c>
      <c r="L16" s="746">
        <v>0.05</v>
      </c>
      <c r="M16" s="746">
        <v>0.2</v>
      </c>
      <c r="N16" s="812" t="s">
        <v>36</v>
      </c>
      <c r="O16" s="747"/>
      <c r="R16" s="811"/>
      <c r="S16" s="811"/>
    </row>
    <row r="17" spans="2:19" s="727" customFormat="1" ht="13.5" thickBot="1">
      <c r="B17" s="748" t="s">
        <v>1</v>
      </c>
      <c r="C17" s="748" t="s">
        <v>24</v>
      </c>
      <c r="D17" s="749" t="s">
        <v>24</v>
      </c>
      <c r="E17" s="749" t="s">
        <v>24</v>
      </c>
      <c r="F17" s="749" t="s">
        <v>24</v>
      </c>
      <c r="G17" s="749" t="s">
        <v>24</v>
      </c>
      <c r="H17" s="813"/>
      <c r="I17" s="748" t="s">
        <v>24</v>
      </c>
      <c r="J17" s="749" t="s">
        <v>24</v>
      </c>
      <c r="K17" s="749" t="s">
        <v>24</v>
      </c>
      <c r="L17" s="749" t="s">
        <v>24</v>
      </c>
      <c r="M17" s="749" t="s">
        <v>24</v>
      </c>
      <c r="N17" s="813"/>
      <c r="O17" s="726"/>
      <c r="R17" s="728" t="s">
        <v>157</v>
      </c>
      <c r="S17" s="750" t="s">
        <v>157</v>
      </c>
    </row>
    <row r="18" spans="2:19">
      <c r="B18" s="751">
        <f>year</f>
        <v>2000</v>
      </c>
      <c r="C18" s="752">
        <f>C$16</f>
        <v>0</v>
      </c>
      <c r="D18" s="753">
        <f t="shared" ref="D18:G33" si="0">D$16</f>
        <v>0</v>
      </c>
      <c r="E18" s="753">
        <f t="shared" si="0"/>
        <v>1</v>
      </c>
      <c r="F18" s="753">
        <f t="shared" si="0"/>
        <v>0</v>
      </c>
      <c r="G18" s="753">
        <f t="shared" si="0"/>
        <v>0</v>
      </c>
      <c r="H18" s="754">
        <f>SUM(C18:G18)</f>
        <v>1</v>
      </c>
      <c r="I18" s="752">
        <f>I$16</f>
        <v>0.2</v>
      </c>
      <c r="J18" s="753">
        <f t="shared" ref="J18:M33" si="1">J$16</f>
        <v>0.3</v>
      </c>
      <c r="K18" s="753">
        <f t="shared" si="1"/>
        <v>0.25</v>
      </c>
      <c r="L18" s="753">
        <f t="shared" si="1"/>
        <v>0.05</v>
      </c>
      <c r="M18" s="753">
        <f t="shared" si="1"/>
        <v>0.2</v>
      </c>
      <c r="N18" s="754">
        <f>SUM(I18:M18)</f>
        <v>1</v>
      </c>
      <c r="O18" s="755"/>
      <c r="R18" s="756">
        <f>C18*C$13+D18*D$13+E18*E$13+F18*F$13+G18*G$13</f>
        <v>1</v>
      </c>
      <c r="S18" s="757">
        <f>I18*I$13+J18*J$13+K18*K$13+L18*L$13+M18*M$13</f>
        <v>0.71500000000000008</v>
      </c>
    </row>
    <row r="19" spans="2:19">
      <c r="B19" s="758">
        <f t="shared" ref="B19:B50" si="2">B18+1</f>
        <v>2001</v>
      </c>
      <c r="C19" s="759">
        <f t="shared" ref="C19:G50" si="3">C$16</f>
        <v>0</v>
      </c>
      <c r="D19" s="760">
        <f t="shared" si="0"/>
        <v>0</v>
      </c>
      <c r="E19" s="760">
        <f t="shared" si="0"/>
        <v>1</v>
      </c>
      <c r="F19" s="760">
        <f t="shared" si="0"/>
        <v>0</v>
      </c>
      <c r="G19" s="760">
        <f t="shared" si="0"/>
        <v>0</v>
      </c>
      <c r="H19" s="761">
        <f t="shared" ref="H19:H82" si="4">SUM(C19:G19)</f>
        <v>1</v>
      </c>
      <c r="I19" s="759">
        <f t="shared" ref="I19:M50" si="5">I$16</f>
        <v>0.2</v>
      </c>
      <c r="J19" s="760">
        <f t="shared" si="1"/>
        <v>0.3</v>
      </c>
      <c r="K19" s="760">
        <f t="shared" si="1"/>
        <v>0.25</v>
      </c>
      <c r="L19" s="760">
        <f t="shared" si="1"/>
        <v>0.05</v>
      </c>
      <c r="M19" s="760">
        <f t="shared" si="1"/>
        <v>0.2</v>
      </c>
      <c r="N19" s="761">
        <f t="shared" ref="N19:N82" si="6">SUM(I19:M19)</f>
        <v>1</v>
      </c>
      <c r="O19" s="762"/>
      <c r="R19" s="756">
        <f t="shared" ref="R19:R82" si="7">C19*C$13+D19*D$13+E19*E$13+F19*F$13+G19*G$13</f>
        <v>1</v>
      </c>
      <c r="S19" s="757">
        <f t="shared" ref="S19:S82" si="8">I19*I$13+J19*J$13+K19*K$13+L19*L$13+M19*M$13</f>
        <v>0.71500000000000008</v>
      </c>
    </row>
    <row r="20" spans="2:19">
      <c r="B20" s="758">
        <f t="shared" si="2"/>
        <v>2002</v>
      </c>
      <c r="C20" s="759">
        <f t="shared" si="3"/>
        <v>0</v>
      </c>
      <c r="D20" s="760">
        <f t="shared" si="0"/>
        <v>0</v>
      </c>
      <c r="E20" s="760">
        <f t="shared" si="0"/>
        <v>1</v>
      </c>
      <c r="F20" s="760">
        <f t="shared" si="0"/>
        <v>0</v>
      </c>
      <c r="G20" s="760">
        <f t="shared" si="0"/>
        <v>0</v>
      </c>
      <c r="H20" s="761">
        <f t="shared" si="4"/>
        <v>1</v>
      </c>
      <c r="I20" s="759">
        <f t="shared" si="5"/>
        <v>0.2</v>
      </c>
      <c r="J20" s="760">
        <f t="shared" si="1"/>
        <v>0.3</v>
      </c>
      <c r="K20" s="760">
        <f t="shared" si="1"/>
        <v>0.25</v>
      </c>
      <c r="L20" s="760">
        <f t="shared" si="1"/>
        <v>0.05</v>
      </c>
      <c r="M20" s="760">
        <f t="shared" si="1"/>
        <v>0.2</v>
      </c>
      <c r="N20" s="761">
        <f t="shared" si="6"/>
        <v>1</v>
      </c>
      <c r="O20" s="762"/>
      <c r="R20" s="756">
        <f t="shared" si="7"/>
        <v>1</v>
      </c>
      <c r="S20" s="757">
        <f t="shared" si="8"/>
        <v>0.71500000000000008</v>
      </c>
    </row>
    <row r="21" spans="2:19">
      <c r="B21" s="758">
        <f t="shared" si="2"/>
        <v>2003</v>
      </c>
      <c r="C21" s="759">
        <f t="shared" si="3"/>
        <v>0</v>
      </c>
      <c r="D21" s="760">
        <f t="shared" si="0"/>
        <v>0</v>
      </c>
      <c r="E21" s="760">
        <f t="shared" si="0"/>
        <v>1</v>
      </c>
      <c r="F21" s="760">
        <f t="shared" si="0"/>
        <v>0</v>
      </c>
      <c r="G21" s="760">
        <f t="shared" si="0"/>
        <v>0</v>
      </c>
      <c r="H21" s="761">
        <f t="shared" si="4"/>
        <v>1</v>
      </c>
      <c r="I21" s="759">
        <f t="shared" si="5"/>
        <v>0.2</v>
      </c>
      <c r="J21" s="760">
        <f t="shared" si="1"/>
        <v>0.3</v>
      </c>
      <c r="K21" s="760">
        <f t="shared" si="1"/>
        <v>0.25</v>
      </c>
      <c r="L21" s="760">
        <f t="shared" si="1"/>
        <v>0.05</v>
      </c>
      <c r="M21" s="760">
        <f t="shared" si="1"/>
        <v>0.2</v>
      </c>
      <c r="N21" s="761">
        <f t="shared" si="6"/>
        <v>1</v>
      </c>
      <c r="O21" s="762"/>
      <c r="R21" s="756">
        <f t="shared" si="7"/>
        <v>1</v>
      </c>
      <c r="S21" s="757">
        <f t="shared" si="8"/>
        <v>0.71500000000000008</v>
      </c>
    </row>
    <row r="22" spans="2:19">
      <c r="B22" s="758">
        <f t="shared" si="2"/>
        <v>2004</v>
      </c>
      <c r="C22" s="759">
        <f t="shared" si="3"/>
        <v>0</v>
      </c>
      <c r="D22" s="760">
        <f t="shared" si="0"/>
        <v>0</v>
      </c>
      <c r="E22" s="760">
        <f t="shared" si="0"/>
        <v>1</v>
      </c>
      <c r="F22" s="760">
        <f t="shared" si="0"/>
        <v>0</v>
      </c>
      <c r="G22" s="760">
        <f t="shared" si="0"/>
        <v>0</v>
      </c>
      <c r="H22" s="761">
        <f t="shared" si="4"/>
        <v>1</v>
      </c>
      <c r="I22" s="759">
        <f t="shared" si="5"/>
        <v>0.2</v>
      </c>
      <c r="J22" s="760">
        <f t="shared" si="1"/>
        <v>0.3</v>
      </c>
      <c r="K22" s="760">
        <f t="shared" si="1"/>
        <v>0.25</v>
      </c>
      <c r="L22" s="760">
        <f t="shared" si="1"/>
        <v>0.05</v>
      </c>
      <c r="M22" s="760">
        <f t="shared" si="1"/>
        <v>0.2</v>
      </c>
      <c r="N22" s="761">
        <f t="shared" si="6"/>
        <v>1</v>
      </c>
      <c r="O22" s="762"/>
      <c r="R22" s="756">
        <f t="shared" si="7"/>
        <v>1</v>
      </c>
      <c r="S22" s="757">
        <f t="shared" si="8"/>
        <v>0.71500000000000008</v>
      </c>
    </row>
    <row r="23" spans="2:19">
      <c r="B23" s="758">
        <f t="shared" si="2"/>
        <v>2005</v>
      </c>
      <c r="C23" s="759">
        <f t="shared" si="3"/>
        <v>0</v>
      </c>
      <c r="D23" s="760">
        <f t="shared" si="0"/>
        <v>0</v>
      </c>
      <c r="E23" s="760">
        <f t="shared" si="0"/>
        <v>1</v>
      </c>
      <c r="F23" s="760">
        <f t="shared" si="0"/>
        <v>0</v>
      </c>
      <c r="G23" s="760">
        <f t="shared" si="0"/>
        <v>0</v>
      </c>
      <c r="H23" s="761">
        <f t="shared" si="4"/>
        <v>1</v>
      </c>
      <c r="I23" s="759">
        <f t="shared" si="5"/>
        <v>0.2</v>
      </c>
      <c r="J23" s="760">
        <f t="shared" si="1"/>
        <v>0.3</v>
      </c>
      <c r="K23" s="760">
        <f t="shared" si="1"/>
        <v>0.25</v>
      </c>
      <c r="L23" s="760">
        <f t="shared" si="1"/>
        <v>0.05</v>
      </c>
      <c r="M23" s="760">
        <f t="shared" si="1"/>
        <v>0.2</v>
      </c>
      <c r="N23" s="761">
        <f t="shared" si="6"/>
        <v>1</v>
      </c>
      <c r="O23" s="762"/>
      <c r="R23" s="756">
        <f t="shared" si="7"/>
        <v>1</v>
      </c>
      <c r="S23" s="757">
        <f t="shared" si="8"/>
        <v>0.71500000000000008</v>
      </c>
    </row>
    <row r="24" spans="2:19">
      <c r="B24" s="758">
        <f t="shared" si="2"/>
        <v>2006</v>
      </c>
      <c r="C24" s="759">
        <f t="shared" si="3"/>
        <v>0</v>
      </c>
      <c r="D24" s="760">
        <f t="shared" si="0"/>
        <v>0</v>
      </c>
      <c r="E24" s="760">
        <f t="shared" si="0"/>
        <v>1</v>
      </c>
      <c r="F24" s="760">
        <f t="shared" si="0"/>
        <v>0</v>
      </c>
      <c r="G24" s="760">
        <f t="shared" si="0"/>
        <v>0</v>
      </c>
      <c r="H24" s="761">
        <f t="shared" si="4"/>
        <v>1</v>
      </c>
      <c r="I24" s="759">
        <f t="shared" si="5"/>
        <v>0.2</v>
      </c>
      <c r="J24" s="760">
        <f t="shared" si="1"/>
        <v>0.3</v>
      </c>
      <c r="K24" s="760">
        <f t="shared" si="1"/>
        <v>0.25</v>
      </c>
      <c r="L24" s="760">
        <f t="shared" si="1"/>
        <v>0.05</v>
      </c>
      <c r="M24" s="760">
        <f t="shared" si="1"/>
        <v>0.2</v>
      </c>
      <c r="N24" s="761">
        <f t="shared" si="6"/>
        <v>1</v>
      </c>
      <c r="O24" s="762"/>
      <c r="R24" s="756">
        <f t="shared" si="7"/>
        <v>1</v>
      </c>
      <c r="S24" s="757">
        <f t="shared" si="8"/>
        <v>0.71500000000000008</v>
      </c>
    </row>
    <row r="25" spans="2:19">
      <c r="B25" s="758">
        <f t="shared" si="2"/>
        <v>2007</v>
      </c>
      <c r="C25" s="759">
        <f t="shared" si="3"/>
        <v>0</v>
      </c>
      <c r="D25" s="760">
        <f t="shared" si="0"/>
        <v>0</v>
      </c>
      <c r="E25" s="760">
        <f t="shared" si="0"/>
        <v>1</v>
      </c>
      <c r="F25" s="760">
        <f t="shared" si="0"/>
        <v>0</v>
      </c>
      <c r="G25" s="760">
        <f t="shared" si="0"/>
        <v>0</v>
      </c>
      <c r="H25" s="761">
        <f t="shared" si="4"/>
        <v>1</v>
      </c>
      <c r="I25" s="759">
        <f t="shared" si="5"/>
        <v>0.2</v>
      </c>
      <c r="J25" s="760">
        <f t="shared" si="1"/>
        <v>0.3</v>
      </c>
      <c r="K25" s="760">
        <f t="shared" si="1"/>
        <v>0.25</v>
      </c>
      <c r="L25" s="760">
        <f t="shared" si="1"/>
        <v>0.05</v>
      </c>
      <c r="M25" s="760">
        <f t="shared" si="1"/>
        <v>0.2</v>
      </c>
      <c r="N25" s="761">
        <f t="shared" si="6"/>
        <v>1</v>
      </c>
      <c r="O25" s="762"/>
      <c r="R25" s="756">
        <f t="shared" si="7"/>
        <v>1</v>
      </c>
      <c r="S25" s="757">
        <f t="shared" si="8"/>
        <v>0.71500000000000008</v>
      </c>
    </row>
    <row r="26" spans="2:19">
      <c r="B26" s="758">
        <f t="shared" si="2"/>
        <v>2008</v>
      </c>
      <c r="C26" s="759">
        <f t="shared" si="3"/>
        <v>0</v>
      </c>
      <c r="D26" s="760">
        <f t="shared" si="0"/>
        <v>0</v>
      </c>
      <c r="E26" s="760">
        <f t="shared" si="0"/>
        <v>1</v>
      </c>
      <c r="F26" s="760">
        <f t="shared" si="0"/>
        <v>0</v>
      </c>
      <c r="G26" s="760">
        <f t="shared" si="0"/>
        <v>0</v>
      </c>
      <c r="H26" s="761">
        <f t="shared" si="4"/>
        <v>1</v>
      </c>
      <c r="I26" s="759">
        <f t="shared" si="5"/>
        <v>0.2</v>
      </c>
      <c r="J26" s="760">
        <f t="shared" si="1"/>
        <v>0.3</v>
      </c>
      <c r="K26" s="760">
        <f t="shared" si="1"/>
        <v>0.25</v>
      </c>
      <c r="L26" s="760">
        <f t="shared" si="1"/>
        <v>0.05</v>
      </c>
      <c r="M26" s="760">
        <f t="shared" si="1"/>
        <v>0.2</v>
      </c>
      <c r="N26" s="761">
        <f t="shared" si="6"/>
        <v>1</v>
      </c>
      <c r="O26" s="762"/>
      <c r="R26" s="756">
        <f t="shared" si="7"/>
        <v>1</v>
      </c>
      <c r="S26" s="757">
        <f t="shared" si="8"/>
        <v>0.71500000000000008</v>
      </c>
    </row>
    <row r="27" spans="2:19">
      <c r="B27" s="758">
        <f t="shared" si="2"/>
        <v>2009</v>
      </c>
      <c r="C27" s="759">
        <f t="shared" si="3"/>
        <v>0</v>
      </c>
      <c r="D27" s="760">
        <f t="shared" si="0"/>
        <v>0</v>
      </c>
      <c r="E27" s="760">
        <f t="shared" si="0"/>
        <v>1</v>
      </c>
      <c r="F27" s="760">
        <f t="shared" si="0"/>
        <v>0</v>
      </c>
      <c r="G27" s="760">
        <f t="shared" si="0"/>
        <v>0</v>
      </c>
      <c r="H27" s="761">
        <f t="shared" si="4"/>
        <v>1</v>
      </c>
      <c r="I27" s="759">
        <f t="shared" si="5"/>
        <v>0.2</v>
      </c>
      <c r="J27" s="760">
        <f t="shared" si="1"/>
        <v>0.3</v>
      </c>
      <c r="K27" s="760">
        <f t="shared" si="1"/>
        <v>0.25</v>
      </c>
      <c r="L27" s="760">
        <f t="shared" si="1"/>
        <v>0.05</v>
      </c>
      <c r="M27" s="760">
        <f t="shared" si="1"/>
        <v>0.2</v>
      </c>
      <c r="N27" s="761">
        <f t="shared" si="6"/>
        <v>1</v>
      </c>
      <c r="O27" s="762"/>
      <c r="R27" s="756">
        <f t="shared" si="7"/>
        <v>1</v>
      </c>
      <c r="S27" s="757">
        <f t="shared" si="8"/>
        <v>0.71500000000000008</v>
      </c>
    </row>
    <row r="28" spans="2:19">
      <c r="B28" s="758">
        <f t="shared" si="2"/>
        <v>2010</v>
      </c>
      <c r="C28" s="759">
        <f t="shared" si="3"/>
        <v>0</v>
      </c>
      <c r="D28" s="760">
        <f t="shared" si="0"/>
        <v>0</v>
      </c>
      <c r="E28" s="760">
        <f t="shared" si="0"/>
        <v>1</v>
      </c>
      <c r="F28" s="760">
        <f t="shared" si="0"/>
        <v>0</v>
      </c>
      <c r="G28" s="760">
        <f t="shared" si="0"/>
        <v>0</v>
      </c>
      <c r="H28" s="761">
        <f t="shared" si="4"/>
        <v>1</v>
      </c>
      <c r="I28" s="759">
        <f t="shared" si="5"/>
        <v>0.2</v>
      </c>
      <c r="J28" s="760">
        <f t="shared" si="1"/>
        <v>0.3</v>
      </c>
      <c r="K28" s="760">
        <f t="shared" si="1"/>
        <v>0.25</v>
      </c>
      <c r="L28" s="760">
        <f t="shared" si="1"/>
        <v>0.05</v>
      </c>
      <c r="M28" s="760">
        <f t="shared" si="1"/>
        <v>0.2</v>
      </c>
      <c r="N28" s="761">
        <f t="shared" si="6"/>
        <v>1</v>
      </c>
      <c r="O28" s="762"/>
      <c r="R28" s="756">
        <f t="shared" si="7"/>
        <v>1</v>
      </c>
      <c r="S28" s="757">
        <f t="shared" si="8"/>
        <v>0.71500000000000008</v>
      </c>
    </row>
    <row r="29" spans="2:19">
      <c r="B29" s="758">
        <f t="shared" si="2"/>
        <v>2011</v>
      </c>
      <c r="C29" s="759">
        <f t="shared" si="3"/>
        <v>0</v>
      </c>
      <c r="D29" s="760">
        <f t="shared" si="0"/>
        <v>0</v>
      </c>
      <c r="E29" s="760">
        <f t="shared" si="0"/>
        <v>1</v>
      </c>
      <c r="F29" s="760">
        <f t="shared" si="0"/>
        <v>0</v>
      </c>
      <c r="G29" s="760">
        <f t="shared" si="0"/>
        <v>0</v>
      </c>
      <c r="H29" s="761">
        <f t="shared" si="4"/>
        <v>1</v>
      </c>
      <c r="I29" s="759">
        <f t="shared" si="5"/>
        <v>0.2</v>
      </c>
      <c r="J29" s="760">
        <f t="shared" si="1"/>
        <v>0.3</v>
      </c>
      <c r="K29" s="760">
        <f t="shared" si="1"/>
        <v>0.25</v>
      </c>
      <c r="L29" s="760">
        <f t="shared" si="1"/>
        <v>0.05</v>
      </c>
      <c r="M29" s="760">
        <f t="shared" si="1"/>
        <v>0.2</v>
      </c>
      <c r="N29" s="761">
        <f t="shared" si="6"/>
        <v>1</v>
      </c>
      <c r="O29" s="762"/>
      <c r="R29" s="756">
        <f t="shared" si="7"/>
        <v>1</v>
      </c>
      <c r="S29" s="757">
        <f t="shared" si="8"/>
        <v>0.71500000000000008</v>
      </c>
    </row>
    <row r="30" spans="2:19">
      <c r="B30" s="758">
        <f t="shared" si="2"/>
        <v>2012</v>
      </c>
      <c r="C30" s="759">
        <f t="shared" si="3"/>
        <v>0</v>
      </c>
      <c r="D30" s="760">
        <f t="shared" si="0"/>
        <v>0</v>
      </c>
      <c r="E30" s="760">
        <f t="shared" si="0"/>
        <v>1</v>
      </c>
      <c r="F30" s="760">
        <f t="shared" si="0"/>
        <v>0</v>
      </c>
      <c r="G30" s="760">
        <f t="shared" si="0"/>
        <v>0</v>
      </c>
      <c r="H30" s="761">
        <f t="shared" si="4"/>
        <v>1</v>
      </c>
      <c r="I30" s="759">
        <f t="shared" si="5"/>
        <v>0.2</v>
      </c>
      <c r="J30" s="760">
        <f t="shared" si="1"/>
        <v>0.3</v>
      </c>
      <c r="K30" s="760">
        <f t="shared" si="1"/>
        <v>0.25</v>
      </c>
      <c r="L30" s="760">
        <f t="shared" si="1"/>
        <v>0.05</v>
      </c>
      <c r="M30" s="760">
        <f t="shared" si="1"/>
        <v>0.2</v>
      </c>
      <c r="N30" s="761">
        <f t="shared" si="6"/>
        <v>1</v>
      </c>
      <c r="O30" s="762"/>
      <c r="R30" s="756">
        <f t="shared" si="7"/>
        <v>1</v>
      </c>
      <c r="S30" s="757">
        <f t="shared" si="8"/>
        <v>0.71500000000000008</v>
      </c>
    </row>
    <row r="31" spans="2:19">
      <c r="B31" s="758">
        <f t="shared" si="2"/>
        <v>2013</v>
      </c>
      <c r="C31" s="759">
        <f t="shared" si="3"/>
        <v>0</v>
      </c>
      <c r="D31" s="760">
        <f t="shared" si="0"/>
        <v>0</v>
      </c>
      <c r="E31" s="760">
        <f t="shared" si="0"/>
        <v>1</v>
      </c>
      <c r="F31" s="760">
        <f t="shared" si="0"/>
        <v>0</v>
      </c>
      <c r="G31" s="760">
        <f t="shared" si="0"/>
        <v>0</v>
      </c>
      <c r="H31" s="761">
        <f t="shared" si="4"/>
        <v>1</v>
      </c>
      <c r="I31" s="759">
        <f t="shared" si="5"/>
        <v>0.2</v>
      </c>
      <c r="J31" s="760">
        <f t="shared" si="1"/>
        <v>0.3</v>
      </c>
      <c r="K31" s="760">
        <f t="shared" si="1"/>
        <v>0.25</v>
      </c>
      <c r="L31" s="760">
        <f t="shared" si="1"/>
        <v>0.05</v>
      </c>
      <c r="M31" s="760">
        <f t="shared" si="1"/>
        <v>0.2</v>
      </c>
      <c r="N31" s="761">
        <f t="shared" si="6"/>
        <v>1</v>
      </c>
      <c r="O31" s="762"/>
      <c r="R31" s="756">
        <f t="shared" si="7"/>
        <v>1</v>
      </c>
      <c r="S31" s="757">
        <f t="shared" si="8"/>
        <v>0.71500000000000008</v>
      </c>
    </row>
    <row r="32" spans="2:19">
      <c r="B32" s="758">
        <f t="shared" si="2"/>
        <v>2014</v>
      </c>
      <c r="C32" s="759">
        <f t="shared" si="3"/>
        <v>0</v>
      </c>
      <c r="D32" s="760">
        <f t="shared" si="0"/>
        <v>0</v>
      </c>
      <c r="E32" s="760">
        <f t="shared" si="0"/>
        <v>1</v>
      </c>
      <c r="F32" s="760">
        <f t="shared" si="0"/>
        <v>0</v>
      </c>
      <c r="G32" s="760">
        <f t="shared" si="0"/>
        <v>0</v>
      </c>
      <c r="H32" s="761">
        <f t="shared" si="4"/>
        <v>1</v>
      </c>
      <c r="I32" s="759">
        <f t="shared" si="5"/>
        <v>0.2</v>
      </c>
      <c r="J32" s="760">
        <f t="shared" si="1"/>
        <v>0.3</v>
      </c>
      <c r="K32" s="760">
        <f t="shared" si="1"/>
        <v>0.25</v>
      </c>
      <c r="L32" s="760">
        <f t="shared" si="1"/>
        <v>0.05</v>
      </c>
      <c r="M32" s="760">
        <f t="shared" si="1"/>
        <v>0.2</v>
      </c>
      <c r="N32" s="761">
        <f t="shared" si="6"/>
        <v>1</v>
      </c>
      <c r="O32" s="762"/>
      <c r="R32" s="756">
        <f t="shared" si="7"/>
        <v>1</v>
      </c>
      <c r="S32" s="757">
        <f t="shared" si="8"/>
        <v>0.71500000000000008</v>
      </c>
    </row>
    <row r="33" spans="2:19">
      <c r="B33" s="758">
        <f t="shared" si="2"/>
        <v>2015</v>
      </c>
      <c r="C33" s="759">
        <f t="shared" si="3"/>
        <v>0</v>
      </c>
      <c r="D33" s="760">
        <f t="shared" si="0"/>
        <v>0</v>
      </c>
      <c r="E33" s="760">
        <f t="shared" si="0"/>
        <v>1</v>
      </c>
      <c r="F33" s="760">
        <f t="shared" si="0"/>
        <v>0</v>
      </c>
      <c r="G33" s="760">
        <f t="shared" si="0"/>
        <v>0</v>
      </c>
      <c r="H33" s="761">
        <f t="shared" si="4"/>
        <v>1</v>
      </c>
      <c r="I33" s="759">
        <f t="shared" si="5"/>
        <v>0.2</v>
      </c>
      <c r="J33" s="760">
        <f t="shared" si="1"/>
        <v>0.3</v>
      </c>
      <c r="K33" s="760">
        <f t="shared" si="1"/>
        <v>0.25</v>
      </c>
      <c r="L33" s="760">
        <f t="shared" si="1"/>
        <v>0.05</v>
      </c>
      <c r="M33" s="760">
        <f t="shared" si="1"/>
        <v>0.2</v>
      </c>
      <c r="N33" s="761">
        <f t="shared" si="6"/>
        <v>1</v>
      </c>
      <c r="O33" s="762"/>
      <c r="R33" s="756">
        <f t="shared" si="7"/>
        <v>1</v>
      </c>
      <c r="S33" s="757">
        <f t="shared" si="8"/>
        <v>0.71500000000000008</v>
      </c>
    </row>
    <row r="34" spans="2:19">
      <c r="B34" s="758">
        <f t="shared" si="2"/>
        <v>2016</v>
      </c>
      <c r="C34" s="759">
        <f t="shared" si="3"/>
        <v>0</v>
      </c>
      <c r="D34" s="760">
        <f t="shared" si="3"/>
        <v>0</v>
      </c>
      <c r="E34" s="760">
        <f t="shared" si="3"/>
        <v>1</v>
      </c>
      <c r="F34" s="760">
        <f t="shared" si="3"/>
        <v>0</v>
      </c>
      <c r="G34" s="760">
        <f t="shared" si="3"/>
        <v>0</v>
      </c>
      <c r="H34" s="761">
        <f t="shared" si="4"/>
        <v>1</v>
      </c>
      <c r="I34" s="759">
        <f t="shared" si="5"/>
        <v>0.2</v>
      </c>
      <c r="J34" s="760">
        <f t="shared" si="5"/>
        <v>0.3</v>
      </c>
      <c r="K34" s="760">
        <f t="shared" si="5"/>
        <v>0.25</v>
      </c>
      <c r="L34" s="760">
        <f t="shared" si="5"/>
        <v>0.05</v>
      </c>
      <c r="M34" s="760">
        <f t="shared" si="5"/>
        <v>0.2</v>
      </c>
      <c r="N34" s="761">
        <f t="shared" si="6"/>
        <v>1</v>
      </c>
      <c r="O34" s="762"/>
      <c r="R34" s="756">
        <f t="shared" si="7"/>
        <v>1</v>
      </c>
      <c r="S34" s="757">
        <f t="shared" si="8"/>
        <v>0.71500000000000008</v>
      </c>
    </row>
    <row r="35" spans="2:19">
      <c r="B35" s="758">
        <f t="shared" si="2"/>
        <v>2017</v>
      </c>
      <c r="C35" s="759">
        <f t="shared" si="3"/>
        <v>0</v>
      </c>
      <c r="D35" s="760">
        <f t="shared" si="3"/>
        <v>0</v>
      </c>
      <c r="E35" s="760">
        <f t="shared" si="3"/>
        <v>1</v>
      </c>
      <c r="F35" s="760">
        <f t="shared" si="3"/>
        <v>0</v>
      </c>
      <c r="G35" s="760">
        <f t="shared" si="3"/>
        <v>0</v>
      </c>
      <c r="H35" s="761">
        <f t="shared" si="4"/>
        <v>1</v>
      </c>
      <c r="I35" s="759">
        <f t="shared" si="5"/>
        <v>0.2</v>
      </c>
      <c r="J35" s="760">
        <f t="shared" si="5"/>
        <v>0.3</v>
      </c>
      <c r="K35" s="760">
        <f t="shared" si="5"/>
        <v>0.25</v>
      </c>
      <c r="L35" s="760">
        <f t="shared" si="5"/>
        <v>0.05</v>
      </c>
      <c r="M35" s="760">
        <f t="shared" si="5"/>
        <v>0.2</v>
      </c>
      <c r="N35" s="761">
        <f t="shared" si="6"/>
        <v>1</v>
      </c>
      <c r="O35" s="762"/>
      <c r="R35" s="756">
        <f t="shared" si="7"/>
        <v>1</v>
      </c>
      <c r="S35" s="757">
        <f t="shared" si="8"/>
        <v>0.71500000000000008</v>
      </c>
    </row>
    <row r="36" spans="2:19">
      <c r="B36" s="758">
        <f t="shared" si="2"/>
        <v>2018</v>
      </c>
      <c r="C36" s="759">
        <f t="shared" si="3"/>
        <v>0</v>
      </c>
      <c r="D36" s="760">
        <f t="shared" si="3"/>
        <v>0</v>
      </c>
      <c r="E36" s="760">
        <f t="shared" si="3"/>
        <v>1</v>
      </c>
      <c r="F36" s="760">
        <f t="shared" si="3"/>
        <v>0</v>
      </c>
      <c r="G36" s="760">
        <f t="shared" si="3"/>
        <v>0</v>
      </c>
      <c r="H36" s="761">
        <f t="shared" si="4"/>
        <v>1</v>
      </c>
      <c r="I36" s="759">
        <f t="shared" si="5"/>
        <v>0.2</v>
      </c>
      <c r="J36" s="760">
        <f t="shared" si="5"/>
        <v>0.3</v>
      </c>
      <c r="K36" s="760">
        <f t="shared" si="5"/>
        <v>0.25</v>
      </c>
      <c r="L36" s="760">
        <f t="shared" si="5"/>
        <v>0.05</v>
      </c>
      <c r="M36" s="760">
        <f t="shared" si="5"/>
        <v>0.2</v>
      </c>
      <c r="N36" s="761">
        <f t="shared" si="6"/>
        <v>1</v>
      </c>
      <c r="O36" s="762"/>
      <c r="R36" s="756">
        <f t="shared" si="7"/>
        <v>1</v>
      </c>
      <c r="S36" s="757">
        <f t="shared" si="8"/>
        <v>0.71500000000000008</v>
      </c>
    </row>
    <row r="37" spans="2:19">
      <c r="B37" s="758">
        <f t="shared" si="2"/>
        <v>2019</v>
      </c>
      <c r="C37" s="759">
        <f t="shared" si="3"/>
        <v>0</v>
      </c>
      <c r="D37" s="760">
        <f t="shared" si="3"/>
        <v>0</v>
      </c>
      <c r="E37" s="760">
        <f t="shared" si="3"/>
        <v>1</v>
      </c>
      <c r="F37" s="760">
        <f t="shared" si="3"/>
        <v>0</v>
      </c>
      <c r="G37" s="760">
        <f t="shared" si="3"/>
        <v>0</v>
      </c>
      <c r="H37" s="761">
        <f t="shared" si="4"/>
        <v>1</v>
      </c>
      <c r="I37" s="759">
        <f t="shared" si="5"/>
        <v>0.2</v>
      </c>
      <c r="J37" s="760">
        <f t="shared" si="5"/>
        <v>0.3</v>
      </c>
      <c r="K37" s="760">
        <f t="shared" si="5"/>
        <v>0.25</v>
      </c>
      <c r="L37" s="760">
        <f t="shared" si="5"/>
        <v>0.05</v>
      </c>
      <c r="M37" s="760">
        <f t="shared" si="5"/>
        <v>0.2</v>
      </c>
      <c r="N37" s="761">
        <f t="shared" si="6"/>
        <v>1</v>
      </c>
      <c r="O37" s="762"/>
      <c r="R37" s="756">
        <f t="shared" si="7"/>
        <v>1</v>
      </c>
      <c r="S37" s="757">
        <f t="shared" si="8"/>
        <v>0.71500000000000008</v>
      </c>
    </row>
    <row r="38" spans="2:19">
      <c r="B38" s="758">
        <f t="shared" si="2"/>
        <v>2020</v>
      </c>
      <c r="C38" s="759">
        <f t="shared" si="3"/>
        <v>0</v>
      </c>
      <c r="D38" s="760">
        <f t="shared" si="3"/>
        <v>0</v>
      </c>
      <c r="E38" s="760">
        <f t="shared" si="3"/>
        <v>1</v>
      </c>
      <c r="F38" s="760">
        <f t="shared" si="3"/>
        <v>0</v>
      </c>
      <c r="G38" s="760">
        <f t="shared" si="3"/>
        <v>0</v>
      </c>
      <c r="H38" s="761">
        <f t="shared" si="4"/>
        <v>1</v>
      </c>
      <c r="I38" s="759">
        <f t="shared" si="5"/>
        <v>0.2</v>
      </c>
      <c r="J38" s="760">
        <f t="shared" si="5"/>
        <v>0.3</v>
      </c>
      <c r="K38" s="760">
        <f t="shared" si="5"/>
        <v>0.25</v>
      </c>
      <c r="L38" s="760">
        <f t="shared" si="5"/>
        <v>0.05</v>
      </c>
      <c r="M38" s="760">
        <f t="shared" si="5"/>
        <v>0.2</v>
      </c>
      <c r="N38" s="761">
        <f t="shared" si="6"/>
        <v>1</v>
      </c>
      <c r="O38" s="762"/>
      <c r="R38" s="756">
        <f t="shared" si="7"/>
        <v>1</v>
      </c>
      <c r="S38" s="757">
        <f t="shared" si="8"/>
        <v>0.71500000000000008</v>
      </c>
    </row>
    <row r="39" spans="2:19">
      <c r="B39" s="758">
        <f t="shared" si="2"/>
        <v>2021</v>
      </c>
      <c r="C39" s="759">
        <f t="shared" si="3"/>
        <v>0</v>
      </c>
      <c r="D39" s="760">
        <f t="shared" si="3"/>
        <v>0</v>
      </c>
      <c r="E39" s="760">
        <f t="shared" si="3"/>
        <v>1</v>
      </c>
      <c r="F39" s="760">
        <f t="shared" si="3"/>
        <v>0</v>
      </c>
      <c r="G39" s="760">
        <f t="shared" si="3"/>
        <v>0</v>
      </c>
      <c r="H39" s="761">
        <f t="shared" si="4"/>
        <v>1</v>
      </c>
      <c r="I39" s="759">
        <f t="shared" si="5"/>
        <v>0.2</v>
      </c>
      <c r="J39" s="760">
        <f t="shared" si="5"/>
        <v>0.3</v>
      </c>
      <c r="K39" s="760">
        <f t="shared" si="5"/>
        <v>0.25</v>
      </c>
      <c r="L39" s="760">
        <f t="shared" si="5"/>
        <v>0.05</v>
      </c>
      <c r="M39" s="760">
        <f t="shared" si="5"/>
        <v>0.2</v>
      </c>
      <c r="N39" s="761">
        <f t="shared" si="6"/>
        <v>1</v>
      </c>
      <c r="O39" s="762"/>
      <c r="R39" s="756">
        <f t="shared" si="7"/>
        <v>1</v>
      </c>
      <c r="S39" s="757">
        <f t="shared" si="8"/>
        <v>0.71500000000000008</v>
      </c>
    </row>
    <row r="40" spans="2:19">
      <c r="B40" s="758">
        <f t="shared" si="2"/>
        <v>2022</v>
      </c>
      <c r="C40" s="759">
        <f t="shared" si="3"/>
        <v>0</v>
      </c>
      <c r="D40" s="760">
        <f t="shared" si="3"/>
        <v>0</v>
      </c>
      <c r="E40" s="760">
        <f t="shared" si="3"/>
        <v>1</v>
      </c>
      <c r="F40" s="760">
        <f t="shared" si="3"/>
        <v>0</v>
      </c>
      <c r="G40" s="760">
        <f t="shared" si="3"/>
        <v>0</v>
      </c>
      <c r="H40" s="761">
        <f t="shared" si="4"/>
        <v>1</v>
      </c>
      <c r="I40" s="759">
        <f t="shared" si="5"/>
        <v>0.2</v>
      </c>
      <c r="J40" s="760">
        <f t="shared" si="5"/>
        <v>0.3</v>
      </c>
      <c r="K40" s="760">
        <f t="shared" si="5"/>
        <v>0.25</v>
      </c>
      <c r="L40" s="760">
        <f t="shared" si="5"/>
        <v>0.05</v>
      </c>
      <c r="M40" s="760">
        <f t="shared" si="5"/>
        <v>0.2</v>
      </c>
      <c r="N40" s="761">
        <f t="shared" si="6"/>
        <v>1</v>
      </c>
      <c r="O40" s="762"/>
      <c r="R40" s="756">
        <f t="shared" si="7"/>
        <v>1</v>
      </c>
      <c r="S40" s="757">
        <f t="shared" si="8"/>
        <v>0.71500000000000008</v>
      </c>
    </row>
    <row r="41" spans="2:19">
      <c r="B41" s="758">
        <f t="shared" si="2"/>
        <v>2023</v>
      </c>
      <c r="C41" s="759">
        <f t="shared" si="3"/>
        <v>0</v>
      </c>
      <c r="D41" s="760">
        <f t="shared" si="3"/>
        <v>0</v>
      </c>
      <c r="E41" s="760">
        <f t="shared" si="3"/>
        <v>1</v>
      </c>
      <c r="F41" s="760">
        <f t="shared" si="3"/>
        <v>0</v>
      </c>
      <c r="G41" s="760">
        <f t="shared" si="3"/>
        <v>0</v>
      </c>
      <c r="H41" s="761">
        <f t="shared" si="4"/>
        <v>1</v>
      </c>
      <c r="I41" s="759">
        <f t="shared" si="5"/>
        <v>0.2</v>
      </c>
      <c r="J41" s="760">
        <f t="shared" si="5"/>
        <v>0.3</v>
      </c>
      <c r="K41" s="760">
        <f t="shared" si="5"/>
        <v>0.25</v>
      </c>
      <c r="L41" s="760">
        <f t="shared" si="5"/>
        <v>0.05</v>
      </c>
      <c r="M41" s="760">
        <f t="shared" si="5"/>
        <v>0.2</v>
      </c>
      <c r="N41" s="761">
        <f t="shared" si="6"/>
        <v>1</v>
      </c>
      <c r="O41" s="762"/>
      <c r="R41" s="756">
        <f t="shared" si="7"/>
        <v>1</v>
      </c>
      <c r="S41" s="757">
        <f t="shared" si="8"/>
        <v>0.71500000000000008</v>
      </c>
    </row>
    <row r="42" spans="2:19">
      <c r="B42" s="758">
        <f t="shared" si="2"/>
        <v>2024</v>
      </c>
      <c r="C42" s="759">
        <f t="shared" si="3"/>
        <v>0</v>
      </c>
      <c r="D42" s="760">
        <f t="shared" si="3"/>
        <v>0</v>
      </c>
      <c r="E42" s="760">
        <f t="shared" si="3"/>
        <v>1</v>
      </c>
      <c r="F42" s="760">
        <f t="shared" si="3"/>
        <v>0</v>
      </c>
      <c r="G42" s="760">
        <f t="shared" si="3"/>
        <v>0</v>
      </c>
      <c r="H42" s="761">
        <f t="shared" si="4"/>
        <v>1</v>
      </c>
      <c r="I42" s="759">
        <f t="shared" si="5"/>
        <v>0.2</v>
      </c>
      <c r="J42" s="760">
        <f t="shared" si="5"/>
        <v>0.3</v>
      </c>
      <c r="K42" s="760">
        <f t="shared" si="5"/>
        <v>0.25</v>
      </c>
      <c r="L42" s="760">
        <f t="shared" si="5"/>
        <v>0.05</v>
      </c>
      <c r="M42" s="760">
        <f t="shared" si="5"/>
        <v>0.2</v>
      </c>
      <c r="N42" s="761">
        <f t="shared" si="6"/>
        <v>1</v>
      </c>
      <c r="O42" s="762"/>
      <c r="R42" s="756">
        <f t="shared" si="7"/>
        <v>1</v>
      </c>
      <c r="S42" s="757">
        <f t="shared" si="8"/>
        <v>0.71500000000000008</v>
      </c>
    </row>
    <row r="43" spans="2:19">
      <c r="B43" s="758">
        <f t="shared" si="2"/>
        <v>2025</v>
      </c>
      <c r="C43" s="759">
        <f t="shared" si="3"/>
        <v>0</v>
      </c>
      <c r="D43" s="760">
        <f t="shared" si="3"/>
        <v>0</v>
      </c>
      <c r="E43" s="760">
        <f t="shared" si="3"/>
        <v>1</v>
      </c>
      <c r="F43" s="760">
        <f t="shared" si="3"/>
        <v>0</v>
      </c>
      <c r="G43" s="760">
        <f t="shared" si="3"/>
        <v>0</v>
      </c>
      <c r="H43" s="761">
        <f t="shared" si="4"/>
        <v>1</v>
      </c>
      <c r="I43" s="759">
        <f t="shared" si="5"/>
        <v>0.2</v>
      </c>
      <c r="J43" s="760">
        <f t="shared" si="5"/>
        <v>0.3</v>
      </c>
      <c r="K43" s="760">
        <f t="shared" si="5"/>
        <v>0.25</v>
      </c>
      <c r="L43" s="760">
        <f t="shared" si="5"/>
        <v>0.05</v>
      </c>
      <c r="M43" s="760">
        <f t="shared" si="5"/>
        <v>0.2</v>
      </c>
      <c r="N43" s="761">
        <f t="shared" si="6"/>
        <v>1</v>
      </c>
      <c r="O43" s="762"/>
      <c r="R43" s="756">
        <f t="shared" si="7"/>
        <v>1</v>
      </c>
      <c r="S43" s="757">
        <f t="shared" si="8"/>
        <v>0.71500000000000008</v>
      </c>
    </row>
    <row r="44" spans="2:19">
      <c r="B44" s="758">
        <f t="shared" si="2"/>
        <v>2026</v>
      </c>
      <c r="C44" s="759">
        <f t="shared" si="3"/>
        <v>0</v>
      </c>
      <c r="D44" s="760">
        <f t="shared" si="3"/>
        <v>0</v>
      </c>
      <c r="E44" s="760">
        <f t="shared" si="3"/>
        <v>1</v>
      </c>
      <c r="F44" s="760">
        <f t="shared" si="3"/>
        <v>0</v>
      </c>
      <c r="G44" s="760">
        <f t="shared" si="3"/>
        <v>0</v>
      </c>
      <c r="H44" s="761">
        <f t="shared" si="4"/>
        <v>1</v>
      </c>
      <c r="I44" s="759">
        <f t="shared" si="5"/>
        <v>0.2</v>
      </c>
      <c r="J44" s="760">
        <f t="shared" si="5"/>
        <v>0.3</v>
      </c>
      <c r="K44" s="760">
        <f t="shared" si="5"/>
        <v>0.25</v>
      </c>
      <c r="L44" s="760">
        <f t="shared" si="5"/>
        <v>0.05</v>
      </c>
      <c r="M44" s="760">
        <f t="shared" si="5"/>
        <v>0.2</v>
      </c>
      <c r="N44" s="761">
        <f t="shared" si="6"/>
        <v>1</v>
      </c>
      <c r="O44" s="762"/>
      <c r="R44" s="756">
        <f t="shared" si="7"/>
        <v>1</v>
      </c>
      <c r="S44" s="757">
        <f t="shared" si="8"/>
        <v>0.71500000000000008</v>
      </c>
    </row>
    <row r="45" spans="2:19">
      <c r="B45" s="758">
        <f t="shared" si="2"/>
        <v>2027</v>
      </c>
      <c r="C45" s="759">
        <f t="shared" si="3"/>
        <v>0</v>
      </c>
      <c r="D45" s="760">
        <f t="shared" si="3"/>
        <v>0</v>
      </c>
      <c r="E45" s="760">
        <f t="shared" si="3"/>
        <v>1</v>
      </c>
      <c r="F45" s="760">
        <f t="shared" si="3"/>
        <v>0</v>
      </c>
      <c r="G45" s="760">
        <f t="shared" si="3"/>
        <v>0</v>
      </c>
      <c r="H45" s="761">
        <f t="shared" si="4"/>
        <v>1</v>
      </c>
      <c r="I45" s="759">
        <f t="shared" si="5"/>
        <v>0.2</v>
      </c>
      <c r="J45" s="760">
        <f t="shared" si="5"/>
        <v>0.3</v>
      </c>
      <c r="K45" s="760">
        <f t="shared" si="5"/>
        <v>0.25</v>
      </c>
      <c r="L45" s="760">
        <f t="shared" si="5"/>
        <v>0.05</v>
      </c>
      <c r="M45" s="760">
        <f t="shared" si="5"/>
        <v>0.2</v>
      </c>
      <c r="N45" s="761">
        <f t="shared" si="6"/>
        <v>1</v>
      </c>
      <c r="O45" s="762"/>
      <c r="R45" s="756">
        <f t="shared" si="7"/>
        <v>1</v>
      </c>
      <c r="S45" s="757">
        <f t="shared" si="8"/>
        <v>0.71500000000000008</v>
      </c>
    </row>
    <row r="46" spans="2:19">
      <c r="B46" s="758">
        <f t="shared" si="2"/>
        <v>2028</v>
      </c>
      <c r="C46" s="759">
        <f t="shared" si="3"/>
        <v>0</v>
      </c>
      <c r="D46" s="760">
        <f t="shared" si="3"/>
        <v>0</v>
      </c>
      <c r="E46" s="760">
        <f t="shared" si="3"/>
        <v>1</v>
      </c>
      <c r="F46" s="760">
        <f t="shared" si="3"/>
        <v>0</v>
      </c>
      <c r="G46" s="760">
        <f t="shared" si="3"/>
        <v>0</v>
      </c>
      <c r="H46" s="761">
        <f t="shared" si="4"/>
        <v>1</v>
      </c>
      <c r="I46" s="759">
        <f t="shared" si="5"/>
        <v>0.2</v>
      </c>
      <c r="J46" s="760">
        <f t="shared" si="5"/>
        <v>0.3</v>
      </c>
      <c r="K46" s="760">
        <f t="shared" si="5"/>
        <v>0.25</v>
      </c>
      <c r="L46" s="760">
        <f t="shared" si="5"/>
        <v>0.05</v>
      </c>
      <c r="M46" s="760">
        <f t="shared" si="5"/>
        <v>0.2</v>
      </c>
      <c r="N46" s="761">
        <f t="shared" si="6"/>
        <v>1</v>
      </c>
      <c r="O46" s="762"/>
      <c r="R46" s="756">
        <f t="shared" si="7"/>
        <v>1</v>
      </c>
      <c r="S46" s="757">
        <f t="shared" si="8"/>
        <v>0.71500000000000008</v>
      </c>
    </row>
    <row r="47" spans="2:19">
      <c r="B47" s="758">
        <f t="shared" si="2"/>
        <v>2029</v>
      </c>
      <c r="C47" s="759">
        <f t="shared" si="3"/>
        <v>0</v>
      </c>
      <c r="D47" s="760">
        <f t="shared" si="3"/>
        <v>0</v>
      </c>
      <c r="E47" s="760">
        <f t="shared" si="3"/>
        <v>1</v>
      </c>
      <c r="F47" s="760">
        <f t="shared" si="3"/>
        <v>0</v>
      </c>
      <c r="G47" s="760">
        <f t="shared" si="3"/>
        <v>0</v>
      </c>
      <c r="H47" s="761">
        <f t="shared" si="4"/>
        <v>1</v>
      </c>
      <c r="I47" s="759">
        <f t="shared" si="5"/>
        <v>0.2</v>
      </c>
      <c r="J47" s="760">
        <f t="shared" si="5"/>
        <v>0.3</v>
      </c>
      <c r="K47" s="760">
        <f t="shared" si="5"/>
        <v>0.25</v>
      </c>
      <c r="L47" s="760">
        <f t="shared" si="5"/>
        <v>0.05</v>
      </c>
      <c r="M47" s="760">
        <f t="shared" si="5"/>
        <v>0.2</v>
      </c>
      <c r="N47" s="761">
        <f t="shared" si="6"/>
        <v>1</v>
      </c>
      <c r="O47" s="762"/>
      <c r="R47" s="756">
        <f t="shared" si="7"/>
        <v>1</v>
      </c>
      <c r="S47" s="757">
        <f t="shared" si="8"/>
        <v>0.71500000000000008</v>
      </c>
    </row>
    <row r="48" spans="2:19">
      <c r="B48" s="758">
        <f t="shared" si="2"/>
        <v>2030</v>
      </c>
      <c r="C48" s="759">
        <f t="shared" si="3"/>
        <v>0</v>
      </c>
      <c r="D48" s="760">
        <f t="shared" si="3"/>
        <v>0</v>
      </c>
      <c r="E48" s="760">
        <f t="shared" si="3"/>
        <v>1</v>
      </c>
      <c r="F48" s="760">
        <f t="shared" si="3"/>
        <v>0</v>
      </c>
      <c r="G48" s="760">
        <f t="shared" si="3"/>
        <v>0</v>
      </c>
      <c r="H48" s="761">
        <f t="shared" si="4"/>
        <v>1</v>
      </c>
      <c r="I48" s="759">
        <f t="shared" si="5"/>
        <v>0.2</v>
      </c>
      <c r="J48" s="760">
        <f t="shared" si="5"/>
        <v>0.3</v>
      </c>
      <c r="K48" s="760">
        <f t="shared" si="5"/>
        <v>0.25</v>
      </c>
      <c r="L48" s="760">
        <f t="shared" si="5"/>
        <v>0.05</v>
      </c>
      <c r="M48" s="760">
        <f t="shared" si="5"/>
        <v>0.2</v>
      </c>
      <c r="N48" s="761">
        <f t="shared" si="6"/>
        <v>1</v>
      </c>
      <c r="O48" s="762"/>
      <c r="R48" s="756">
        <f t="shared" si="7"/>
        <v>1</v>
      </c>
      <c r="S48" s="757">
        <f t="shared" si="8"/>
        <v>0.71500000000000008</v>
      </c>
    </row>
    <row r="49" spans="2:19">
      <c r="B49" s="758">
        <f t="shared" si="2"/>
        <v>2031</v>
      </c>
      <c r="C49" s="759">
        <f t="shared" si="3"/>
        <v>0</v>
      </c>
      <c r="D49" s="760">
        <f t="shared" si="3"/>
        <v>0</v>
      </c>
      <c r="E49" s="760">
        <f t="shared" si="3"/>
        <v>1</v>
      </c>
      <c r="F49" s="760">
        <f t="shared" si="3"/>
        <v>0</v>
      </c>
      <c r="G49" s="760">
        <f t="shared" si="3"/>
        <v>0</v>
      </c>
      <c r="H49" s="761">
        <f t="shared" si="4"/>
        <v>1</v>
      </c>
      <c r="I49" s="759">
        <f t="shared" si="5"/>
        <v>0.2</v>
      </c>
      <c r="J49" s="760">
        <f t="shared" si="5"/>
        <v>0.3</v>
      </c>
      <c r="K49" s="760">
        <f t="shared" si="5"/>
        <v>0.25</v>
      </c>
      <c r="L49" s="760">
        <f t="shared" si="5"/>
        <v>0.05</v>
      </c>
      <c r="M49" s="760">
        <f t="shared" si="5"/>
        <v>0.2</v>
      </c>
      <c r="N49" s="761">
        <f t="shared" si="6"/>
        <v>1</v>
      </c>
      <c r="O49" s="762"/>
      <c r="R49" s="756">
        <f t="shared" si="7"/>
        <v>1</v>
      </c>
      <c r="S49" s="757">
        <f t="shared" si="8"/>
        <v>0.71500000000000008</v>
      </c>
    </row>
    <row r="50" spans="2:19">
      <c r="B50" s="758">
        <f t="shared" si="2"/>
        <v>2032</v>
      </c>
      <c r="C50" s="759">
        <f t="shared" si="3"/>
        <v>0</v>
      </c>
      <c r="D50" s="760">
        <f t="shared" si="3"/>
        <v>0</v>
      </c>
      <c r="E50" s="760">
        <f t="shared" si="3"/>
        <v>1</v>
      </c>
      <c r="F50" s="760">
        <f t="shared" si="3"/>
        <v>0</v>
      </c>
      <c r="G50" s="760">
        <f t="shared" si="3"/>
        <v>0</v>
      </c>
      <c r="H50" s="761">
        <f t="shared" si="4"/>
        <v>1</v>
      </c>
      <c r="I50" s="759">
        <f t="shared" si="5"/>
        <v>0.2</v>
      </c>
      <c r="J50" s="760">
        <f t="shared" si="5"/>
        <v>0.3</v>
      </c>
      <c r="K50" s="760">
        <f t="shared" si="5"/>
        <v>0.25</v>
      </c>
      <c r="L50" s="760">
        <f t="shared" si="5"/>
        <v>0.05</v>
      </c>
      <c r="M50" s="760">
        <f t="shared" si="5"/>
        <v>0.2</v>
      </c>
      <c r="N50" s="761">
        <f t="shared" si="6"/>
        <v>1</v>
      </c>
      <c r="O50" s="762"/>
      <c r="R50" s="756">
        <f t="shared" si="7"/>
        <v>1</v>
      </c>
      <c r="S50" s="757">
        <f t="shared" si="8"/>
        <v>0.71500000000000008</v>
      </c>
    </row>
    <row r="51" spans="2:19">
      <c r="B51" s="758">
        <f t="shared" ref="B51:B82" si="9">B50+1</f>
        <v>2033</v>
      </c>
      <c r="C51" s="759">
        <f t="shared" ref="C51:G98" si="10">C$16</f>
        <v>0</v>
      </c>
      <c r="D51" s="760">
        <f t="shared" si="10"/>
        <v>0</v>
      </c>
      <c r="E51" s="760">
        <f t="shared" si="10"/>
        <v>1</v>
      </c>
      <c r="F51" s="760">
        <f t="shared" si="10"/>
        <v>0</v>
      </c>
      <c r="G51" s="760">
        <f t="shared" si="10"/>
        <v>0</v>
      </c>
      <c r="H51" s="761">
        <f t="shared" si="4"/>
        <v>1</v>
      </c>
      <c r="I51" s="759">
        <f t="shared" ref="I51:M98" si="11">I$16</f>
        <v>0.2</v>
      </c>
      <c r="J51" s="760">
        <f t="shared" si="11"/>
        <v>0.3</v>
      </c>
      <c r="K51" s="760">
        <f t="shared" si="11"/>
        <v>0.25</v>
      </c>
      <c r="L51" s="760">
        <f t="shared" si="11"/>
        <v>0.05</v>
      </c>
      <c r="M51" s="760">
        <f t="shared" si="11"/>
        <v>0.2</v>
      </c>
      <c r="N51" s="761">
        <f t="shared" si="6"/>
        <v>1</v>
      </c>
      <c r="O51" s="762"/>
      <c r="R51" s="756">
        <f t="shared" si="7"/>
        <v>1</v>
      </c>
      <c r="S51" s="757">
        <f t="shared" si="8"/>
        <v>0.71500000000000008</v>
      </c>
    </row>
    <row r="52" spans="2:19">
      <c r="B52" s="758">
        <f t="shared" si="9"/>
        <v>2034</v>
      </c>
      <c r="C52" s="759">
        <f t="shared" si="10"/>
        <v>0</v>
      </c>
      <c r="D52" s="760">
        <f t="shared" si="10"/>
        <v>0</v>
      </c>
      <c r="E52" s="760">
        <f t="shared" si="10"/>
        <v>1</v>
      </c>
      <c r="F52" s="760">
        <f t="shared" si="10"/>
        <v>0</v>
      </c>
      <c r="G52" s="760">
        <f t="shared" si="10"/>
        <v>0</v>
      </c>
      <c r="H52" s="761">
        <f t="shared" si="4"/>
        <v>1</v>
      </c>
      <c r="I52" s="759">
        <f t="shared" si="11"/>
        <v>0.2</v>
      </c>
      <c r="J52" s="760">
        <f t="shared" si="11"/>
        <v>0.3</v>
      </c>
      <c r="K52" s="760">
        <f t="shared" si="11"/>
        <v>0.25</v>
      </c>
      <c r="L52" s="760">
        <f t="shared" si="11"/>
        <v>0.05</v>
      </c>
      <c r="M52" s="760">
        <f t="shared" si="11"/>
        <v>0.2</v>
      </c>
      <c r="N52" s="761">
        <f t="shared" si="6"/>
        <v>1</v>
      </c>
      <c r="O52" s="762"/>
      <c r="R52" s="756">
        <f t="shared" si="7"/>
        <v>1</v>
      </c>
      <c r="S52" s="757">
        <f t="shared" si="8"/>
        <v>0.71500000000000008</v>
      </c>
    </row>
    <row r="53" spans="2:19">
      <c r="B53" s="758">
        <f t="shared" si="9"/>
        <v>2035</v>
      </c>
      <c r="C53" s="759">
        <f t="shared" si="10"/>
        <v>0</v>
      </c>
      <c r="D53" s="760">
        <f t="shared" si="10"/>
        <v>0</v>
      </c>
      <c r="E53" s="760">
        <f t="shared" si="10"/>
        <v>1</v>
      </c>
      <c r="F53" s="760">
        <f t="shared" si="10"/>
        <v>0</v>
      </c>
      <c r="G53" s="760">
        <f t="shared" si="10"/>
        <v>0</v>
      </c>
      <c r="H53" s="761">
        <f t="shared" si="4"/>
        <v>1</v>
      </c>
      <c r="I53" s="759">
        <f t="shared" si="11"/>
        <v>0.2</v>
      </c>
      <c r="J53" s="760">
        <f t="shared" si="11"/>
        <v>0.3</v>
      </c>
      <c r="K53" s="760">
        <f t="shared" si="11"/>
        <v>0.25</v>
      </c>
      <c r="L53" s="760">
        <f t="shared" si="11"/>
        <v>0.05</v>
      </c>
      <c r="M53" s="760">
        <f t="shared" si="11"/>
        <v>0.2</v>
      </c>
      <c r="N53" s="761">
        <f t="shared" si="6"/>
        <v>1</v>
      </c>
      <c r="O53" s="762"/>
      <c r="R53" s="756">
        <f t="shared" si="7"/>
        <v>1</v>
      </c>
      <c r="S53" s="757">
        <f t="shared" si="8"/>
        <v>0.71500000000000008</v>
      </c>
    </row>
    <row r="54" spans="2:19">
      <c r="B54" s="758">
        <f t="shared" si="9"/>
        <v>2036</v>
      </c>
      <c r="C54" s="759">
        <f t="shared" si="10"/>
        <v>0</v>
      </c>
      <c r="D54" s="760">
        <f t="shared" si="10"/>
        <v>0</v>
      </c>
      <c r="E54" s="760">
        <f t="shared" si="10"/>
        <v>1</v>
      </c>
      <c r="F54" s="760">
        <f t="shared" si="10"/>
        <v>0</v>
      </c>
      <c r="G54" s="760">
        <f t="shared" si="10"/>
        <v>0</v>
      </c>
      <c r="H54" s="761">
        <f t="shared" si="4"/>
        <v>1</v>
      </c>
      <c r="I54" s="759">
        <f t="shared" si="11"/>
        <v>0.2</v>
      </c>
      <c r="J54" s="760">
        <f t="shared" si="11"/>
        <v>0.3</v>
      </c>
      <c r="K54" s="760">
        <f t="shared" si="11"/>
        <v>0.25</v>
      </c>
      <c r="L54" s="760">
        <f t="shared" si="11"/>
        <v>0.05</v>
      </c>
      <c r="M54" s="760">
        <f t="shared" si="11"/>
        <v>0.2</v>
      </c>
      <c r="N54" s="761">
        <f t="shared" si="6"/>
        <v>1</v>
      </c>
      <c r="O54" s="762"/>
      <c r="R54" s="756">
        <f t="shared" si="7"/>
        <v>1</v>
      </c>
      <c r="S54" s="757">
        <f t="shared" si="8"/>
        <v>0.71500000000000008</v>
      </c>
    </row>
    <row r="55" spans="2:19">
      <c r="B55" s="758">
        <f t="shared" si="9"/>
        <v>2037</v>
      </c>
      <c r="C55" s="759">
        <f t="shared" si="10"/>
        <v>0</v>
      </c>
      <c r="D55" s="760">
        <f t="shared" si="10"/>
        <v>0</v>
      </c>
      <c r="E55" s="760">
        <f t="shared" si="10"/>
        <v>1</v>
      </c>
      <c r="F55" s="760">
        <f t="shared" si="10"/>
        <v>0</v>
      </c>
      <c r="G55" s="760">
        <f t="shared" si="10"/>
        <v>0</v>
      </c>
      <c r="H55" s="761">
        <f t="shared" si="4"/>
        <v>1</v>
      </c>
      <c r="I55" s="759">
        <f t="shared" si="11"/>
        <v>0.2</v>
      </c>
      <c r="J55" s="760">
        <f t="shared" si="11"/>
        <v>0.3</v>
      </c>
      <c r="K55" s="760">
        <f t="shared" si="11"/>
        <v>0.25</v>
      </c>
      <c r="L55" s="760">
        <f t="shared" si="11"/>
        <v>0.05</v>
      </c>
      <c r="M55" s="760">
        <f t="shared" si="11"/>
        <v>0.2</v>
      </c>
      <c r="N55" s="761">
        <f t="shared" si="6"/>
        <v>1</v>
      </c>
      <c r="O55" s="762"/>
      <c r="R55" s="756">
        <f t="shared" si="7"/>
        <v>1</v>
      </c>
      <c r="S55" s="757">
        <f t="shared" si="8"/>
        <v>0.71500000000000008</v>
      </c>
    </row>
    <row r="56" spans="2:19">
      <c r="B56" s="758">
        <f t="shared" si="9"/>
        <v>2038</v>
      </c>
      <c r="C56" s="759">
        <f t="shared" si="10"/>
        <v>0</v>
      </c>
      <c r="D56" s="760">
        <f t="shared" si="10"/>
        <v>0</v>
      </c>
      <c r="E56" s="760">
        <f t="shared" si="10"/>
        <v>1</v>
      </c>
      <c r="F56" s="760">
        <f t="shared" si="10"/>
        <v>0</v>
      </c>
      <c r="G56" s="760">
        <f t="shared" si="10"/>
        <v>0</v>
      </c>
      <c r="H56" s="761">
        <f t="shared" si="4"/>
        <v>1</v>
      </c>
      <c r="I56" s="759">
        <f t="shared" si="11"/>
        <v>0.2</v>
      </c>
      <c r="J56" s="760">
        <f t="shared" si="11"/>
        <v>0.3</v>
      </c>
      <c r="K56" s="760">
        <f t="shared" si="11"/>
        <v>0.25</v>
      </c>
      <c r="L56" s="760">
        <f t="shared" si="11"/>
        <v>0.05</v>
      </c>
      <c r="M56" s="760">
        <f t="shared" si="11"/>
        <v>0.2</v>
      </c>
      <c r="N56" s="761">
        <f t="shared" si="6"/>
        <v>1</v>
      </c>
      <c r="O56" s="762"/>
      <c r="R56" s="756">
        <f t="shared" si="7"/>
        <v>1</v>
      </c>
      <c r="S56" s="757">
        <f t="shared" si="8"/>
        <v>0.71500000000000008</v>
      </c>
    </row>
    <row r="57" spans="2:19">
      <c r="B57" s="758">
        <f t="shared" si="9"/>
        <v>2039</v>
      </c>
      <c r="C57" s="759">
        <f t="shared" si="10"/>
        <v>0</v>
      </c>
      <c r="D57" s="760">
        <f t="shared" si="10"/>
        <v>0</v>
      </c>
      <c r="E57" s="760">
        <f t="shared" si="10"/>
        <v>1</v>
      </c>
      <c r="F57" s="760">
        <f t="shared" si="10"/>
        <v>0</v>
      </c>
      <c r="G57" s="760">
        <f t="shared" si="10"/>
        <v>0</v>
      </c>
      <c r="H57" s="761">
        <f t="shared" si="4"/>
        <v>1</v>
      </c>
      <c r="I57" s="759">
        <f t="shared" si="11"/>
        <v>0.2</v>
      </c>
      <c r="J57" s="760">
        <f t="shared" si="11"/>
        <v>0.3</v>
      </c>
      <c r="K57" s="760">
        <f t="shared" si="11"/>
        <v>0.25</v>
      </c>
      <c r="L57" s="760">
        <f t="shared" si="11"/>
        <v>0.05</v>
      </c>
      <c r="M57" s="760">
        <f t="shared" si="11"/>
        <v>0.2</v>
      </c>
      <c r="N57" s="761">
        <f t="shared" si="6"/>
        <v>1</v>
      </c>
      <c r="O57" s="762"/>
      <c r="R57" s="756">
        <f t="shared" si="7"/>
        <v>1</v>
      </c>
      <c r="S57" s="757">
        <f t="shared" si="8"/>
        <v>0.71500000000000008</v>
      </c>
    </row>
    <row r="58" spans="2:19">
      <c r="B58" s="758">
        <f t="shared" si="9"/>
        <v>2040</v>
      </c>
      <c r="C58" s="759">
        <f t="shared" si="10"/>
        <v>0</v>
      </c>
      <c r="D58" s="760">
        <f t="shared" si="10"/>
        <v>0</v>
      </c>
      <c r="E58" s="760">
        <f t="shared" si="10"/>
        <v>1</v>
      </c>
      <c r="F58" s="760">
        <f t="shared" si="10"/>
        <v>0</v>
      </c>
      <c r="G58" s="760">
        <f t="shared" si="10"/>
        <v>0</v>
      </c>
      <c r="H58" s="761">
        <f t="shared" si="4"/>
        <v>1</v>
      </c>
      <c r="I58" s="759">
        <f t="shared" si="11"/>
        <v>0.2</v>
      </c>
      <c r="J58" s="760">
        <f t="shared" si="11"/>
        <v>0.3</v>
      </c>
      <c r="K58" s="760">
        <f t="shared" si="11"/>
        <v>0.25</v>
      </c>
      <c r="L58" s="760">
        <f t="shared" si="11"/>
        <v>0.05</v>
      </c>
      <c r="M58" s="760">
        <f t="shared" si="11"/>
        <v>0.2</v>
      </c>
      <c r="N58" s="761">
        <f t="shared" si="6"/>
        <v>1</v>
      </c>
      <c r="O58" s="762"/>
      <c r="R58" s="756">
        <f t="shared" si="7"/>
        <v>1</v>
      </c>
      <c r="S58" s="757">
        <f t="shared" si="8"/>
        <v>0.71500000000000008</v>
      </c>
    </row>
    <row r="59" spans="2:19">
      <c r="B59" s="758">
        <f t="shared" si="9"/>
        <v>2041</v>
      </c>
      <c r="C59" s="759">
        <f t="shared" si="10"/>
        <v>0</v>
      </c>
      <c r="D59" s="760">
        <f t="shared" si="10"/>
        <v>0</v>
      </c>
      <c r="E59" s="760">
        <f t="shared" si="10"/>
        <v>1</v>
      </c>
      <c r="F59" s="760">
        <f t="shared" si="10"/>
        <v>0</v>
      </c>
      <c r="G59" s="760">
        <f t="shared" si="10"/>
        <v>0</v>
      </c>
      <c r="H59" s="761">
        <f t="shared" si="4"/>
        <v>1</v>
      </c>
      <c r="I59" s="759">
        <f t="shared" si="11"/>
        <v>0.2</v>
      </c>
      <c r="J59" s="760">
        <f t="shared" si="11"/>
        <v>0.3</v>
      </c>
      <c r="K59" s="760">
        <f t="shared" si="11"/>
        <v>0.25</v>
      </c>
      <c r="L59" s="760">
        <f t="shared" si="11"/>
        <v>0.05</v>
      </c>
      <c r="M59" s="760">
        <f t="shared" si="11"/>
        <v>0.2</v>
      </c>
      <c r="N59" s="761">
        <f t="shared" si="6"/>
        <v>1</v>
      </c>
      <c r="O59" s="762"/>
      <c r="R59" s="756">
        <f t="shared" si="7"/>
        <v>1</v>
      </c>
      <c r="S59" s="757">
        <f t="shared" si="8"/>
        <v>0.71500000000000008</v>
      </c>
    </row>
    <row r="60" spans="2:19">
      <c r="B60" s="758">
        <f t="shared" si="9"/>
        <v>2042</v>
      </c>
      <c r="C60" s="759">
        <f t="shared" si="10"/>
        <v>0</v>
      </c>
      <c r="D60" s="760">
        <f t="shared" si="10"/>
        <v>0</v>
      </c>
      <c r="E60" s="760">
        <f t="shared" si="10"/>
        <v>1</v>
      </c>
      <c r="F60" s="760">
        <f t="shared" si="10"/>
        <v>0</v>
      </c>
      <c r="G60" s="760">
        <f t="shared" si="10"/>
        <v>0</v>
      </c>
      <c r="H60" s="761">
        <f t="shared" si="4"/>
        <v>1</v>
      </c>
      <c r="I60" s="759">
        <f t="shared" si="11"/>
        <v>0.2</v>
      </c>
      <c r="J60" s="760">
        <f t="shared" si="11"/>
        <v>0.3</v>
      </c>
      <c r="K60" s="760">
        <f t="shared" si="11"/>
        <v>0.25</v>
      </c>
      <c r="L60" s="760">
        <f t="shared" si="11"/>
        <v>0.05</v>
      </c>
      <c r="M60" s="760">
        <f t="shared" si="11"/>
        <v>0.2</v>
      </c>
      <c r="N60" s="761">
        <f t="shared" si="6"/>
        <v>1</v>
      </c>
      <c r="O60" s="762"/>
      <c r="R60" s="756">
        <f t="shared" si="7"/>
        <v>1</v>
      </c>
      <c r="S60" s="757">
        <f t="shared" si="8"/>
        <v>0.71500000000000008</v>
      </c>
    </row>
    <row r="61" spans="2:19">
      <c r="B61" s="758">
        <f t="shared" si="9"/>
        <v>2043</v>
      </c>
      <c r="C61" s="759">
        <f t="shared" si="10"/>
        <v>0</v>
      </c>
      <c r="D61" s="760">
        <f t="shared" si="10"/>
        <v>0</v>
      </c>
      <c r="E61" s="760">
        <f t="shared" si="10"/>
        <v>1</v>
      </c>
      <c r="F61" s="760">
        <f t="shared" si="10"/>
        <v>0</v>
      </c>
      <c r="G61" s="760">
        <f t="shared" si="10"/>
        <v>0</v>
      </c>
      <c r="H61" s="761">
        <f t="shared" si="4"/>
        <v>1</v>
      </c>
      <c r="I61" s="759">
        <f t="shared" si="11"/>
        <v>0.2</v>
      </c>
      <c r="J61" s="760">
        <f t="shared" si="11"/>
        <v>0.3</v>
      </c>
      <c r="K61" s="760">
        <f t="shared" si="11"/>
        <v>0.25</v>
      </c>
      <c r="L61" s="760">
        <f t="shared" si="11"/>
        <v>0.05</v>
      </c>
      <c r="M61" s="760">
        <f t="shared" si="11"/>
        <v>0.2</v>
      </c>
      <c r="N61" s="761">
        <f t="shared" si="6"/>
        <v>1</v>
      </c>
      <c r="O61" s="762"/>
      <c r="R61" s="756">
        <f t="shared" si="7"/>
        <v>1</v>
      </c>
      <c r="S61" s="757">
        <f t="shared" si="8"/>
        <v>0.71500000000000008</v>
      </c>
    </row>
    <row r="62" spans="2:19">
      <c r="B62" s="758">
        <f t="shared" si="9"/>
        <v>2044</v>
      </c>
      <c r="C62" s="759">
        <f t="shared" si="10"/>
        <v>0</v>
      </c>
      <c r="D62" s="760">
        <f t="shared" si="10"/>
        <v>0</v>
      </c>
      <c r="E62" s="760">
        <f t="shared" si="10"/>
        <v>1</v>
      </c>
      <c r="F62" s="760">
        <f t="shared" si="10"/>
        <v>0</v>
      </c>
      <c r="G62" s="760">
        <f t="shared" si="10"/>
        <v>0</v>
      </c>
      <c r="H62" s="761">
        <f t="shared" si="4"/>
        <v>1</v>
      </c>
      <c r="I62" s="759">
        <f t="shared" si="11"/>
        <v>0.2</v>
      </c>
      <c r="J62" s="760">
        <f t="shared" si="11"/>
        <v>0.3</v>
      </c>
      <c r="K62" s="760">
        <f t="shared" si="11"/>
        <v>0.25</v>
      </c>
      <c r="L62" s="760">
        <f t="shared" si="11"/>
        <v>0.05</v>
      </c>
      <c r="M62" s="760">
        <f t="shared" si="11"/>
        <v>0.2</v>
      </c>
      <c r="N62" s="761">
        <f t="shared" si="6"/>
        <v>1</v>
      </c>
      <c r="O62" s="762"/>
      <c r="R62" s="756">
        <f t="shared" si="7"/>
        <v>1</v>
      </c>
      <c r="S62" s="757">
        <f t="shared" si="8"/>
        <v>0.71500000000000008</v>
      </c>
    </row>
    <row r="63" spans="2:19">
      <c r="B63" s="758">
        <f t="shared" si="9"/>
        <v>2045</v>
      </c>
      <c r="C63" s="759">
        <f t="shared" si="10"/>
        <v>0</v>
      </c>
      <c r="D63" s="760">
        <f t="shared" si="10"/>
        <v>0</v>
      </c>
      <c r="E63" s="760">
        <f t="shared" si="10"/>
        <v>1</v>
      </c>
      <c r="F63" s="760">
        <f t="shared" si="10"/>
        <v>0</v>
      </c>
      <c r="G63" s="760">
        <f t="shared" si="10"/>
        <v>0</v>
      </c>
      <c r="H63" s="761">
        <f t="shared" si="4"/>
        <v>1</v>
      </c>
      <c r="I63" s="759">
        <f t="shared" si="11"/>
        <v>0.2</v>
      </c>
      <c r="J63" s="760">
        <f t="shared" si="11"/>
        <v>0.3</v>
      </c>
      <c r="K63" s="760">
        <f t="shared" si="11"/>
        <v>0.25</v>
      </c>
      <c r="L63" s="760">
        <f t="shared" si="11"/>
        <v>0.05</v>
      </c>
      <c r="M63" s="760">
        <f t="shared" si="11"/>
        <v>0.2</v>
      </c>
      <c r="N63" s="761">
        <f t="shared" si="6"/>
        <v>1</v>
      </c>
      <c r="O63" s="762"/>
      <c r="R63" s="756">
        <f t="shared" si="7"/>
        <v>1</v>
      </c>
      <c r="S63" s="757">
        <f t="shared" si="8"/>
        <v>0.71500000000000008</v>
      </c>
    </row>
    <row r="64" spans="2:19">
      <c r="B64" s="758">
        <f t="shared" si="9"/>
        <v>2046</v>
      </c>
      <c r="C64" s="759">
        <f t="shared" si="10"/>
        <v>0</v>
      </c>
      <c r="D64" s="760">
        <f t="shared" si="10"/>
        <v>0</v>
      </c>
      <c r="E64" s="760">
        <f t="shared" si="10"/>
        <v>1</v>
      </c>
      <c r="F64" s="760">
        <f t="shared" si="10"/>
        <v>0</v>
      </c>
      <c r="G64" s="760">
        <f t="shared" si="10"/>
        <v>0</v>
      </c>
      <c r="H64" s="761">
        <f t="shared" si="4"/>
        <v>1</v>
      </c>
      <c r="I64" s="759">
        <f t="shared" si="11"/>
        <v>0.2</v>
      </c>
      <c r="J64" s="760">
        <f t="shared" si="11"/>
        <v>0.3</v>
      </c>
      <c r="K64" s="760">
        <f t="shared" si="11"/>
        <v>0.25</v>
      </c>
      <c r="L64" s="760">
        <f t="shared" si="11"/>
        <v>0.05</v>
      </c>
      <c r="M64" s="760">
        <f t="shared" si="11"/>
        <v>0.2</v>
      </c>
      <c r="N64" s="761">
        <f t="shared" si="6"/>
        <v>1</v>
      </c>
      <c r="O64" s="762"/>
      <c r="R64" s="756">
        <f t="shared" si="7"/>
        <v>1</v>
      </c>
      <c r="S64" s="757">
        <f t="shared" si="8"/>
        <v>0.71500000000000008</v>
      </c>
    </row>
    <row r="65" spans="2:19">
      <c r="B65" s="758">
        <f t="shared" si="9"/>
        <v>2047</v>
      </c>
      <c r="C65" s="759">
        <f t="shared" si="10"/>
        <v>0</v>
      </c>
      <c r="D65" s="760">
        <f t="shared" si="10"/>
        <v>0</v>
      </c>
      <c r="E65" s="760">
        <f t="shared" si="10"/>
        <v>1</v>
      </c>
      <c r="F65" s="760">
        <f t="shared" si="10"/>
        <v>0</v>
      </c>
      <c r="G65" s="760">
        <f t="shared" si="10"/>
        <v>0</v>
      </c>
      <c r="H65" s="761">
        <f t="shared" si="4"/>
        <v>1</v>
      </c>
      <c r="I65" s="759">
        <f t="shared" si="11"/>
        <v>0.2</v>
      </c>
      <c r="J65" s="760">
        <f t="shared" si="11"/>
        <v>0.3</v>
      </c>
      <c r="K65" s="760">
        <f t="shared" si="11"/>
        <v>0.25</v>
      </c>
      <c r="L65" s="760">
        <f t="shared" si="11"/>
        <v>0.05</v>
      </c>
      <c r="M65" s="760">
        <f t="shared" si="11"/>
        <v>0.2</v>
      </c>
      <c r="N65" s="761">
        <f t="shared" si="6"/>
        <v>1</v>
      </c>
      <c r="O65" s="762"/>
      <c r="R65" s="756">
        <f t="shared" si="7"/>
        <v>1</v>
      </c>
      <c r="S65" s="757">
        <f t="shared" si="8"/>
        <v>0.71500000000000008</v>
      </c>
    </row>
    <row r="66" spans="2:19">
      <c r="B66" s="758">
        <f t="shared" si="9"/>
        <v>2048</v>
      </c>
      <c r="C66" s="759">
        <f t="shared" si="10"/>
        <v>0</v>
      </c>
      <c r="D66" s="760">
        <f t="shared" si="10"/>
        <v>0</v>
      </c>
      <c r="E66" s="760">
        <f t="shared" si="10"/>
        <v>1</v>
      </c>
      <c r="F66" s="760">
        <f t="shared" si="10"/>
        <v>0</v>
      </c>
      <c r="G66" s="760">
        <f t="shared" si="10"/>
        <v>0</v>
      </c>
      <c r="H66" s="761">
        <f t="shared" si="4"/>
        <v>1</v>
      </c>
      <c r="I66" s="759">
        <f t="shared" si="11"/>
        <v>0.2</v>
      </c>
      <c r="J66" s="760">
        <f t="shared" si="11"/>
        <v>0.3</v>
      </c>
      <c r="K66" s="760">
        <f t="shared" si="11"/>
        <v>0.25</v>
      </c>
      <c r="L66" s="760">
        <f t="shared" si="11"/>
        <v>0.05</v>
      </c>
      <c r="M66" s="760">
        <f t="shared" si="11"/>
        <v>0.2</v>
      </c>
      <c r="N66" s="761">
        <f t="shared" si="6"/>
        <v>1</v>
      </c>
      <c r="O66" s="762"/>
      <c r="R66" s="756">
        <f t="shared" si="7"/>
        <v>1</v>
      </c>
      <c r="S66" s="757">
        <f t="shared" si="8"/>
        <v>0.71500000000000008</v>
      </c>
    </row>
    <row r="67" spans="2:19">
      <c r="B67" s="758">
        <f t="shared" si="9"/>
        <v>2049</v>
      </c>
      <c r="C67" s="759">
        <f t="shared" si="10"/>
        <v>0</v>
      </c>
      <c r="D67" s="760">
        <f t="shared" si="10"/>
        <v>0</v>
      </c>
      <c r="E67" s="760">
        <f t="shared" si="10"/>
        <v>1</v>
      </c>
      <c r="F67" s="760">
        <f t="shared" si="10"/>
        <v>0</v>
      </c>
      <c r="G67" s="760">
        <f t="shared" si="10"/>
        <v>0</v>
      </c>
      <c r="H67" s="761">
        <f t="shared" si="4"/>
        <v>1</v>
      </c>
      <c r="I67" s="759">
        <f t="shared" si="11"/>
        <v>0.2</v>
      </c>
      <c r="J67" s="760">
        <f t="shared" si="11"/>
        <v>0.3</v>
      </c>
      <c r="K67" s="760">
        <f t="shared" si="11"/>
        <v>0.25</v>
      </c>
      <c r="L67" s="760">
        <f t="shared" si="11"/>
        <v>0.05</v>
      </c>
      <c r="M67" s="760">
        <f t="shared" si="11"/>
        <v>0.2</v>
      </c>
      <c r="N67" s="761">
        <f t="shared" si="6"/>
        <v>1</v>
      </c>
      <c r="O67" s="762"/>
      <c r="R67" s="756">
        <f t="shared" si="7"/>
        <v>1</v>
      </c>
      <c r="S67" s="757">
        <f t="shared" si="8"/>
        <v>0.71500000000000008</v>
      </c>
    </row>
    <row r="68" spans="2:19">
      <c r="B68" s="758">
        <f t="shared" si="9"/>
        <v>2050</v>
      </c>
      <c r="C68" s="759">
        <f t="shared" si="10"/>
        <v>0</v>
      </c>
      <c r="D68" s="760">
        <f t="shared" si="10"/>
        <v>0</v>
      </c>
      <c r="E68" s="760">
        <f t="shared" si="10"/>
        <v>1</v>
      </c>
      <c r="F68" s="760">
        <f t="shared" si="10"/>
        <v>0</v>
      </c>
      <c r="G68" s="760">
        <f t="shared" si="10"/>
        <v>0</v>
      </c>
      <c r="H68" s="761">
        <f t="shared" si="4"/>
        <v>1</v>
      </c>
      <c r="I68" s="759">
        <f t="shared" si="11"/>
        <v>0.2</v>
      </c>
      <c r="J68" s="760">
        <f t="shared" si="11"/>
        <v>0.3</v>
      </c>
      <c r="K68" s="760">
        <f t="shared" si="11"/>
        <v>0.25</v>
      </c>
      <c r="L68" s="760">
        <f t="shared" si="11"/>
        <v>0.05</v>
      </c>
      <c r="M68" s="760">
        <f t="shared" si="11"/>
        <v>0.2</v>
      </c>
      <c r="N68" s="761">
        <f t="shared" si="6"/>
        <v>1</v>
      </c>
      <c r="O68" s="762"/>
      <c r="R68" s="756">
        <f t="shared" si="7"/>
        <v>1</v>
      </c>
      <c r="S68" s="757">
        <f t="shared" si="8"/>
        <v>0.71500000000000008</v>
      </c>
    </row>
    <row r="69" spans="2:19">
      <c r="B69" s="758">
        <f t="shared" si="9"/>
        <v>2051</v>
      </c>
      <c r="C69" s="759">
        <f t="shared" si="10"/>
        <v>0</v>
      </c>
      <c r="D69" s="760">
        <f t="shared" si="10"/>
        <v>0</v>
      </c>
      <c r="E69" s="760">
        <f t="shared" si="10"/>
        <v>1</v>
      </c>
      <c r="F69" s="760">
        <f t="shared" si="10"/>
        <v>0</v>
      </c>
      <c r="G69" s="760">
        <f t="shared" si="10"/>
        <v>0</v>
      </c>
      <c r="H69" s="761">
        <f t="shared" si="4"/>
        <v>1</v>
      </c>
      <c r="I69" s="759">
        <f t="shared" si="11"/>
        <v>0.2</v>
      </c>
      <c r="J69" s="760">
        <f t="shared" si="11"/>
        <v>0.3</v>
      </c>
      <c r="K69" s="760">
        <f t="shared" si="11"/>
        <v>0.25</v>
      </c>
      <c r="L69" s="760">
        <f t="shared" si="11"/>
        <v>0.05</v>
      </c>
      <c r="M69" s="760">
        <f t="shared" si="11"/>
        <v>0.2</v>
      </c>
      <c r="N69" s="761">
        <f t="shared" si="6"/>
        <v>1</v>
      </c>
      <c r="O69" s="762"/>
      <c r="R69" s="756">
        <f t="shared" si="7"/>
        <v>1</v>
      </c>
      <c r="S69" s="757">
        <f t="shared" si="8"/>
        <v>0.71500000000000008</v>
      </c>
    </row>
    <row r="70" spans="2:19">
      <c r="B70" s="758">
        <f t="shared" si="9"/>
        <v>2052</v>
      </c>
      <c r="C70" s="759">
        <f t="shared" si="10"/>
        <v>0</v>
      </c>
      <c r="D70" s="760">
        <f t="shared" si="10"/>
        <v>0</v>
      </c>
      <c r="E70" s="760">
        <f t="shared" si="10"/>
        <v>1</v>
      </c>
      <c r="F70" s="760">
        <f t="shared" si="10"/>
        <v>0</v>
      </c>
      <c r="G70" s="760">
        <f t="shared" si="10"/>
        <v>0</v>
      </c>
      <c r="H70" s="761">
        <f t="shared" si="4"/>
        <v>1</v>
      </c>
      <c r="I70" s="759">
        <f t="shared" si="11"/>
        <v>0.2</v>
      </c>
      <c r="J70" s="760">
        <f t="shared" si="11"/>
        <v>0.3</v>
      </c>
      <c r="K70" s="760">
        <f t="shared" si="11"/>
        <v>0.25</v>
      </c>
      <c r="L70" s="760">
        <f t="shared" si="11"/>
        <v>0.05</v>
      </c>
      <c r="M70" s="760">
        <f t="shared" si="11"/>
        <v>0.2</v>
      </c>
      <c r="N70" s="761">
        <f t="shared" si="6"/>
        <v>1</v>
      </c>
      <c r="O70" s="762"/>
      <c r="R70" s="756">
        <f t="shared" si="7"/>
        <v>1</v>
      </c>
      <c r="S70" s="757">
        <f t="shared" si="8"/>
        <v>0.71500000000000008</v>
      </c>
    </row>
    <row r="71" spans="2:19">
      <c r="B71" s="758">
        <f t="shared" si="9"/>
        <v>2053</v>
      </c>
      <c r="C71" s="759">
        <f t="shared" si="10"/>
        <v>0</v>
      </c>
      <c r="D71" s="760">
        <f t="shared" si="10"/>
        <v>0</v>
      </c>
      <c r="E71" s="760">
        <f t="shared" si="10"/>
        <v>1</v>
      </c>
      <c r="F71" s="760">
        <f t="shared" si="10"/>
        <v>0</v>
      </c>
      <c r="G71" s="760">
        <f t="shared" si="10"/>
        <v>0</v>
      </c>
      <c r="H71" s="761">
        <f t="shared" si="4"/>
        <v>1</v>
      </c>
      <c r="I71" s="759">
        <f t="shared" si="11"/>
        <v>0.2</v>
      </c>
      <c r="J71" s="760">
        <f t="shared" si="11"/>
        <v>0.3</v>
      </c>
      <c r="K71" s="760">
        <f t="shared" si="11"/>
        <v>0.25</v>
      </c>
      <c r="L71" s="760">
        <f t="shared" si="11"/>
        <v>0.05</v>
      </c>
      <c r="M71" s="760">
        <f t="shared" si="11"/>
        <v>0.2</v>
      </c>
      <c r="N71" s="761">
        <f t="shared" si="6"/>
        <v>1</v>
      </c>
      <c r="O71" s="762"/>
      <c r="R71" s="756">
        <f t="shared" si="7"/>
        <v>1</v>
      </c>
      <c r="S71" s="757">
        <f t="shared" si="8"/>
        <v>0.71500000000000008</v>
      </c>
    </row>
    <row r="72" spans="2:19">
      <c r="B72" s="758">
        <f t="shared" si="9"/>
        <v>2054</v>
      </c>
      <c r="C72" s="759">
        <f t="shared" si="10"/>
        <v>0</v>
      </c>
      <c r="D72" s="760">
        <f t="shared" si="10"/>
        <v>0</v>
      </c>
      <c r="E72" s="760">
        <f t="shared" si="10"/>
        <v>1</v>
      </c>
      <c r="F72" s="760">
        <f t="shared" si="10"/>
        <v>0</v>
      </c>
      <c r="G72" s="760">
        <f t="shared" si="10"/>
        <v>0</v>
      </c>
      <c r="H72" s="761">
        <f t="shared" si="4"/>
        <v>1</v>
      </c>
      <c r="I72" s="759">
        <f t="shared" si="11"/>
        <v>0.2</v>
      </c>
      <c r="J72" s="760">
        <f t="shared" si="11"/>
        <v>0.3</v>
      </c>
      <c r="K72" s="760">
        <f t="shared" si="11"/>
        <v>0.25</v>
      </c>
      <c r="L72" s="760">
        <f t="shared" si="11"/>
        <v>0.05</v>
      </c>
      <c r="M72" s="760">
        <f t="shared" si="11"/>
        <v>0.2</v>
      </c>
      <c r="N72" s="761">
        <f t="shared" si="6"/>
        <v>1</v>
      </c>
      <c r="O72" s="762"/>
      <c r="R72" s="756">
        <f t="shared" si="7"/>
        <v>1</v>
      </c>
      <c r="S72" s="757">
        <f t="shared" si="8"/>
        <v>0.71500000000000008</v>
      </c>
    </row>
    <row r="73" spans="2:19">
      <c r="B73" s="758">
        <f t="shared" si="9"/>
        <v>2055</v>
      </c>
      <c r="C73" s="759">
        <f t="shared" si="10"/>
        <v>0</v>
      </c>
      <c r="D73" s="760">
        <f t="shared" si="10"/>
        <v>0</v>
      </c>
      <c r="E73" s="760">
        <f t="shared" si="10"/>
        <v>1</v>
      </c>
      <c r="F73" s="760">
        <f t="shared" si="10"/>
        <v>0</v>
      </c>
      <c r="G73" s="760">
        <f t="shared" si="10"/>
        <v>0</v>
      </c>
      <c r="H73" s="761">
        <f t="shared" si="4"/>
        <v>1</v>
      </c>
      <c r="I73" s="759">
        <f t="shared" si="11"/>
        <v>0.2</v>
      </c>
      <c r="J73" s="760">
        <f t="shared" si="11"/>
        <v>0.3</v>
      </c>
      <c r="K73" s="760">
        <f t="shared" si="11"/>
        <v>0.25</v>
      </c>
      <c r="L73" s="760">
        <f t="shared" si="11"/>
        <v>0.05</v>
      </c>
      <c r="M73" s="760">
        <f t="shared" si="11"/>
        <v>0.2</v>
      </c>
      <c r="N73" s="761">
        <f t="shared" si="6"/>
        <v>1</v>
      </c>
      <c r="O73" s="762"/>
      <c r="R73" s="756">
        <f t="shared" si="7"/>
        <v>1</v>
      </c>
      <c r="S73" s="757">
        <f t="shared" si="8"/>
        <v>0.71500000000000008</v>
      </c>
    </row>
    <row r="74" spans="2:19">
      <c r="B74" s="758">
        <f t="shared" si="9"/>
        <v>2056</v>
      </c>
      <c r="C74" s="759">
        <f t="shared" si="10"/>
        <v>0</v>
      </c>
      <c r="D74" s="760">
        <f t="shared" si="10"/>
        <v>0</v>
      </c>
      <c r="E74" s="760">
        <f t="shared" si="10"/>
        <v>1</v>
      </c>
      <c r="F74" s="760">
        <f t="shared" si="10"/>
        <v>0</v>
      </c>
      <c r="G74" s="760">
        <f t="shared" si="10"/>
        <v>0</v>
      </c>
      <c r="H74" s="761">
        <f t="shared" si="4"/>
        <v>1</v>
      </c>
      <c r="I74" s="759">
        <f t="shared" si="11"/>
        <v>0.2</v>
      </c>
      <c r="J74" s="760">
        <f t="shared" si="11"/>
        <v>0.3</v>
      </c>
      <c r="K74" s="760">
        <f t="shared" si="11"/>
        <v>0.25</v>
      </c>
      <c r="L74" s="760">
        <f t="shared" si="11"/>
        <v>0.05</v>
      </c>
      <c r="M74" s="760">
        <f t="shared" si="11"/>
        <v>0.2</v>
      </c>
      <c r="N74" s="761">
        <f t="shared" si="6"/>
        <v>1</v>
      </c>
      <c r="O74" s="762"/>
      <c r="R74" s="756">
        <f t="shared" si="7"/>
        <v>1</v>
      </c>
      <c r="S74" s="757">
        <f t="shared" si="8"/>
        <v>0.71500000000000008</v>
      </c>
    </row>
    <row r="75" spans="2:19">
      <c r="B75" s="758">
        <f t="shared" si="9"/>
        <v>2057</v>
      </c>
      <c r="C75" s="759">
        <f t="shared" si="10"/>
        <v>0</v>
      </c>
      <c r="D75" s="760">
        <f t="shared" si="10"/>
        <v>0</v>
      </c>
      <c r="E75" s="760">
        <f t="shared" si="10"/>
        <v>1</v>
      </c>
      <c r="F75" s="760">
        <f t="shared" si="10"/>
        <v>0</v>
      </c>
      <c r="G75" s="760">
        <f t="shared" si="10"/>
        <v>0</v>
      </c>
      <c r="H75" s="761">
        <f t="shared" si="4"/>
        <v>1</v>
      </c>
      <c r="I75" s="759">
        <f t="shared" si="11"/>
        <v>0.2</v>
      </c>
      <c r="J75" s="760">
        <f t="shared" si="11"/>
        <v>0.3</v>
      </c>
      <c r="K75" s="760">
        <f t="shared" si="11"/>
        <v>0.25</v>
      </c>
      <c r="L75" s="760">
        <f t="shared" si="11"/>
        <v>0.05</v>
      </c>
      <c r="M75" s="760">
        <f t="shared" si="11"/>
        <v>0.2</v>
      </c>
      <c r="N75" s="761">
        <f t="shared" si="6"/>
        <v>1</v>
      </c>
      <c r="O75" s="762"/>
      <c r="R75" s="756">
        <f t="shared" si="7"/>
        <v>1</v>
      </c>
      <c r="S75" s="757">
        <f t="shared" si="8"/>
        <v>0.71500000000000008</v>
      </c>
    </row>
    <row r="76" spans="2:19">
      <c r="B76" s="758">
        <f t="shared" si="9"/>
        <v>2058</v>
      </c>
      <c r="C76" s="759">
        <f t="shared" si="10"/>
        <v>0</v>
      </c>
      <c r="D76" s="760">
        <f t="shared" si="10"/>
        <v>0</v>
      </c>
      <c r="E76" s="760">
        <f t="shared" si="10"/>
        <v>1</v>
      </c>
      <c r="F76" s="760">
        <f t="shared" si="10"/>
        <v>0</v>
      </c>
      <c r="G76" s="760">
        <f t="shared" si="10"/>
        <v>0</v>
      </c>
      <c r="H76" s="761">
        <f t="shared" si="4"/>
        <v>1</v>
      </c>
      <c r="I76" s="759">
        <f t="shared" si="11"/>
        <v>0.2</v>
      </c>
      <c r="J76" s="760">
        <f t="shared" si="11"/>
        <v>0.3</v>
      </c>
      <c r="K76" s="760">
        <f t="shared" si="11"/>
        <v>0.25</v>
      </c>
      <c r="L76" s="760">
        <f t="shared" si="11"/>
        <v>0.05</v>
      </c>
      <c r="M76" s="760">
        <f t="shared" si="11"/>
        <v>0.2</v>
      </c>
      <c r="N76" s="761">
        <f t="shared" si="6"/>
        <v>1</v>
      </c>
      <c r="O76" s="762"/>
      <c r="R76" s="756">
        <f t="shared" si="7"/>
        <v>1</v>
      </c>
      <c r="S76" s="757">
        <f t="shared" si="8"/>
        <v>0.71500000000000008</v>
      </c>
    </row>
    <row r="77" spans="2:19">
      <c r="B77" s="758">
        <f t="shared" si="9"/>
        <v>2059</v>
      </c>
      <c r="C77" s="759">
        <f t="shared" si="10"/>
        <v>0</v>
      </c>
      <c r="D77" s="760">
        <f t="shared" si="10"/>
        <v>0</v>
      </c>
      <c r="E77" s="760">
        <f t="shared" si="10"/>
        <v>1</v>
      </c>
      <c r="F77" s="760">
        <f t="shared" si="10"/>
        <v>0</v>
      </c>
      <c r="G77" s="760">
        <f t="shared" si="10"/>
        <v>0</v>
      </c>
      <c r="H77" s="761">
        <f t="shared" si="4"/>
        <v>1</v>
      </c>
      <c r="I77" s="759">
        <f t="shared" si="11"/>
        <v>0.2</v>
      </c>
      <c r="J77" s="760">
        <f t="shared" si="11"/>
        <v>0.3</v>
      </c>
      <c r="K77" s="760">
        <f t="shared" si="11"/>
        <v>0.25</v>
      </c>
      <c r="L77" s="760">
        <f t="shared" si="11"/>
        <v>0.05</v>
      </c>
      <c r="M77" s="760">
        <f t="shared" si="11"/>
        <v>0.2</v>
      </c>
      <c r="N77" s="761">
        <f t="shared" si="6"/>
        <v>1</v>
      </c>
      <c r="O77" s="762"/>
      <c r="R77" s="756">
        <f t="shared" si="7"/>
        <v>1</v>
      </c>
      <c r="S77" s="757">
        <f t="shared" si="8"/>
        <v>0.71500000000000008</v>
      </c>
    </row>
    <row r="78" spans="2:19">
      <c r="B78" s="758">
        <f t="shared" si="9"/>
        <v>2060</v>
      </c>
      <c r="C78" s="759">
        <f t="shared" si="10"/>
        <v>0</v>
      </c>
      <c r="D78" s="760">
        <f t="shared" si="10"/>
        <v>0</v>
      </c>
      <c r="E78" s="760">
        <f t="shared" si="10"/>
        <v>1</v>
      </c>
      <c r="F78" s="760">
        <f t="shared" si="10"/>
        <v>0</v>
      </c>
      <c r="G78" s="760">
        <f t="shared" si="10"/>
        <v>0</v>
      </c>
      <c r="H78" s="761">
        <f t="shared" si="4"/>
        <v>1</v>
      </c>
      <c r="I78" s="759">
        <f t="shared" si="11"/>
        <v>0.2</v>
      </c>
      <c r="J78" s="760">
        <f t="shared" si="11"/>
        <v>0.3</v>
      </c>
      <c r="K78" s="760">
        <f t="shared" si="11"/>
        <v>0.25</v>
      </c>
      <c r="L78" s="760">
        <f t="shared" si="11"/>
        <v>0.05</v>
      </c>
      <c r="M78" s="760">
        <f t="shared" si="11"/>
        <v>0.2</v>
      </c>
      <c r="N78" s="761">
        <f t="shared" si="6"/>
        <v>1</v>
      </c>
      <c r="O78" s="762"/>
      <c r="R78" s="756">
        <f t="shared" si="7"/>
        <v>1</v>
      </c>
      <c r="S78" s="757">
        <f t="shared" si="8"/>
        <v>0.71500000000000008</v>
      </c>
    </row>
    <row r="79" spans="2:19">
      <c r="B79" s="758">
        <f t="shared" si="9"/>
        <v>2061</v>
      </c>
      <c r="C79" s="759">
        <f t="shared" si="10"/>
        <v>0</v>
      </c>
      <c r="D79" s="760">
        <f t="shared" si="10"/>
        <v>0</v>
      </c>
      <c r="E79" s="760">
        <f t="shared" si="10"/>
        <v>1</v>
      </c>
      <c r="F79" s="760">
        <f t="shared" si="10"/>
        <v>0</v>
      </c>
      <c r="G79" s="760">
        <f t="shared" si="10"/>
        <v>0</v>
      </c>
      <c r="H79" s="761">
        <f t="shared" si="4"/>
        <v>1</v>
      </c>
      <c r="I79" s="759">
        <f t="shared" si="11"/>
        <v>0.2</v>
      </c>
      <c r="J79" s="760">
        <f t="shared" si="11"/>
        <v>0.3</v>
      </c>
      <c r="K79" s="760">
        <f t="shared" si="11"/>
        <v>0.25</v>
      </c>
      <c r="L79" s="760">
        <f t="shared" si="11"/>
        <v>0.05</v>
      </c>
      <c r="M79" s="760">
        <f t="shared" si="11"/>
        <v>0.2</v>
      </c>
      <c r="N79" s="761">
        <f t="shared" si="6"/>
        <v>1</v>
      </c>
      <c r="O79" s="762"/>
      <c r="R79" s="756">
        <f t="shared" si="7"/>
        <v>1</v>
      </c>
      <c r="S79" s="757">
        <f t="shared" si="8"/>
        <v>0.71500000000000008</v>
      </c>
    </row>
    <row r="80" spans="2:19">
      <c r="B80" s="758">
        <f t="shared" si="9"/>
        <v>2062</v>
      </c>
      <c r="C80" s="759">
        <f t="shared" si="10"/>
        <v>0</v>
      </c>
      <c r="D80" s="760">
        <f t="shared" si="10"/>
        <v>0</v>
      </c>
      <c r="E80" s="760">
        <f t="shared" si="10"/>
        <v>1</v>
      </c>
      <c r="F80" s="760">
        <f t="shared" si="10"/>
        <v>0</v>
      </c>
      <c r="G80" s="760">
        <f t="shared" si="10"/>
        <v>0</v>
      </c>
      <c r="H80" s="761">
        <f t="shared" si="4"/>
        <v>1</v>
      </c>
      <c r="I80" s="759">
        <f t="shared" si="11"/>
        <v>0.2</v>
      </c>
      <c r="J80" s="760">
        <f t="shared" si="11"/>
        <v>0.3</v>
      </c>
      <c r="K80" s="760">
        <f t="shared" si="11"/>
        <v>0.25</v>
      </c>
      <c r="L80" s="760">
        <f t="shared" si="11"/>
        <v>0.05</v>
      </c>
      <c r="M80" s="760">
        <f t="shared" si="11"/>
        <v>0.2</v>
      </c>
      <c r="N80" s="761">
        <f t="shared" si="6"/>
        <v>1</v>
      </c>
      <c r="O80" s="762"/>
      <c r="R80" s="756">
        <f t="shared" si="7"/>
        <v>1</v>
      </c>
      <c r="S80" s="757">
        <f t="shared" si="8"/>
        <v>0.71500000000000008</v>
      </c>
    </row>
    <row r="81" spans="2:19">
      <c r="B81" s="758">
        <f t="shared" si="9"/>
        <v>2063</v>
      </c>
      <c r="C81" s="759">
        <f t="shared" si="10"/>
        <v>0</v>
      </c>
      <c r="D81" s="760">
        <f t="shared" si="10"/>
        <v>0</v>
      </c>
      <c r="E81" s="760">
        <f t="shared" si="10"/>
        <v>1</v>
      </c>
      <c r="F81" s="760">
        <f t="shared" si="10"/>
        <v>0</v>
      </c>
      <c r="G81" s="760">
        <f t="shared" si="10"/>
        <v>0</v>
      </c>
      <c r="H81" s="761">
        <f t="shared" si="4"/>
        <v>1</v>
      </c>
      <c r="I81" s="759">
        <f t="shared" si="11"/>
        <v>0.2</v>
      </c>
      <c r="J81" s="760">
        <f t="shared" si="11"/>
        <v>0.3</v>
      </c>
      <c r="K81" s="760">
        <f t="shared" si="11"/>
        <v>0.25</v>
      </c>
      <c r="L81" s="760">
        <f t="shared" si="11"/>
        <v>0.05</v>
      </c>
      <c r="M81" s="760">
        <f t="shared" si="11"/>
        <v>0.2</v>
      </c>
      <c r="N81" s="761">
        <f t="shared" si="6"/>
        <v>1</v>
      </c>
      <c r="O81" s="762"/>
      <c r="R81" s="756">
        <f t="shared" si="7"/>
        <v>1</v>
      </c>
      <c r="S81" s="757">
        <f t="shared" si="8"/>
        <v>0.71500000000000008</v>
      </c>
    </row>
    <row r="82" spans="2:19">
      <c r="B82" s="758">
        <f t="shared" si="9"/>
        <v>2064</v>
      </c>
      <c r="C82" s="759">
        <f t="shared" si="10"/>
        <v>0</v>
      </c>
      <c r="D82" s="760">
        <f t="shared" si="10"/>
        <v>0</v>
      </c>
      <c r="E82" s="760">
        <f t="shared" si="10"/>
        <v>1</v>
      </c>
      <c r="F82" s="760">
        <f t="shared" si="10"/>
        <v>0</v>
      </c>
      <c r="G82" s="760">
        <f t="shared" si="10"/>
        <v>0</v>
      </c>
      <c r="H82" s="761">
        <f t="shared" si="4"/>
        <v>1</v>
      </c>
      <c r="I82" s="759">
        <f t="shared" si="11"/>
        <v>0.2</v>
      </c>
      <c r="J82" s="760">
        <f t="shared" si="11"/>
        <v>0.3</v>
      </c>
      <c r="K82" s="760">
        <f t="shared" si="11"/>
        <v>0.25</v>
      </c>
      <c r="L82" s="760">
        <f t="shared" si="11"/>
        <v>0.05</v>
      </c>
      <c r="M82" s="760">
        <f t="shared" si="11"/>
        <v>0.2</v>
      </c>
      <c r="N82" s="761">
        <f t="shared" si="6"/>
        <v>1</v>
      </c>
      <c r="O82" s="762"/>
      <c r="R82" s="756">
        <f t="shared" si="7"/>
        <v>1</v>
      </c>
      <c r="S82" s="757">
        <f t="shared" si="8"/>
        <v>0.71500000000000008</v>
      </c>
    </row>
    <row r="83" spans="2:19">
      <c r="B83" s="758">
        <f t="shared" ref="B83:B98" si="12">B82+1</f>
        <v>2065</v>
      </c>
      <c r="C83" s="759">
        <f t="shared" si="10"/>
        <v>0</v>
      </c>
      <c r="D83" s="760">
        <f t="shared" si="10"/>
        <v>0</v>
      </c>
      <c r="E83" s="760">
        <f t="shared" si="10"/>
        <v>1</v>
      </c>
      <c r="F83" s="760">
        <f t="shared" si="10"/>
        <v>0</v>
      </c>
      <c r="G83" s="760">
        <f t="shared" si="10"/>
        <v>0</v>
      </c>
      <c r="H83" s="761">
        <f t="shared" ref="H83:H98" si="13">SUM(C83:G83)</f>
        <v>1</v>
      </c>
      <c r="I83" s="759">
        <f t="shared" si="11"/>
        <v>0.2</v>
      </c>
      <c r="J83" s="760">
        <f t="shared" si="11"/>
        <v>0.3</v>
      </c>
      <c r="K83" s="760">
        <f t="shared" si="11"/>
        <v>0.25</v>
      </c>
      <c r="L83" s="760">
        <f t="shared" si="11"/>
        <v>0.05</v>
      </c>
      <c r="M83" s="760">
        <f t="shared" si="11"/>
        <v>0.2</v>
      </c>
      <c r="N83" s="761">
        <f t="shared" ref="N83:N98" si="14">SUM(I83:M83)</f>
        <v>1</v>
      </c>
      <c r="O83" s="762"/>
      <c r="R83" s="756">
        <f t="shared" ref="R83:R98" si="15">C83*C$13+D83*D$13+E83*E$13+F83*F$13+G83*G$13</f>
        <v>1</v>
      </c>
      <c r="S83" s="757">
        <f t="shared" ref="S83:S98" si="16">I83*I$13+J83*J$13+K83*K$13+L83*L$13+M83*M$13</f>
        <v>0.71500000000000008</v>
      </c>
    </row>
    <row r="84" spans="2:19">
      <c r="B84" s="758">
        <f t="shared" si="12"/>
        <v>2066</v>
      </c>
      <c r="C84" s="759">
        <f t="shared" si="10"/>
        <v>0</v>
      </c>
      <c r="D84" s="760">
        <f t="shared" si="10"/>
        <v>0</v>
      </c>
      <c r="E84" s="760">
        <f t="shared" si="10"/>
        <v>1</v>
      </c>
      <c r="F84" s="760">
        <f t="shared" si="10"/>
        <v>0</v>
      </c>
      <c r="G84" s="760">
        <f t="shared" si="10"/>
        <v>0</v>
      </c>
      <c r="H84" s="761">
        <f t="shared" si="13"/>
        <v>1</v>
      </c>
      <c r="I84" s="759">
        <f t="shared" si="11"/>
        <v>0.2</v>
      </c>
      <c r="J84" s="760">
        <f t="shared" si="11"/>
        <v>0.3</v>
      </c>
      <c r="K84" s="760">
        <f t="shared" si="11"/>
        <v>0.25</v>
      </c>
      <c r="L84" s="760">
        <f t="shared" si="11"/>
        <v>0.05</v>
      </c>
      <c r="M84" s="760">
        <f t="shared" si="11"/>
        <v>0.2</v>
      </c>
      <c r="N84" s="761">
        <f t="shared" si="14"/>
        <v>1</v>
      </c>
      <c r="O84" s="762"/>
      <c r="R84" s="756">
        <f t="shared" si="15"/>
        <v>1</v>
      </c>
      <c r="S84" s="757">
        <f t="shared" si="16"/>
        <v>0.71500000000000008</v>
      </c>
    </row>
    <row r="85" spans="2:19">
      <c r="B85" s="758">
        <f t="shared" si="12"/>
        <v>2067</v>
      </c>
      <c r="C85" s="759">
        <f t="shared" si="10"/>
        <v>0</v>
      </c>
      <c r="D85" s="760">
        <f t="shared" si="10"/>
        <v>0</v>
      </c>
      <c r="E85" s="760">
        <f t="shared" si="10"/>
        <v>1</v>
      </c>
      <c r="F85" s="760">
        <f t="shared" si="10"/>
        <v>0</v>
      </c>
      <c r="G85" s="760">
        <f t="shared" si="10"/>
        <v>0</v>
      </c>
      <c r="H85" s="761">
        <f t="shared" si="13"/>
        <v>1</v>
      </c>
      <c r="I85" s="759">
        <f t="shared" si="11"/>
        <v>0.2</v>
      </c>
      <c r="J85" s="760">
        <f t="shared" si="11"/>
        <v>0.3</v>
      </c>
      <c r="K85" s="760">
        <f t="shared" si="11"/>
        <v>0.25</v>
      </c>
      <c r="L85" s="760">
        <f t="shared" si="11"/>
        <v>0.05</v>
      </c>
      <c r="M85" s="760">
        <f t="shared" si="11"/>
        <v>0.2</v>
      </c>
      <c r="N85" s="761">
        <f t="shared" si="14"/>
        <v>1</v>
      </c>
      <c r="O85" s="762"/>
      <c r="R85" s="756">
        <f t="shared" si="15"/>
        <v>1</v>
      </c>
      <c r="S85" s="757">
        <f t="shared" si="16"/>
        <v>0.71500000000000008</v>
      </c>
    </row>
    <row r="86" spans="2:19">
      <c r="B86" s="758">
        <f t="shared" si="12"/>
        <v>2068</v>
      </c>
      <c r="C86" s="759">
        <f t="shared" si="10"/>
        <v>0</v>
      </c>
      <c r="D86" s="760">
        <f t="shared" si="10"/>
        <v>0</v>
      </c>
      <c r="E86" s="760">
        <f t="shared" si="10"/>
        <v>1</v>
      </c>
      <c r="F86" s="760">
        <f t="shared" si="10"/>
        <v>0</v>
      </c>
      <c r="G86" s="760">
        <f t="shared" si="10"/>
        <v>0</v>
      </c>
      <c r="H86" s="761">
        <f t="shared" si="13"/>
        <v>1</v>
      </c>
      <c r="I86" s="759">
        <f t="shared" si="11"/>
        <v>0.2</v>
      </c>
      <c r="J86" s="760">
        <f t="shared" si="11"/>
        <v>0.3</v>
      </c>
      <c r="K86" s="760">
        <f t="shared" si="11"/>
        <v>0.25</v>
      </c>
      <c r="L86" s="760">
        <f t="shared" si="11"/>
        <v>0.05</v>
      </c>
      <c r="M86" s="760">
        <f t="shared" si="11"/>
        <v>0.2</v>
      </c>
      <c r="N86" s="761">
        <f t="shared" si="14"/>
        <v>1</v>
      </c>
      <c r="O86" s="762"/>
      <c r="R86" s="756">
        <f t="shared" si="15"/>
        <v>1</v>
      </c>
      <c r="S86" s="757">
        <f t="shared" si="16"/>
        <v>0.71500000000000008</v>
      </c>
    </row>
    <row r="87" spans="2:19">
      <c r="B87" s="758">
        <f t="shared" si="12"/>
        <v>2069</v>
      </c>
      <c r="C87" s="759">
        <f t="shared" si="10"/>
        <v>0</v>
      </c>
      <c r="D87" s="760">
        <f t="shared" si="10"/>
        <v>0</v>
      </c>
      <c r="E87" s="760">
        <f t="shared" si="10"/>
        <v>1</v>
      </c>
      <c r="F87" s="760">
        <f t="shared" si="10"/>
        <v>0</v>
      </c>
      <c r="G87" s="760">
        <f t="shared" si="10"/>
        <v>0</v>
      </c>
      <c r="H87" s="761">
        <f t="shared" si="13"/>
        <v>1</v>
      </c>
      <c r="I87" s="759">
        <f t="shared" si="11"/>
        <v>0.2</v>
      </c>
      <c r="J87" s="760">
        <f t="shared" si="11"/>
        <v>0.3</v>
      </c>
      <c r="K87" s="760">
        <f t="shared" si="11"/>
        <v>0.25</v>
      </c>
      <c r="L87" s="760">
        <f t="shared" si="11"/>
        <v>0.05</v>
      </c>
      <c r="M87" s="760">
        <f t="shared" si="11"/>
        <v>0.2</v>
      </c>
      <c r="N87" s="761">
        <f t="shared" si="14"/>
        <v>1</v>
      </c>
      <c r="O87" s="762"/>
      <c r="R87" s="756">
        <f t="shared" si="15"/>
        <v>1</v>
      </c>
      <c r="S87" s="757">
        <f t="shared" si="16"/>
        <v>0.71500000000000008</v>
      </c>
    </row>
    <row r="88" spans="2:19">
      <c r="B88" s="758">
        <f t="shared" si="12"/>
        <v>2070</v>
      </c>
      <c r="C88" s="759">
        <f t="shared" si="10"/>
        <v>0</v>
      </c>
      <c r="D88" s="760">
        <f t="shared" si="10"/>
        <v>0</v>
      </c>
      <c r="E88" s="760">
        <f t="shared" si="10"/>
        <v>1</v>
      </c>
      <c r="F88" s="760">
        <f t="shared" si="10"/>
        <v>0</v>
      </c>
      <c r="G88" s="760">
        <f t="shared" si="10"/>
        <v>0</v>
      </c>
      <c r="H88" s="761">
        <f t="shared" si="13"/>
        <v>1</v>
      </c>
      <c r="I88" s="759">
        <f t="shared" si="11"/>
        <v>0.2</v>
      </c>
      <c r="J88" s="760">
        <f t="shared" si="11"/>
        <v>0.3</v>
      </c>
      <c r="K88" s="760">
        <f t="shared" si="11"/>
        <v>0.25</v>
      </c>
      <c r="L88" s="760">
        <f t="shared" si="11"/>
        <v>0.05</v>
      </c>
      <c r="M88" s="760">
        <f t="shared" si="11"/>
        <v>0.2</v>
      </c>
      <c r="N88" s="761">
        <f t="shared" si="14"/>
        <v>1</v>
      </c>
      <c r="O88" s="762"/>
      <c r="R88" s="756">
        <f t="shared" si="15"/>
        <v>1</v>
      </c>
      <c r="S88" s="757">
        <f t="shared" si="16"/>
        <v>0.71500000000000008</v>
      </c>
    </row>
    <row r="89" spans="2:19">
      <c r="B89" s="758">
        <f t="shared" si="12"/>
        <v>2071</v>
      </c>
      <c r="C89" s="759">
        <f t="shared" si="10"/>
        <v>0</v>
      </c>
      <c r="D89" s="760">
        <f t="shared" si="10"/>
        <v>0</v>
      </c>
      <c r="E89" s="760">
        <f t="shared" si="10"/>
        <v>1</v>
      </c>
      <c r="F89" s="760">
        <f t="shared" si="10"/>
        <v>0</v>
      </c>
      <c r="G89" s="760">
        <f t="shared" si="10"/>
        <v>0</v>
      </c>
      <c r="H89" s="761">
        <f t="shared" si="13"/>
        <v>1</v>
      </c>
      <c r="I89" s="759">
        <f t="shared" si="11"/>
        <v>0.2</v>
      </c>
      <c r="J89" s="760">
        <f t="shared" si="11"/>
        <v>0.3</v>
      </c>
      <c r="K89" s="760">
        <f t="shared" si="11"/>
        <v>0.25</v>
      </c>
      <c r="L89" s="760">
        <f t="shared" si="11"/>
        <v>0.05</v>
      </c>
      <c r="M89" s="760">
        <f t="shared" si="11"/>
        <v>0.2</v>
      </c>
      <c r="N89" s="761">
        <f t="shared" si="14"/>
        <v>1</v>
      </c>
      <c r="O89" s="762"/>
      <c r="R89" s="756">
        <f t="shared" si="15"/>
        <v>1</v>
      </c>
      <c r="S89" s="757">
        <f t="shared" si="16"/>
        <v>0.71500000000000008</v>
      </c>
    </row>
    <row r="90" spans="2:19">
      <c r="B90" s="758">
        <f t="shared" si="12"/>
        <v>2072</v>
      </c>
      <c r="C90" s="759">
        <f t="shared" si="10"/>
        <v>0</v>
      </c>
      <c r="D90" s="760">
        <f t="shared" si="10"/>
        <v>0</v>
      </c>
      <c r="E90" s="760">
        <f t="shared" si="10"/>
        <v>1</v>
      </c>
      <c r="F90" s="760">
        <f t="shared" si="10"/>
        <v>0</v>
      </c>
      <c r="G90" s="760">
        <f t="shared" si="10"/>
        <v>0</v>
      </c>
      <c r="H90" s="761">
        <f t="shared" si="13"/>
        <v>1</v>
      </c>
      <c r="I90" s="759">
        <f t="shared" si="11"/>
        <v>0.2</v>
      </c>
      <c r="J90" s="760">
        <f t="shared" si="11"/>
        <v>0.3</v>
      </c>
      <c r="K90" s="760">
        <f t="shared" si="11"/>
        <v>0.25</v>
      </c>
      <c r="L90" s="760">
        <f t="shared" si="11"/>
        <v>0.05</v>
      </c>
      <c r="M90" s="760">
        <f t="shared" si="11"/>
        <v>0.2</v>
      </c>
      <c r="N90" s="761">
        <f t="shared" si="14"/>
        <v>1</v>
      </c>
      <c r="O90" s="762"/>
      <c r="R90" s="756">
        <f t="shared" si="15"/>
        <v>1</v>
      </c>
      <c r="S90" s="757">
        <f t="shared" si="16"/>
        <v>0.71500000000000008</v>
      </c>
    </row>
    <row r="91" spans="2:19">
      <c r="B91" s="758">
        <f t="shared" si="12"/>
        <v>2073</v>
      </c>
      <c r="C91" s="759">
        <f t="shared" si="10"/>
        <v>0</v>
      </c>
      <c r="D91" s="760">
        <f t="shared" si="10"/>
        <v>0</v>
      </c>
      <c r="E91" s="760">
        <f t="shared" si="10"/>
        <v>1</v>
      </c>
      <c r="F91" s="760">
        <f t="shared" si="10"/>
        <v>0</v>
      </c>
      <c r="G91" s="760">
        <f t="shared" si="10"/>
        <v>0</v>
      </c>
      <c r="H91" s="761">
        <f t="shared" si="13"/>
        <v>1</v>
      </c>
      <c r="I91" s="759">
        <f t="shared" si="11"/>
        <v>0.2</v>
      </c>
      <c r="J91" s="760">
        <f t="shared" si="11"/>
        <v>0.3</v>
      </c>
      <c r="K91" s="760">
        <f t="shared" si="11"/>
        <v>0.25</v>
      </c>
      <c r="L91" s="760">
        <f t="shared" si="11"/>
        <v>0.05</v>
      </c>
      <c r="M91" s="760">
        <f t="shared" si="11"/>
        <v>0.2</v>
      </c>
      <c r="N91" s="761">
        <f t="shared" si="14"/>
        <v>1</v>
      </c>
      <c r="O91" s="762"/>
      <c r="R91" s="756">
        <f t="shared" si="15"/>
        <v>1</v>
      </c>
      <c r="S91" s="757">
        <f t="shared" si="16"/>
        <v>0.71500000000000008</v>
      </c>
    </row>
    <row r="92" spans="2:19">
      <c r="B92" s="758">
        <f t="shared" si="12"/>
        <v>2074</v>
      </c>
      <c r="C92" s="759">
        <f t="shared" si="10"/>
        <v>0</v>
      </c>
      <c r="D92" s="760">
        <f t="shared" si="10"/>
        <v>0</v>
      </c>
      <c r="E92" s="760">
        <f t="shared" si="10"/>
        <v>1</v>
      </c>
      <c r="F92" s="760">
        <f t="shared" si="10"/>
        <v>0</v>
      </c>
      <c r="G92" s="760">
        <f t="shared" si="10"/>
        <v>0</v>
      </c>
      <c r="H92" s="761">
        <f t="shared" si="13"/>
        <v>1</v>
      </c>
      <c r="I92" s="759">
        <f t="shared" si="11"/>
        <v>0.2</v>
      </c>
      <c r="J92" s="760">
        <f t="shared" si="11"/>
        <v>0.3</v>
      </c>
      <c r="K92" s="760">
        <f t="shared" si="11"/>
        <v>0.25</v>
      </c>
      <c r="L92" s="760">
        <f t="shared" si="11"/>
        <v>0.05</v>
      </c>
      <c r="M92" s="760">
        <f t="shared" si="11"/>
        <v>0.2</v>
      </c>
      <c r="N92" s="761">
        <f t="shared" si="14"/>
        <v>1</v>
      </c>
      <c r="O92" s="762"/>
      <c r="R92" s="756">
        <f t="shared" si="15"/>
        <v>1</v>
      </c>
      <c r="S92" s="757">
        <f t="shared" si="16"/>
        <v>0.71500000000000008</v>
      </c>
    </row>
    <row r="93" spans="2:19">
      <c r="B93" s="758">
        <f t="shared" si="12"/>
        <v>2075</v>
      </c>
      <c r="C93" s="759">
        <f t="shared" si="10"/>
        <v>0</v>
      </c>
      <c r="D93" s="760">
        <f t="shared" si="10"/>
        <v>0</v>
      </c>
      <c r="E93" s="760">
        <f t="shared" si="10"/>
        <v>1</v>
      </c>
      <c r="F93" s="760">
        <f t="shared" si="10"/>
        <v>0</v>
      </c>
      <c r="G93" s="760">
        <f t="shared" si="10"/>
        <v>0</v>
      </c>
      <c r="H93" s="761">
        <f t="shared" si="13"/>
        <v>1</v>
      </c>
      <c r="I93" s="759">
        <f t="shared" si="11"/>
        <v>0.2</v>
      </c>
      <c r="J93" s="760">
        <f t="shared" si="11"/>
        <v>0.3</v>
      </c>
      <c r="K93" s="760">
        <f t="shared" si="11"/>
        <v>0.25</v>
      </c>
      <c r="L93" s="760">
        <f t="shared" si="11"/>
        <v>0.05</v>
      </c>
      <c r="M93" s="760">
        <f t="shared" si="11"/>
        <v>0.2</v>
      </c>
      <c r="N93" s="761">
        <f t="shared" si="14"/>
        <v>1</v>
      </c>
      <c r="O93" s="762"/>
      <c r="R93" s="756">
        <f t="shared" si="15"/>
        <v>1</v>
      </c>
      <c r="S93" s="757">
        <f t="shared" si="16"/>
        <v>0.71500000000000008</v>
      </c>
    </row>
    <row r="94" spans="2:19">
      <c r="B94" s="758">
        <f t="shared" si="12"/>
        <v>2076</v>
      </c>
      <c r="C94" s="759">
        <f t="shared" si="10"/>
        <v>0</v>
      </c>
      <c r="D94" s="760">
        <f t="shared" si="10"/>
        <v>0</v>
      </c>
      <c r="E94" s="760">
        <f t="shared" si="10"/>
        <v>1</v>
      </c>
      <c r="F94" s="760">
        <f t="shared" si="10"/>
        <v>0</v>
      </c>
      <c r="G94" s="760">
        <f t="shared" si="10"/>
        <v>0</v>
      </c>
      <c r="H94" s="761">
        <f t="shared" si="13"/>
        <v>1</v>
      </c>
      <c r="I94" s="759">
        <f t="shared" si="11"/>
        <v>0.2</v>
      </c>
      <c r="J94" s="760">
        <f t="shared" si="11"/>
        <v>0.3</v>
      </c>
      <c r="K94" s="760">
        <f t="shared" si="11"/>
        <v>0.25</v>
      </c>
      <c r="L94" s="760">
        <f t="shared" si="11"/>
        <v>0.05</v>
      </c>
      <c r="M94" s="760">
        <f t="shared" si="11"/>
        <v>0.2</v>
      </c>
      <c r="N94" s="761">
        <f t="shared" si="14"/>
        <v>1</v>
      </c>
      <c r="O94" s="762"/>
      <c r="R94" s="756">
        <f t="shared" si="15"/>
        <v>1</v>
      </c>
      <c r="S94" s="757">
        <f t="shared" si="16"/>
        <v>0.71500000000000008</v>
      </c>
    </row>
    <row r="95" spans="2:19">
      <c r="B95" s="758">
        <f t="shared" si="12"/>
        <v>2077</v>
      </c>
      <c r="C95" s="759">
        <f t="shared" si="10"/>
        <v>0</v>
      </c>
      <c r="D95" s="760">
        <f t="shared" si="10"/>
        <v>0</v>
      </c>
      <c r="E95" s="760">
        <f t="shared" si="10"/>
        <v>1</v>
      </c>
      <c r="F95" s="760">
        <f t="shared" si="10"/>
        <v>0</v>
      </c>
      <c r="G95" s="760">
        <f t="shared" si="10"/>
        <v>0</v>
      </c>
      <c r="H95" s="761">
        <f t="shared" si="13"/>
        <v>1</v>
      </c>
      <c r="I95" s="759">
        <f t="shared" si="11"/>
        <v>0.2</v>
      </c>
      <c r="J95" s="760">
        <f t="shared" si="11"/>
        <v>0.3</v>
      </c>
      <c r="K95" s="760">
        <f t="shared" si="11"/>
        <v>0.25</v>
      </c>
      <c r="L95" s="760">
        <f t="shared" si="11"/>
        <v>0.05</v>
      </c>
      <c r="M95" s="760">
        <f t="shared" si="11"/>
        <v>0.2</v>
      </c>
      <c r="N95" s="761">
        <f t="shared" si="14"/>
        <v>1</v>
      </c>
      <c r="O95" s="762"/>
      <c r="R95" s="756">
        <f t="shared" si="15"/>
        <v>1</v>
      </c>
      <c r="S95" s="757">
        <f t="shared" si="16"/>
        <v>0.71500000000000008</v>
      </c>
    </row>
    <row r="96" spans="2:19">
      <c r="B96" s="758">
        <f t="shared" si="12"/>
        <v>2078</v>
      </c>
      <c r="C96" s="759">
        <f t="shared" si="10"/>
        <v>0</v>
      </c>
      <c r="D96" s="760">
        <f t="shared" si="10"/>
        <v>0</v>
      </c>
      <c r="E96" s="760">
        <f t="shared" si="10"/>
        <v>1</v>
      </c>
      <c r="F96" s="760">
        <f t="shared" si="10"/>
        <v>0</v>
      </c>
      <c r="G96" s="760">
        <f t="shared" si="10"/>
        <v>0</v>
      </c>
      <c r="H96" s="761">
        <f t="shared" si="13"/>
        <v>1</v>
      </c>
      <c r="I96" s="759">
        <f t="shared" si="11"/>
        <v>0.2</v>
      </c>
      <c r="J96" s="760">
        <f t="shared" si="11"/>
        <v>0.3</v>
      </c>
      <c r="K96" s="760">
        <f t="shared" si="11"/>
        <v>0.25</v>
      </c>
      <c r="L96" s="760">
        <f t="shared" si="11"/>
        <v>0.05</v>
      </c>
      <c r="M96" s="760">
        <f t="shared" si="11"/>
        <v>0.2</v>
      </c>
      <c r="N96" s="761">
        <f t="shared" si="14"/>
        <v>1</v>
      </c>
      <c r="O96" s="762"/>
      <c r="R96" s="756">
        <f t="shared" si="15"/>
        <v>1</v>
      </c>
      <c r="S96" s="757">
        <f t="shared" si="16"/>
        <v>0.71500000000000008</v>
      </c>
    </row>
    <row r="97" spans="2:19">
      <c r="B97" s="758">
        <f t="shared" si="12"/>
        <v>2079</v>
      </c>
      <c r="C97" s="759">
        <f t="shared" si="10"/>
        <v>0</v>
      </c>
      <c r="D97" s="760">
        <f t="shared" si="10"/>
        <v>0</v>
      </c>
      <c r="E97" s="760">
        <f t="shared" si="10"/>
        <v>1</v>
      </c>
      <c r="F97" s="760">
        <f t="shared" si="10"/>
        <v>0</v>
      </c>
      <c r="G97" s="760">
        <f t="shared" si="10"/>
        <v>0</v>
      </c>
      <c r="H97" s="761">
        <f t="shared" si="13"/>
        <v>1</v>
      </c>
      <c r="I97" s="759">
        <f t="shared" si="11"/>
        <v>0.2</v>
      </c>
      <c r="J97" s="760">
        <f t="shared" si="11"/>
        <v>0.3</v>
      </c>
      <c r="K97" s="760">
        <f t="shared" si="11"/>
        <v>0.25</v>
      </c>
      <c r="L97" s="760">
        <f t="shared" si="11"/>
        <v>0.05</v>
      </c>
      <c r="M97" s="760">
        <f t="shared" si="11"/>
        <v>0.2</v>
      </c>
      <c r="N97" s="761">
        <f t="shared" si="14"/>
        <v>1</v>
      </c>
      <c r="O97" s="762"/>
      <c r="R97" s="756">
        <f t="shared" si="15"/>
        <v>1</v>
      </c>
      <c r="S97" s="757">
        <f t="shared" si="16"/>
        <v>0.71500000000000008</v>
      </c>
    </row>
    <row r="98" spans="2:19" ht="13.5" thickBot="1">
      <c r="B98" s="763">
        <f t="shared" si="12"/>
        <v>2080</v>
      </c>
      <c r="C98" s="764">
        <f t="shared" si="10"/>
        <v>0</v>
      </c>
      <c r="D98" s="765">
        <f t="shared" si="10"/>
        <v>0</v>
      </c>
      <c r="E98" s="765">
        <f t="shared" si="10"/>
        <v>1</v>
      </c>
      <c r="F98" s="765">
        <f t="shared" si="10"/>
        <v>0</v>
      </c>
      <c r="G98" s="765">
        <f t="shared" si="10"/>
        <v>0</v>
      </c>
      <c r="H98" s="766">
        <f t="shared" si="13"/>
        <v>1</v>
      </c>
      <c r="I98" s="764">
        <f t="shared" si="11"/>
        <v>0.2</v>
      </c>
      <c r="J98" s="765">
        <f t="shared" si="11"/>
        <v>0.3</v>
      </c>
      <c r="K98" s="765">
        <f t="shared" si="11"/>
        <v>0.25</v>
      </c>
      <c r="L98" s="765">
        <f t="shared" si="11"/>
        <v>0.05</v>
      </c>
      <c r="M98" s="765">
        <f t="shared" si="11"/>
        <v>0.2</v>
      </c>
      <c r="N98" s="766">
        <f t="shared" si="14"/>
        <v>1</v>
      </c>
      <c r="O98" s="767"/>
      <c r="R98" s="768">
        <f t="shared" si="15"/>
        <v>1</v>
      </c>
      <c r="S98" s="768">
        <f t="shared" si="16"/>
        <v>0.71500000000000008</v>
      </c>
    </row>
    <row r="99" spans="2:19">
      <c r="H99" s="769"/>
    </row>
    <row r="100" spans="2:19">
      <c r="H100" s="769"/>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16" activePane="bottomRight" state="frozen"/>
      <selection activeCell="E19" sqref="E19"/>
      <selection pane="topRight" activeCell="E19" sqref="E19"/>
      <selection pane="bottomLeft" activeCell="E19" sqref="E19"/>
      <selection pane="bottomRight" activeCell="E8" sqref="E8:O8"/>
    </sheetView>
  </sheetViews>
  <sheetFormatPr defaultColWidth="11.42578125" defaultRowHeight="12.75"/>
  <cols>
    <col min="1" max="1" width="2.28515625" style="586" customWidth="1"/>
    <col min="2" max="2" width="6.28515625" style="586" customWidth="1"/>
    <col min="3" max="3" width="9.28515625" style="586" customWidth="1"/>
    <col min="4" max="4" width="7.42578125" style="586" customWidth="1"/>
    <col min="5" max="14" width="8" style="586" customWidth="1"/>
    <col min="15" max="16" width="8.42578125" style="586" customWidth="1"/>
    <col min="17" max="17" width="3.85546875" style="586" customWidth="1"/>
    <col min="18" max="18" width="3.42578125" style="586" customWidth="1"/>
    <col min="19" max="21" width="11.42578125" style="586" hidden="1" customWidth="1"/>
    <col min="22" max="22" width="10.28515625" style="586" hidden="1" customWidth="1"/>
    <col min="23" max="23" width="9.7109375" style="586" hidden="1" customWidth="1"/>
    <col min="24" max="24" width="9.42578125" style="586" hidden="1" customWidth="1"/>
    <col min="25" max="27" width="11.42578125" style="586" hidden="1" customWidth="1"/>
    <col min="28" max="28" width="3.42578125" style="586" customWidth="1"/>
    <col min="29" max="29" width="15" style="586" customWidth="1"/>
    <col min="30" max="30" width="10.85546875" style="586" customWidth="1"/>
    <col min="31" max="16384" width="11.42578125" style="586"/>
  </cols>
  <sheetData>
    <row r="2" spans="2:30">
      <c r="C2" s="587" t="s">
        <v>34</v>
      </c>
      <c r="S2" s="587" t="s">
        <v>300</v>
      </c>
      <c r="AC2" s="586" t="s">
        <v>6</v>
      </c>
      <c r="AD2" s="775">
        <v>0.435</v>
      </c>
    </row>
    <row r="3" spans="2:30">
      <c r="B3" s="588"/>
      <c r="C3" s="588"/>
      <c r="S3" s="588"/>
      <c r="AC3" s="586" t="s">
        <v>256</v>
      </c>
      <c r="AD3" s="775">
        <v>0.129</v>
      </c>
    </row>
    <row r="4" spans="2:30">
      <c r="B4" s="588"/>
      <c r="C4" s="588" t="s">
        <v>38</v>
      </c>
      <c r="S4" s="588" t="s">
        <v>301</v>
      </c>
      <c r="AC4" s="586" t="s">
        <v>2</v>
      </c>
      <c r="AD4" s="775">
        <v>9.9000000000000005E-2</v>
      </c>
    </row>
    <row r="5" spans="2:30">
      <c r="B5" s="588"/>
      <c r="C5" s="588"/>
      <c r="S5" s="588" t="s">
        <v>38</v>
      </c>
      <c r="AC5" s="586" t="s">
        <v>16</v>
      </c>
      <c r="AD5" s="775">
        <v>2.7E-2</v>
      </c>
    </row>
    <row r="6" spans="2:30">
      <c r="B6" s="588"/>
      <c r="S6" s="588"/>
      <c r="AC6" s="586" t="s">
        <v>331</v>
      </c>
      <c r="AD6" s="775">
        <v>8.9999999999999993E-3</v>
      </c>
    </row>
    <row r="7" spans="2:30" ht="13.5" thickBot="1">
      <c r="B7" s="588"/>
      <c r="C7" s="589"/>
      <c r="S7" s="588"/>
      <c r="AC7" s="586" t="s">
        <v>332</v>
      </c>
      <c r="AD7" s="775">
        <v>7.1999999999999995E-2</v>
      </c>
    </row>
    <row r="8" spans="2:30" ht="13.5" thickBot="1">
      <c r="B8" s="588"/>
      <c r="D8" s="590">
        <v>6.2100000000000002E-2</v>
      </c>
      <c r="E8" s="591">
        <f>AD2</f>
        <v>0.435</v>
      </c>
      <c r="F8" s="592">
        <f>AD3</f>
        <v>0.129</v>
      </c>
      <c r="G8" s="592">
        <v>0</v>
      </c>
      <c r="H8" s="592">
        <v>0</v>
      </c>
      <c r="I8" s="592">
        <f>AD4</f>
        <v>9.9000000000000005E-2</v>
      </c>
      <c r="J8" s="592">
        <f>AD5</f>
        <v>2.7E-2</v>
      </c>
      <c r="K8" s="592">
        <f>AD6</f>
        <v>8.9999999999999993E-3</v>
      </c>
      <c r="L8" s="592">
        <f>AD7</f>
        <v>7.1999999999999995E-2</v>
      </c>
      <c r="M8" s="592">
        <f>AD8</f>
        <v>3.3000000000000002E-2</v>
      </c>
      <c r="N8" s="592">
        <f>AD9</f>
        <v>0.04</v>
      </c>
      <c r="O8" s="592">
        <f>AD10</f>
        <v>0.156</v>
      </c>
      <c r="P8" s="593">
        <f>SUM(E8:O8)</f>
        <v>1</v>
      </c>
      <c r="S8" s="588"/>
      <c r="T8" s="588"/>
      <c r="AC8" s="586" t="s">
        <v>231</v>
      </c>
      <c r="AD8" s="775">
        <v>3.3000000000000002E-2</v>
      </c>
    </row>
    <row r="9" spans="2:30" ht="13.5" thickBot="1">
      <c r="B9" s="594"/>
      <c r="C9" s="595"/>
      <c r="D9" s="596"/>
      <c r="E9" s="817" t="s">
        <v>41</v>
      </c>
      <c r="F9" s="818"/>
      <c r="G9" s="818"/>
      <c r="H9" s="818"/>
      <c r="I9" s="818"/>
      <c r="J9" s="818"/>
      <c r="K9" s="818"/>
      <c r="L9" s="818"/>
      <c r="M9" s="818"/>
      <c r="N9" s="818"/>
      <c r="O9" s="818"/>
      <c r="P9" s="597"/>
      <c r="AC9" s="586" t="s">
        <v>232</v>
      </c>
      <c r="AD9" s="775">
        <v>0.04</v>
      </c>
    </row>
    <row r="10" spans="2:30" ht="21.75" customHeight="1" thickBot="1">
      <c r="B10" s="819" t="s">
        <v>1</v>
      </c>
      <c r="C10" s="819" t="s">
        <v>33</v>
      </c>
      <c r="D10" s="819" t="s">
        <v>40</v>
      </c>
      <c r="E10" s="819" t="s">
        <v>228</v>
      </c>
      <c r="F10" s="819" t="s">
        <v>271</v>
      </c>
      <c r="G10" s="809" t="s">
        <v>267</v>
      </c>
      <c r="H10" s="819" t="s">
        <v>270</v>
      </c>
      <c r="I10" s="809" t="s">
        <v>2</v>
      </c>
      <c r="J10" s="819" t="s">
        <v>16</v>
      </c>
      <c r="K10" s="809" t="s">
        <v>229</v>
      </c>
      <c r="L10" s="806" t="s">
        <v>273</v>
      </c>
      <c r="M10" s="807"/>
      <c r="N10" s="807"/>
      <c r="O10" s="808"/>
      <c r="P10" s="819" t="s">
        <v>27</v>
      </c>
      <c r="AC10" s="586" t="s">
        <v>233</v>
      </c>
      <c r="AD10" s="775">
        <v>0.156</v>
      </c>
    </row>
    <row r="11" spans="2:30" s="599" customFormat="1" ht="42" customHeight="1" thickBot="1">
      <c r="B11" s="820"/>
      <c r="C11" s="820"/>
      <c r="D11" s="820"/>
      <c r="E11" s="820"/>
      <c r="F11" s="820"/>
      <c r="G11" s="811"/>
      <c r="H11" s="820"/>
      <c r="I11" s="811"/>
      <c r="J11" s="820"/>
      <c r="K11" s="811"/>
      <c r="L11" s="598" t="s">
        <v>230</v>
      </c>
      <c r="M11" s="598" t="s">
        <v>231</v>
      </c>
      <c r="N11" s="598" t="s">
        <v>232</v>
      </c>
      <c r="O11" s="598" t="s">
        <v>233</v>
      </c>
      <c r="P11" s="820"/>
      <c r="S11" s="365" t="s">
        <v>1</v>
      </c>
      <c r="T11" s="369" t="s">
        <v>302</v>
      </c>
      <c r="U11" s="365" t="s">
        <v>303</v>
      </c>
      <c r="V11" s="369" t="s">
        <v>304</v>
      </c>
      <c r="W11" s="365" t="s">
        <v>40</v>
      </c>
      <c r="X11" s="369" t="s">
        <v>305</v>
      </c>
    </row>
    <row r="12" spans="2:30" s="606" customFormat="1" ht="26.25" thickBot="1">
      <c r="B12" s="600"/>
      <c r="C12" s="601" t="s">
        <v>15</v>
      </c>
      <c r="D12" s="601" t="s">
        <v>24</v>
      </c>
      <c r="E12" s="602" t="s">
        <v>24</v>
      </c>
      <c r="F12" s="603" t="s">
        <v>24</v>
      </c>
      <c r="G12" s="603" t="s">
        <v>24</v>
      </c>
      <c r="H12" s="603" t="s">
        <v>24</v>
      </c>
      <c r="I12" s="603" t="s">
        <v>24</v>
      </c>
      <c r="J12" s="603" t="s">
        <v>24</v>
      </c>
      <c r="K12" s="603" t="s">
        <v>24</v>
      </c>
      <c r="L12" s="603" t="s">
        <v>24</v>
      </c>
      <c r="M12" s="603" t="s">
        <v>24</v>
      </c>
      <c r="N12" s="603" t="s">
        <v>24</v>
      </c>
      <c r="O12" s="604" t="s">
        <v>24</v>
      </c>
      <c r="P12" s="605" t="s">
        <v>39</v>
      </c>
      <c r="S12" s="607"/>
      <c r="T12" s="608" t="s">
        <v>306</v>
      </c>
      <c r="U12" s="607" t="s">
        <v>307</v>
      </c>
      <c r="V12" s="608" t="s">
        <v>15</v>
      </c>
      <c r="W12" s="609" t="s">
        <v>24</v>
      </c>
      <c r="X12" s="608" t="s">
        <v>15</v>
      </c>
    </row>
    <row r="13" spans="2:30">
      <c r="B13" s="610">
        <f>year</f>
        <v>2000</v>
      </c>
      <c r="C13" s="611">
        <f>'[2]Fraksi pengelolaan sampah BaU'!B30</f>
        <v>9.4689082619999994</v>
      </c>
      <c r="D13" s="612">
        <v>1</v>
      </c>
      <c r="E13" s="613">
        <f t="shared" ref="E13:O28" si="0">E$8</f>
        <v>0.435</v>
      </c>
      <c r="F13" s="613">
        <f t="shared" si="0"/>
        <v>0.129</v>
      </c>
      <c r="G13" s="613">
        <f t="shared" si="0"/>
        <v>0</v>
      </c>
      <c r="H13" s="613">
        <f t="shared" si="0"/>
        <v>0</v>
      </c>
      <c r="I13" s="613">
        <f t="shared" si="0"/>
        <v>9.9000000000000005E-2</v>
      </c>
      <c r="J13" s="613">
        <f t="shared" si="0"/>
        <v>2.7E-2</v>
      </c>
      <c r="K13" s="613">
        <f t="shared" si="0"/>
        <v>8.9999999999999993E-3</v>
      </c>
      <c r="L13" s="613">
        <f t="shared" si="0"/>
        <v>7.1999999999999995E-2</v>
      </c>
      <c r="M13" s="613">
        <f t="shared" si="0"/>
        <v>3.3000000000000002E-2</v>
      </c>
      <c r="N13" s="613">
        <f t="shared" si="0"/>
        <v>0.04</v>
      </c>
      <c r="O13" s="613">
        <f t="shared" si="0"/>
        <v>0.156</v>
      </c>
      <c r="P13" s="614">
        <f t="shared" ref="P13:P44" si="1">SUM(E13:O13)</f>
        <v>1</v>
      </c>
      <c r="S13" s="610">
        <f>year</f>
        <v>2000</v>
      </c>
      <c r="T13" s="615">
        <v>0</v>
      </c>
      <c r="U13" s="615">
        <v>5</v>
      </c>
      <c r="V13" s="616">
        <f>T13*U13</f>
        <v>0</v>
      </c>
      <c r="W13" s="617">
        <v>1</v>
      </c>
      <c r="X13" s="618">
        <f t="shared" ref="X13:X44" si="2">V13*W13</f>
        <v>0</v>
      </c>
    </row>
    <row r="14" spans="2:30">
      <c r="B14" s="619">
        <f t="shared" ref="B14:B45" si="3">B13+1</f>
        <v>2001</v>
      </c>
      <c r="C14" s="611">
        <f>'[2]Fraksi pengelolaan sampah BaU'!B31</f>
        <v>9.6946415940000001</v>
      </c>
      <c r="D14" s="612">
        <v>1</v>
      </c>
      <c r="E14" s="613">
        <f t="shared" si="0"/>
        <v>0.435</v>
      </c>
      <c r="F14" s="613">
        <f t="shared" si="0"/>
        <v>0.129</v>
      </c>
      <c r="G14" s="613">
        <f t="shared" si="0"/>
        <v>0</v>
      </c>
      <c r="H14" s="613">
        <f t="shared" si="0"/>
        <v>0</v>
      </c>
      <c r="I14" s="613">
        <f t="shared" si="0"/>
        <v>9.9000000000000005E-2</v>
      </c>
      <c r="J14" s="613">
        <f t="shared" si="0"/>
        <v>2.7E-2</v>
      </c>
      <c r="K14" s="613">
        <f t="shared" si="0"/>
        <v>8.9999999999999993E-3</v>
      </c>
      <c r="L14" s="613">
        <f t="shared" si="0"/>
        <v>7.1999999999999995E-2</v>
      </c>
      <c r="M14" s="613">
        <f t="shared" si="0"/>
        <v>3.3000000000000002E-2</v>
      </c>
      <c r="N14" s="613">
        <f t="shared" si="0"/>
        <v>0.04</v>
      </c>
      <c r="O14" s="613">
        <f t="shared" si="0"/>
        <v>0.156</v>
      </c>
      <c r="P14" s="620">
        <f t="shared" si="1"/>
        <v>1</v>
      </c>
      <c r="S14" s="619">
        <f t="shared" ref="S14:S77" si="4">S13+1</f>
        <v>2001</v>
      </c>
      <c r="T14" s="621">
        <v>0</v>
      </c>
      <c r="U14" s="621">
        <v>5</v>
      </c>
      <c r="V14" s="622">
        <f>T14*U14</f>
        <v>0</v>
      </c>
      <c r="W14" s="623">
        <v>1</v>
      </c>
      <c r="X14" s="624">
        <f t="shared" si="2"/>
        <v>0</v>
      </c>
    </row>
    <row r="15" spans="2:30">
      <c r="B15" s="619">
        <f t="shared" si="3"/>
        <v>2002</v>
      </c>
      <c r="C15" s="611">
        <f>'[2]Fraksi pengelolaan sampah BaU'!B32</f>
        <v>9.884421712</v>
      </c>
      <c r="D15" s="612">
        <v>1</v>
      </c>
      <c r="E15" s="613">
        <f t="shared" si="0"/>
        <v>0.435</v>
      </c>
      <c r="F15" s="613">
        <f t="shared" si="0"/>
        <v>0.129</v>
      </c>
      <c r="G15" s="613">
        <f t="shared" si="0"/>
        <v>0</v>
      </c>
      <c r="H15" s="613">
        <f t="shared" si="0"/>
        <v>0</v>
      </c>
      <c r="I15" s="613">
        <f t="shared" si="0"/>
        <v>9.9000000000000005E-2</v>
      </c>
      <c r="J15" s="613">
        <f t="shared" si="0"/>
        <v>2.7E-2</v>
      </c>
      <c r="K15" s="613">
        <f t="shared" si="0"/>
        <v>8.9999999999999993E-3</v>
      </c>
      <c r="L15" s="613">
        <f t="shared" si="0"/>
        <v>7.1999999999999995E-2</v>
      </c>
      <c r="M15" s="613">
        <f t="shared" si="0"/>
        <v>3.3000000000000002E-2</v>
      </c>
      <c r="N15" s="613">
        <f t="shared" si="0"/>
        <v>0.04</v>
      </c>
      <c r="O15" s="613">
        <f t="shared" si="0"/>
        <v>0.156</v>
      </c>
      <c r="P15" s="620">
        <f t="shared" si="1"/>
        <v>1</v>
      </c>
      <c r="S15" s="619">
        <f t="shared" si="4"/>
        <v>2002</v>
      </c>
      <c r="T15" s="621">
        <v>0</v>
      </c>
      <c r="U15" s="621">
        <v>5</v>
      </c>
      <c r="V15" s="622">
        <f t="shared" ref="V15:V78" si="5">T15*U15</f>
        <v>0</v>
      </c>
      <c r="W15" s="623">
        <v>1</v>
      </c>
      <c r="X15" s="624">
        <f t="shared" si="2"/>
        <v>0</v>
      </c>
    </row>
    <row r="16" spans="2:30">
      <c r="B16" s="619">
        <f t="shared" si="3"/>
        <v>2003</v>
      </c>
      <c r="C16" s="611">
        <f>'[2]Fraksi pengelolaan sampah BaU'!B33</f>
        <v>9.990681888000001</v>
      </c>
      <c r="D16" s="612">
        <v>1</v>
      </c>
      <c r="E16" s="613">
        <f t="shared" si="0"/>
        <v>0.435</v>
      </c>
      <c r="F16" s="613">
        <f t="shared" si="0"/>
        <v>0.129</v>
      </c>
      <c r="G16" s="613">
        <f t="shared" si="0"/>
        <v>0</v>
      </c>
      <c r="H16" s="613">
        <f t="shared" si="0"/>
        <v>0</v>
      </c>
      <c r="I16" s="613">
        <f t="shared" si="0"/>
        <v>9.9000000000000005E-2</v>
      </c>
      <c r="J16" s="613">
        <f t="shared" si="0"/>
        <v>2.7E-2</v>
      </c>
      <c r="K16" s="613">
        <f t="shared" si="0"/>
        <v>8.9999999999999993E-3</v>
      </c>
      <c r="L16" s="613">
        <f t="shared" si="0"/>
        <v>7.1999999999999995E-2</v>
      </c>
      <c r="M16" s="613">
        <f t="shared" si="0"/>
        <v>3.3000000000000002E-2</v>
      </c>
      <c r="N16" s="613">
        <f t="shared" si="0"/>
        <v>0.04</v>
      </c>
      <c r="O16" s="613">
        <f t="shared" si="0"/>
        <v>0.156</v>
      </c>
      <c r="P16" s="620">
        <f t="shared" si="1"/>
        <v>1</v>
      </c>
      <c r="S16" s="619">
        <f t="shared" si="4"/>
        <v>2003</v>
      </c>
      <c r="T16" s="621">
        <v>0</v>
      </c>
      <c r="U16" s="621">
        <v>5</v>
      </c>
      <c r="V16" s="622">
        <f t="shared" si="5"/>
        <v>0</v>
      </c>
      <c r="W16" s="623">
        <v>1</v>
      </c>
      <c r="X16" s="624">
        <f t="shared" si="2"/>
        <v>0</v>
      </c>
    </row>
    <row r="17" spans="2:24">
      <c r="B17" s="619">
        <f t="shared" si="3"/>
        <v>2004</v>
      </c>
      <c r="C17" s="611">
        <f>'[2]Fraksi pengelolaan sampah BaU'!B34</f>
        <v>10.255219656</v>
      </c>
      <c r="D17" s="612">
        <v>1</v>
      </c>
      <c r="E17" s="613">
        <f t="shared" si="0"/>
        <v>0.435</v>
      </c>
      <c r="F17" s="613">
        <f t="shared" si="0"/>
        <v>0.129</v>
      </c>
      <c r="G17" s="613">
        <f t="shared" si="0"/>
        <v>0</v>
      </c>
      <c r="H17" s="613">
        <f t="shared" si="0"/>
        <v>0</v>
      </c>
      <c r="I17" s="613">
        <f t="shared" si="0"/>
        <v>9.9000000000000005E-2</v>
      </c>
      <c r="J17" s="613">
        <f t="shared" si="0"/>
        <v>2.7E-2</v>
      </c>
      <c r="K17" s="613">
        <f t="shared" si="0"/>
        <v>8.9999999999999993E-3</v>
      </c>
      <c r="L17" s="613">
        <f t="shared" si="0"/>
        <v>7.1999999999999995E-2</v>
      </c>
      <c r="M17" s="613">
        <f t="shared" si="0"/>
        <v>3.3000000000000002E-2</v>
      </c>
      <c r="N17" s="613">
        <f t="shared" si="0"/>
        <v>0.04</v>
      </c>
      <c r="O17" s="613">
        <f t="shared" si="0"/>
        <v>0.156</v>
      </c>
      <c r="P17" s="620">
        <f t="shared" si="1"/>
        <v>1</v>
      </c>
      <c r="S17" s="619">
        <f t="shared" si="4"/>
        <v>2004</v>
      </c>
      <c r="T17" s="621">
        <v>0</v>
      </c>
      <c r="U17" s="621">
        <v>5</v>
      </c>
      <c r="V17" s="622">
        <f t="shared" si="5"/>
        <v>0</v>
      </c>
      <c r="W17" s="623">
        <v>1</v>
      </c>
      <c r="X17" s="624">
        <f t="shared" si="2"/>
        <v>0</v>
      </c>
    </row>
    <row r="18" spans="2:24">
      <c r="B18" s="619">
        <f t="shared" si="3"/>
        <v>2005</v>
      </c>
      <c r="C18" s="611">
        <f>'[2]Fraksi pengelolaan sampah BaU'!B35</f>
        <v>10.687770896</v>
      </c>
      <c r="D18" s="612">
        <v>1</v>
      </c>
      <c r="E18" s="613">
        <f t="shared" si="0"/>
        <v>0.435</v>
      </c>
      <c r="F18" s="613">
        <f t="shared" si="0"/>
        <v>0.129</v>
      </c>
      <c r="G18" s="613">
        <f t="shared" si="0"/>
        <v>0</v>
      </c>
      <c r="H18" s="613">
        <f t="shared" si="0"/>
        <v>0</v>
      </c>
      <c r="I18" s="613">
        <f t="shared" si="0"/>
        <v>9.9000000000000005E-2</v>
      </c>
      <c r="J18" s="613">
        <f t="shared" si="0"/>
        <v>2.7E-2</v>
      </c>
      <c r="K18" s="613">
        <f t="shared" si="0"/>
        <v>8.9999999999999993E-3</v>
      </c>
      <c r="L18" s="613">
        <f t="shared" si="0"/>
        <v>7.1999999999999995E-2</v>
      </c>
      <c r="M18" s="613">
        <f t="shared" si="0"/>
        <v>3.3000000000000002E-2</v>
      </c>
      <c r="N18" s="613">
        <f t="shared" si="0"/>
        <v>0.04</v>
      </c>
      <c r="O18" s="613">
        <f t="shared" si="0"/>
        <v>0.156</v>
      </c>
      <c r="P18" s="620">
        <f t="shared" si="1"/>
        <v>1</v>
      </c>
      <c r="S18" s="619">
        <f t="shared" si="4"/>
        <v>2005</v>
      </c>
      <c r="T18" s="621">
        <v>0</v>
      </c>
      <c r="U18" s="621">
        <v>5</v>
      </c>
      <c r="V18" s="622">
        <f t="shared" si="5"/>
        <v>0</v>
      </c>
      <c r="W18" s="623">
        <v>1</v>
      </c>
      <c r="X18" s="624">
        <f t="shared" si="2"/>
        <v>0</v>
      </c>
    </row>
    <row r="19" spans="2:24">
      <c r="B19" s="619">
        <f t="shared" si="3"/>
        <v>2006</v>
      </c>
      <c r="C19" s="611">
        <f>'[2]Fraksi pengelolaan sampah BaU'!B36</f>
        <v>10.833739553999999</v>
      </c>
      <c r="D19" s="612">
        <v>1</v>
      </c>
      <c r="E19" s="613">
        <f t="shared" si="0"/>
        <v>0.435</v>
      </c>
      <c r="F19" s="613">
        <f t="shared" si="0"/>
        <v>0.129</v>
      </c>
      <c r="G19" s="613">
        <f t="shared" si="0"/>
        <v>0</v>
      </c>
      <c r="H19" s="613">
        <f t="shared" si="0"/>
        <v>0</v>
      </c>
      <c r="I19" s="613">
        <f t="shared" si="0"/>
        <v>9.9000000000000005E-2</v>
      </c>
      <c r="J19" s="613">
        <f t="shared" si="0"/>
        <v>2.7E-2</v>
      </c>
      <c r="K19" s="613">
        <f t="shared" si="0"/>
        <v>8.9999999999999993E-3</v>
      </c>
      <c r="L19" s="613">
        <f t="shared" si="0"/>
        <v>7.1999999999999995E-2</v>
      </c>
      <c r="M19" s="613">
        <f t="shared" si="0"/>
        <v>3.3000000000000002E-2</v>
      </c>
      <c r="N19" s="613">
        <f t="shared" si="0"/>
        <v>0.04</v>
      </c>
      <c r="O19" s="613">
        <f t="shared" si="0"/>
        <v>0.156</v>
      </c>
      <c r="P19" s="620">
        <f t="shared" si="1"/>
        <v>1</v>
      </c>
      <c r="S19" s="619">
        <f t="shared" si="4"/>
        <v>2006</v>
      </c>
      <c r="T19" s="621">
        <v>0</v>
      </c>
      <c r="U19" s="621">
        <v>5</v>
      </c>
      <c r="V19" s="622">
        <f t="shared" si="5"/>
        <v>0</v>
      </c>
      <c r="W19" s="623">
        <v>1</v>
      </c>
      <c r="X19" s="624">
        <f t="shared" si="2"/>
        <v>0</v>
      </c>
    </row>
    <row r="20" spans="2:24">
      <c r="B20" s="619">
        <f t="shared" si="3"/>
        <v>2007</v>
      </c>
      <c r="C20" s="611">
        <f>'[2]Fraksi pengelolaan sampah BaU'!B37</f>
        <v>10.976996074000001</v>
      </c>
      <c r="D20" s="612">
        <v>1</v>
      </c>
      <c r="E20" s="613">
        <f t="shared" si="0"/>
        <v>0.435</v>
      </c>
      <c r="F20" s="613">
        <f t="shared" si="0"/>
        <v>0.129</v>
      </c>
      <c r="G20" s="613">
        <f t="shared" si="0"/>
        <v>0</v>
      </c>
      <c r="H20" s="613">
        <f t="shared" si="0"/>
        <v>0</v>
      </c>
      <c r="I20" s="613">
        <f t="shared" si="0"/>
        <v>9.9000000000000005E-2</v>
      </c>
      <c r="J20" s="613">
        <f t="shared" si="0"/>
        <v>2.7E-2</v>
      </c>
      <c r="K20" s="613">
        <f t="shared" si="0"/>
        <v>8.9999999999999993E-3</v>
      </c>
      <c r="L20" s="613">
        <f t="shared" si="0"/>
        <v>7.1999999999999995E-2</v>
      </c>
      <c r="M20" s="613">
        <f t="shared" si="0"/>
        <v>3.3000000000000002E-2</v>
      </c>
      <c r="N20" s="613">
        <f t="shared" si="0"/>
        <v>0.04</v>
      </c>
      <c r="O20" s="613">
        <f t="shared" si="0"/>
        <v>0.156</v>
      </c>
      <c r="P20" s="620">
        <f t="shared" si="1"/>
        <v>1</v>
      </c>
      <c r="S20" s="619">
        <f t="shared" si="4"/>
        <v>2007</v>
      </c>
      <c r="T20" s="621">
        <v>0</v>
      </c>
      <c r="U20" s="621">
        <v>5</v>
      </c>
      <c r="V20" s="622">
        <f t="shared" si="5"/>
        <v>0</v>
      </c>
      <c r="W20" s="623">
        <v>1</v>
      </c>
      <c r="X20" s="624">
        <f t="shared" si="2"/>
        <v>0</v>
      </c>
    </row>
    <row r="21" spans="2:24">
      <c r="B21" s="619">
        <f t="shared" si="3"/>
        <v>2008</v>
      </c>
      <c r="C21" s="611">
        <f>'[2]Fraksi pengelolaan sampah BaU'!B38</f>
        <v>11.116427783999999</v>
      </c>
      <c r="D21" s="612">
        <v>1</v>
      </c>
      <c r="E21" s="613">
        <f t="shared" si="0"/>
        <v>0.435</v>
      </c>
      <c r="F21" s="613">
        <f t="shared" si="0"/>
        <v>0.129</v>
      </c>
      <c r="G21" s="613">
        <f t="shared" si="0"/>
        <v>0</v>
      </c>
      <c r="H21" s="613">
        <f t="shared" si="0"/>
        <v>0</v>
      </c>
      <c r="I21" s="613">
        <f t="shared" si="0"/>
        <v>9.9000000000000005E-2</v>
      </c>
      <c r="J21" s="613">
        <f t="shared" si="0"/>
        <v>2.7E-2</v>
      </c>
      <c r="K21" s="613">
        <f t="shared" si="0"/>
        <v>8.9999999999999993E-3</v>
      </c>
      <c r="L21" s="613">
        <f t="shared" si="0"/>
        <v>7.1999999999999995E-2</v>
      </c>
      <c r="M21" s="613">
        <f t="shared" si="0"/>
        <v>3.3000000000000002E-2</v>
      </c>
      <c r="N21" s="613">
        <f t="shared" si="0"/>
        <v>0.04</v>
      </c>
      <c r="O21" s="613">
        <f t="shared" si="0"/>
        <v>0.156</v>
      </c>
      <c r="P21" s="620">
        <f t="shared" si="1"/>
        <v>1</v>
      </c>
      <c r="S21" s="619">
        <f t="shared" si="4"/>
        <v>2008</v>
      </c>
      <c r="T21" s="621">
        <v>0</v>
      </c>
      <c r="U21" s="621">
        <v>5</v>
      </c>
      <c r="V21" s="622">
        <f t="shared" si="5"/>
        <v>0</v>
      </c>
      <c r="W21" s="623">
        <v>1</v>
      </c>
      <c r="X21" s="624">
        <f t="shared" si="2"/>
        <v>0</v>
      </c>
    </row>
    <row r="22" spans="2:24">
      <c r="B22" s="619">
        <f t="shared" si="3"/>
        <v>2009</v>
      </c>
      <c r="C22" s="611">
        <f>'[2]Fraksi pengelolaan sampah BaU'!B39</f>
        <v>11.250365676000001</v>
      </c>
      <c r="D22" s="612">
        <v>1</v>
      </c>
      <c r="E22" s="613">
        <f t="shared" si="0"/>
        <v>0.435</v>
      </c>
      <c r="F22" s="613">
        <f t="shared" si="0"/>
        <v>0.129</v>
      </c>
      <c r="G22" s="613">
        <f t="shared" si="0"/>
        <v>0</v>
      </c>
      <c r="H22" s="613">
        <f t="shared" si="0"/>
        <v>0</v>
      </c>
      <c r="I22" s="613">
        <f t="shared" si="0"/>
        <v>9.9000000000000005E-2</v>
      </c>
      <c r="J22" s="613">
        <f t="shared" si="0"/>
        <v>2.7E-2</v>
      </c>
      <c r="K22" s="613">
        <f t="shared" si="0"/>
        <v>8.9999999999999993E-3</v>
      </c>
      <c r="L22" s="613">
        <f t="shared" si="0"/>
        <v>7.1999999999999995E-2</v>
      </c>
      <c r="M22" s="613">
        <f t="shared" si="0"/>
        <v>3.3000000000000002E-2</v>
      </c>
      <c r="N22" s="613">
        <f t="shared" si="0"/>
        <v>0.04</v>
      </c>
      <c r="O22" s="613">
        <f t="shared" si="0"/>
        <v>0.156</v>
      </c>
      <c r="P22" s="620">
        <f t="shared" si="1"/>
        <v>1</v>
      </c>
      <c r="S22" s="619">
        <f t="shared" si="4"/>
        <v>2009</v>
      </c>
      <c r="T22" s="621">
        <v>0</v>
      </c>
      <c r="U22" s="621">
        <v>5</v>
      </c>
      <c r="V22" s="622">
        <f t="shared" si="5"/>
        <v>0</v>
      </c>
      <c r="W22" s="623">
        <v>1</v>
      </c>
      <c r="X22" s="624">
        <f t="shared" si="2"/>
        <v>0</v>
      </c>
    </row>
    <row r="23" spans="2:24">
      <c r="B23" s="619">
        <f t="shared" si="3"/>
        <v>2010</v>
      </c>
      <c r="C23" s="611">
        <f>'[2]Fraksi pengelolaan sampah BaU'!B40</f>
        <v>11.480758322</v>
      </c>
      <c r="D23" s="612">
        <v>1</v>
      </c>
      <c r="E23" s="613">
        <f t="shared" ref="E23:O38" si="6">E$8</f>
        <v>0.435</v>
      </c>
      <c r="F23" s="613">
        <f t="shared" si="6"/>
        <v>0.129</v>
      </c>
      <c r="G23" s="613">
        <f t="shared" si="0"/>
        <v>0</v>
      </c>
      <c r="H23" s="613">
        <f t="shared" si="6"/>
        <v>0</v>
      </c>
      <c r="I23" s="613">
        <f t="shared" si="0"/>
        <v>9.9000000000000005E-2</v>
      </c>
      <c r="J23" s="613">
        <f t="shared" si="6"/>
        <v>2.7E-2</v>
      </c>
      <c r="K23" s="613">
        <f t="shared" si="6"/>
        <v>8.9999999999999993E-3</v>
      </c>
      <c r="L23" s="613">
        <f t="shared" si="6"/>
        <v>7.1999999999999995E-2</v>
      </c>
      <c r="M23" s="613">
        <f t="shared" si="6"/>
        <v>3.3000000000000002E-2</v>
      </c>
      <c r="N23" s="613">
        <f t="shared" si="6"/>
        <v>0.04</v>
      </c>
      <c r="O23" s="613">
        <f t="shared" si="6"/>
        <v>0.156</v>
      </c>
      <c r="P23" s="620">
        <f t="shared" si="1"/>
        <v>1</v>
      </c>
      <c r="S23" s="619">
        <f t="shared" si="4"/>
        <v>2010</v>
      </c>
      <c r="T23" s="621">
        <v>0</v>
      </c>
      <c r="U23" s="621">
        <v>5</v>
      </c>
      <c r="V23" s="622">
        <f t="shared" si="5"/>
        <v>0</v>
      </c>
      <c r="W23" s="623">
        <v>1</v>
      </c>
      <c r="X23" s="624">
        <f t="shared" si="2"/>
        <v>0</v>
      </c>
    </row>
    <row r="24" spans="2:24">
      <c r="B24" s="619">
        <f t="shared" si="3"/>
        <v>2011</v>
      </c>
      <c r="C24" s="611">
        <f>'[3]Fraksi pengelolaan sampah BaU'!B29</f>
        <v>8.9782515200000006</v>
      </c>
      <c r="D24" s="612">
        <v>1</v>
      </c>
      <c r="E24" s="613">
        <f t="shared" si="6"/>
        <v>0.435</v>
      </c>
      <c r="F24" s="613">
        <f t="shared" si="6"/>
        <v>0.129</v>
      </c>
      <c r="G24" s="613">
        <f t="shared" si="0"/>
        <v>0</v>
      </c>
      <c r="H24" s="613">
        <f t="shared" si="6"/>
        <v>0</v>
      </c>
      <c r="I24" s="613">
        <f t="shared" si="0"/>
        <v>9.9000000000000005E-2</v>
      </c>
      <c r="J24" s="613">
        <f t="shared" si="6"/>
        <v>2.7E-2</v>
      </c>
      <c r="K24" s="613">
        <f t="shared" si="6"/>
        <v>8.9999999999999993E-3</v>
      </c>
      <c r="L24" s="613">
        <f t="shared" si="6"/>
        <v>7.1999999999999995E-2</v>
      </c>
      <c r="M24" s="613">
        <f t="shared" si="6"/>
        <v>3.3000000000000002E-2</v>
      </c>
      <c r="N24" s="613">
        <f t="shared" si="6"/>
        <v>0.04</v>
      </c>
      <c r="O24" s="613">
        <f t="shared" si="6"/>
        <v>0.156</v>
      </c>
      <c r="P24" s="620">
        <f t="shared" si="1"/>
        <v>1</v>
      </c>
      <c r="S24" s="619">
        <f t="shared" si="4"/>
        <v>2011</v>
      </c>
      <c r="T24" s="621">
        <v>0</v>
      </c>
      <c r="U24" s="621">
        <v>5</v>
      </c>
      <c r="V24" s="622">
        <f t="shared" si="5"/>
        <v>0</v>
      </c>
      <c r="W24" s="623">
        <v>1</v>
      </c>
      <c r="X24" s="624">
        <f t="shared" si="2"/>
        <v>0</v>
      </c>
    </row>
    <row r="25" spans="2:24">
      <c r="B25" s="619">
        <f t="shared" si="3"/>
        <v>2012</v>
      </c>
      <c r="C25" s="611">
        <f>'[3]Fraksi pengelolaan sampah BaU'!B30</f>
        <v>9.0468452199999998</v>
      </c>
      <c r="D25" s="612">
        <v>1</v>
      </c>
      <c r="E25" s="613">
        <f t="shared" si="6"/>
        <v>0.435</v>
      </c>
      <c r="F25" s="613">
        <f t="shared" si="6"/>
        <v>0.129</v>
      </c>
      <c r="G25" s="613">
        <f t="shared" si="0"/>
        <v>0</v>
      </c>
      <c r="H25" s="613">
        <f t="shared" si="6"/>
        <v>0</v>
      </c>
      <c r="I25" s="613">
        <f t="shared" si="0"/>
        <v>9.9000000000000005E-2</v>
      </c>
      <c r="J25" s="613">
        <f t="shared" si="6"/>
        <v>2.7E-2</v>
      </c>
      <c r="K25" s="613">
        <f t="shared" si="6"/>
        <v>8.9999999999999993E-3</v>
      </c>
      <c r="L25" s="613">
        <f t="shared" si="6"/>
        <v>7.1999999999999995E-2</v>
      </c>
      <c r="M25" s="613">
        <f t="shared" si="6"/>
        <v>3.3000000000000002E-2</v>
      </c>
      <c r="N25" s="613">
        <f t="shared" si="6"/>
        <v>0.04</v>
      </c>
      <c r="O25" s="613">
        <f t="shared" si="6"/>
        <v>0.156</v>
      </c>
      <c r="P25" s="620">
        <f t="shared" si="1"/>
        <v>1</v>
      </c>
      <c r="S25" s="619">
        <f t="shared" si="4"/>
        <v>2012</v>
      </c>
      <c r="T25" s="621">
        <v>0</v>
      </c>
      <c r="U25" s="621">
        <v>5</v>
      </c>
      <c r="V25" s="622">
        <f t="shared" si="5"/>
        <v>0</v>
      </c>
      <c r="W25" s="623">
        <v>1</v>
      </c>
      <c r="X25" s="624">
        <f t="shared" si="2"/>
        <v>0</v>
      </c>
    </row>
    <row r="26" spans="2:24">
      <c r="B26" s="619">
        <f t="shared" si="3"/>
        <v>2013</v>
      </c>
      <c r="C26" s="611">
        <f>'[3]Fraksi pengelolaan sampah BaU'!B31</f>
        <v>9.1048179600000001</v>
      </c>
      <c r="D26" s="612">
        <v>1</v>
      </c>
      <c r="E26" s="613">
        <f t="shared" si="6"/>
        <v>0.435</v>
      </c>
      <c r="F26" s="613">
        <f t="shared" si="6"/>
        <v>0.129</v>
      </c>
      <c r="G26" s="613">
        <f t="shared" si="0"/>
        <v>0</v>
      </c>
      <c r="H26" s="613">
        <f t="shared" si="6"/>
        <v>0</v>
      </c>
      <c r="I26" s="613">
        <f t="shared" si="0"/>
        <v>9.9000000000000005E-2</v>
      </c>
      <c r="J26" s="613">
        <f t="shared" si="6"/>
        <v>2.7E-2</v>
      </c>
      <c r="K26" s="613">
        <f t="shared" si="6"/>
        <v>8.9999999999999993E-3</v>
      </c>
      <c r="L26" s="613">
        <f t="shared" si="6"/>
        <v>7.1999999999999995E-2</v>
      </c>
      <c r="M26" s="613">
        <f t="shared" si="6"/>
        <v>3.3000000000000002E-2</v>
      </c>
      <c r="N26" s="613">
        <f t="shared" si="6"/>
        <v>0.04</v>
      </c>
      <c r="O26" s="613">
        <f t="shared" si="6"/>
        <v>0.156</v>
      </c>
      <c r="P26" s="620">
        <f t="shared" si="1"/>
        <v>1</v>
      </c>
      <c r="S26" s="619">
        <f t="shared" si="4"/>
        <v>2013</v>
      </c>
      <c r="T26" s="621">
        <v>0</v>
      </c>
      <c r="U26" s="621">
        <v>5</v>
      </c>
      <c r="V26" s="622">
        <f t="shared" si="5"/>
        <v>0</v>
      </c>
      <c r="W26" s="623">
        <v>1</v>
      </c>
      <c r="X26" s="624">
        <f t="shared" si="2"/>
        <v>0</v>
      </c>
    </row>
    <row r="27" spans="2:24">
      <c r="B27" s="619">
        <f t="shared" si="3"/>
        <v>2014</v>
      </c>
      <c r="C27" s="611">
        <f>'[3]Fraksi pengelolaan sampah BaU'!B32</f>
        <v>9.1600722399999999</v>
      </c>
      <c r="D27" s="612">
        <v>1</v>
      </c>
      <c r="E27" s="613">
        <f t="shared" si="6"/>
        <v>0.435</v>
      </c>
      <c r="F27" s="613">
        <f t="shared" si="6"/>
        <v>0.129</v>
      </c>
      <c r="G27" s="613">
        <f t="shared" si="0"/>
        <v>0</v>
      </c>
      <c r="H27" s="613">
        <f t="shared" si="6"/>
        <v>0</v>
      </c>
      <c r="I27" s="613">
        <f t="shared" si="0"/>
        <v>9.9000000000000005E-2</v>
      </c>
      <c r="J27" s="613">
        <f t="shared" si="6"/>
        <v>2.7E-2</v>
      </c>
      <c r="K27" s="613">
        <f t="shared" si="6"/>
        <v>8.9999999999999993E-3</v>
      </c>
      <c r="L27" s="613">
        <f t="shared" si="6"/>
        <v>7.1999999999999995E-2</v>
      </c>
      <c r="M27" s="613">
        <f t="shared" si="6"/>
        <v>3.3000000000000002E-2</v>
      </c>
      <c r="N27" s="613">
        <f t="shared" si="6"/>
        <v>0.04</v>
      </c>
      <c r="O27" s="613">
        <f t="shared" si="6"/>
        <v>0.156</v>
      </c>
      <c r="P27" s="620">
        <f t="shared" si="1"/>
        <v>1</v>
      </c>
      <c r="S27" s="619">
        <f t="shared" si="4"/>
        <v>2014</v>
      </c>
      <c r="T27" s="621">
        <v>0</v>
      </c>
      <c r="U27" s="621">
        <v>5</v>
      </c>
      <c r="V27" s="622">
        <f t="shared" si="5"/>
        <v>0</v>
      </c>
      <c r="W27" s="623">
        <v>1</v>
      </c>
      <c r="X27" s="624">
        <f t="shared" si="2"/>
        <v>0</v>
      </c>
    </row>
    <row r="28" spans="2:24">
      <c r="B28" s="619">
        <f t="shared" si="3"/>
        <v>2015</v>
      </c>
      <c r="C28" s="611">
        <f>'[3]Fraksi pengelolaan sampah BaU'!B33</f>
        <v>9.2198783600000009</v>
      </c>
      <c r="D28" s="612">
        <v>1</v>
      </c>
      <c r="E28" s="613">
        <f t="shared" si="6"/>
        <v>0.435</v>
      </c>
      <c r="F28" s="613">
        <f t="shared" si="6"/>
        <v>0.129</v>
      </c>
      <c r="G28" s="613">
        <f t="shared" si="0"/>
        <v>0</v>
      </c>
      <c r="H28" s="613">
        <f t="shared" si="6"/>
        <v>0</v>
      </c>
      <c r="I28" s="613">
        <f t="shared" si="0"/>
        <v>9.9000000000000005E-2</v>
      </c>
      <c r="J28" s="613">
        <f t="shared" si="6"/>
        <v>2.7E-2</v>
      </c>
      <c r="K28" s="613">
        <f t="shared" si="6"/>
        <v>8.9999999999999993E-3</v>
      </c>
      <c r="L28" s="613">
        <f t="shared" si="6"/>
        <v>7.1999999999999995E-2</v>
      </c>
      <c r="M28" s="613">
        <f t="shared" si="6"/>
        <v>3.3000000000000002E-2</v>
      </c>
      <c r="N28" s="613">
        <f t="shared" si="6"/>
        <v>0.04</v>
      </c>
      <c r="O28" s="613">
        <f t="shared" si="6"/>
        <v>0.156</v>
      </c>
      <c r="P28" s="620">
        <f t="shared" si="1"/>
        <v>1</v>
      </c>
      <c r="S28" s="619">
        <f t="shared" si="4"/>
        <v>2015</v>
      </c>
      <c r="T28" s="621">
        <v>0</v>
      </c>
      <c r="U28" s="621">
        <v>5</v>
      </c>
      <c r="V28" s="622">
        <f t="shared" si="5"/>
        <v>0</v>
      </c>
      <c r="W28" s="623">
        <v>1</v>
      </c>
      <c r="X28" s="624">
        <f t="shared" si="2"/>
        <v>0</v>
      </c>
    </row>
    <row r="29" spans="2:24">
      <c r="B29" s="619">
        <f t="shared" si="3"/>
        <v>2016</v>
      </c>
      <c r="C29" s="611">
        <f>'[3]Fraksi pengelolaan sampah BaU'!B34</f>
        <v>9.24952854</v>
      </c>
      <c r="D29" s="612">
        <v>1</v>
      </c>
      <c r="E29" s="613">
        <f t="shared" si="6"/>
        <v>0.435</v>
      </c>
      <c r="F29" s="613">
        <f t="shared" si="6"/>
        <v>0.129</v>
      </c>
      <c r="G29" s="613">
        <f t="shared" si="6"/>
        <v>0</v>
      </c>
      <c r="H29" s="613">
        <f t="shared" si="6"/>
        <v>0</v>
      </c>
      <c r="I29" s="613">
        <f t="shared" si="6"/>
        <v>9.9000000000000005E-2</v>
      </c>
      <c r="J29" s="613">
        <f t="shared" si="6"/>
        <v>2.7E-2</v>
      </c>
      <c r="K29" s="613">
        <f t="shared" si="6"/>
        <v>8.9999999999999993E-3</v>
      </c>
      <c r="L29" s="613">
        <f t="shared" si="6"/>
        <v>7.1999999999999995E-2</v>
      </c>
      <c r="M29" s="613">
        <f t="shared" si="6"/>
        <v>3.3000000000000002E-2</v>
      </c>
      <c r="N29" s="613">
        <f t="shared" si="6"/>
        <v>0.04</v>
      </c>
      <c r="O29" s="613">
        <f t="shared" si="6"/>
        <v>0.156</v>
      </c>
      <c r="P29" s="620">
        <f t="shared" si="1"/>
        <v>1</v>
      </c>
      <c r="S29" s="619">
        <f t="shared" si="4"/>
        <v>2016</v>
      </c>
      <c r="T29" s="621">
        <v>0</v>
      </c>
      <c r="U29" s="621">
        <v>5</v>
      </c>
      <c r="V29" s="622">
        <f t="shared" si="5"/>
        <v>0</v>
      </c>
      <c r="W29" s="623">
        <v>1</v>
      </c>
      <c r="X29" s="624">
        <f t="shared" si="2"/>
        <v>0</v>
      </c>
    </row>
    <row r="30" spans="2:24">
      <c r="B30" s="619">
        <f t="shared" si="3"/>
        <v>2017</v>
      </c>
      <c r="C30" s="611">
        <f>'[3]Fraksi pengelolaan sampah BaU'!B35</f>
        <v>9.5648382899999991</v>
      </c>
      <c r="D30" s="612">
        <v>1</v>
      </c>
      <c r="E30" s="613">
        <f t="shared" si="6"/>
        <v>0.435</v>
      </c>
      <c r="F30" s="613">
        <f t="shared" si="6"/>
        <v>0.129</v>
      </c>
      <c r="G30" s="613">
        <f t="shared" si="6"/>
        <v>0</v>
      </c>
      <c r="H30" s="613">
        <f t="shared" si="6"/>
        <v>0</v>
      </c>
      <c r="I30" s="613">
        <f t="shared" si="6"/>
        <v>9.9000000000000005E-2</v>
      </c>
      <c r="J30" s="613">
        <f t="shared" si="6"/>
        <v>2.7E-2</v>
      </c>
      <c r="K30" s="613">
        <f t="shared" si="6"/>
        <v>8.9999999999999993E-3</v>
      </c>
      <c r="L30" s="613">
        <f t="shared" si="6"/>
        <v>7.1999999999999995E-2</v>
      </c>
      <c r="M30" s="613">
        <f t="shared" si="6"/>
        <v>3.3000000000000002E-2</v>
      </c>
      <c r="N30" s="613">
        <f t="shared" si="6"/>
        <v>0.04</v>
      </c>
      <c r="O30" s="613">
        <f t="shared" si="6"/>
        <v>0.156</v>
      </c>
      <c r="P30" s="620">
        <f t="shared" si="1"/>
        <v>1</v>
      </c>
      <c r="S30" s="619">
        <f t="shared" si="4"/>
        <v>2017</v>
      </c>
      <c r="T30" s="621">
        <v>0</v>
      </c>
      <c r="U30" s="621">
        <v>5</v>
      </c>
      <c r="V30" s="622">
        <f t="shared" si="5"/>
        <v>0</v>
      </c>
      <c r="W30" s="623">
        <v>1</v>
      </c>
      <c r="X30" s="624">
        <f t="shared" si="2"/>
        <v>0</v>
      </c>
    </row>
    <row r="31" spans="2:24">
      <c r="B31" s="619">
        <f t="shared" si="3"/>
        <v>2018</v>
      </c>
      <c r="C31" s="611">
        <f>'[3]Fraksi pengelolaan sampah BaU'!B36</f>
        <v>9.5825873050000006</v>
      </c>
      <c r="D31" s="612">
        <v>1</v>
      </c>
      <c r="E31" s="613">
        <f t="shared" si="6"/>
        <v>0.435</v>
      </c>
      <c r="F31" s="613">
        <f t="shared" si="6"/>
        <v>0.129</v>
      </c>
      <c r="G31" s="613">
        <f t="shared" si="6"/>
        <v>0</v>
      </c>
      <c r="H31" s="613">
        <f t="shared" si="6"/>
        <v>0</v>
      </c>
      <c r="I31" s="613">
        <f t="shared" si="6"/>
        <v>9.9000000000000005E-2</v>
      </c>
      <c r="J31" s="613">
        <f t="shared" si="6"/>
        <v>2.7E-2</v>
      </c>
      <c r="K31" s="613">
        <f t="shared" si="6"/>
        <v>8.9999999999999993E-3</v>
      </c>
      <c r="L31" s="613">
        <f t="shared" si="6"/>
        <v>7.1999999999999995E-2</v>
      </c>
      <c r="M31" s="613">
        <f t="shared" si="6"/>
        <v>3.3000000000000002E-2</v>
      </c>
      <c r="N31" s="613">
        <f t="shared" si="6"/>
        <v>0.04</v>
      </c>
      <c r="O31" s="613">
        <f t="shared" si="6"/>
        <v>0.156</v>
      </c>
      <c r="P31" s="620">
        <f t="shared" si="1"/>
        <v>1</v>
      </c>
      <c r="S31" s="619">
        <f t="shared" si="4"/>
        <v>2018</v>
      </c>
      <c r="T31" s="621">
        <v>0</v>
      </c>
      <c r="U31" s="621">
        <v>5</v>
      </c>
      <c r="V31" s="622">
        <f t="shared" si="5"/>
        <v>0</v>
      </c>
      <c r="W31" s="623">
        <v>1</v>
      </c>
      <c r="X31" s="624">
        <f t="shared" si="2"/>
        <v>0</v>
      </c>
    </row>
    <row r="32" spans="2:24">
      <c r="B32" s="619">
        <f t="shared" si="3"/>
        <v>2019</v>
      </c>
      <c r="C32" s="611">
        <f>'[3]Fraksi pengelolaan sampah BaU'!B37</f>
        <v>9.6003363200000003</v>
      </c>
      <c r="D32" s="612">
        <v>1</v>
      </c>
      <c r="E32" s="613">
        <f t="shared" si="6"/>
        <v>0.435</v>
      </c>
      <c r="F32" s="613">
        <f t="shared" si="6"/>
        <v>0.129</v>
      </c>
      <c r="G32" s="613">
        <f t="shared" si="6"/>
        <v>0</v>
      </c>
      <c r="H32" s="613">
        <f t="shared" si="6"/>
        <v>0</v>
      </c>
      <c r="I32" s="613">
        <f t="shared" si="6"/>
        <v>9.9000000000000005E-2</v>
      </c>
      <c r="J32" s="613">
        <f t="shared" si="6"/>
        <v>2.7E-2</v>
      </c>
      <c r="K32" s="613">
        <f t="shared" si="6"/>
        <v>8.9999999999999993E-3</v>
      </c>
      <c r="L32" s="613">
        <f t="shared" si="6"/>
        <v>7.1999999999999995E-2</v>
      </c>
      <c r="M32" s="613">
        <f t="shared" si="6"/>
        <v>3.3000000000000002E-2</v>
      </c>
      <c r="N32" s="613">
        <f t="shared" si="6"/>
        <v>0.04</v>
      </c>
      <c r="O32" s="613">
        <f t="shared" si="6"/>
        <v>0.156</v>
      </c>
      <c r="P32" s="620">
        <f t="shared" si="1"/>
        <v>1</v>
      </c>
      <c r="S32" s="619">
        <f t="shared" si="4"/>
        <v>2019</v>
      </c>
      <c r="T32" s="621">
        <v>0</v>
      </c>
      <c r="U32" s="621">
        <v>5</v>
      </c>
      <c r="V32" s="622">
        <f t="shared" si="5"/>
        <v>0</v>
      </c>
      <c r="W32" s="623">
        <v>1</v>
      </c>
      <c r="X32" s="624">
        <f t="shared" si="2"/>
        <v>0</v>
      </c>
    </row>
    <row r="33" spans="2:24">
      <c r="B33" s="619">
        <f t="shared" si="3"/>
        <v>2020</v>
      </c>
      <c r="C33" s="611">
        <f>'[3]Fraksi pengelolaan sampah BaU'!B38</f>
        <v>9.618085335</v>
      </c>
      <c r="D33" s="612">
        <v>1</v>
      </c>
      <c r="E33" s="613">
        <f t="shared" ref="E33:O48" si="7">E$8</f>
        <v>0.435</v>
      </c>
      <c r="F33" s="613">
        <f t="shared" si="7"/>
        <v>0.129</v>
      </c>
      <c r="G33" s="613">
        <f t="shared" si="6"/>
        <v>0</v>
      </c>
      <c r="H33" s="613">
        <f t="shared" si="7"/>
        <v>0</v>
      </c>
      <c r="I33" s="613">
        <f t="shared" si="6"/>
        <v>9.9000000000000005E-2</v>
      </c>
      <c r="J33" s="613">
        <f t="shared" si="7"/>
        <v>2.7E-2</v>
      </c>
      <c r="K33" s="613">
        <f t="shared" si="7"/>
        <v>8.9999999999999993E-3</v>
      </c>
      <c r="L33" s="613">
        <f t="shared" si="7"/>
        <v>7.1999999999999995E-2</v>
      </c>
      <c r="M33" s="613">
        <f t="shared" si="7"/>
        <v>3.3000000000000002E-2</v>
      </c>
      <c r="N33" s="613">
        <f t="shared" si="7"/>
        <v>0.04</v>
      </c>
      <c r="O33" s="613">
        <f t="shared" si="7"/>
        <v>0.156</v>
      </c>
      <c r="P33" s="620">
        <f t="shared" si="1"/>
        <v>1</v>
      </c>
      <c r="S33" s="619">
        <f t="shared" si="4"/>
        <v>2020</v>
      </c>
      <c r="T33" s="621">
        <v>0</v>
      </c>
      <c r="U33" s="621">
        <v>5</v>
      </c>
      <c r="V33" s="622">
        <f t="shared" si="5"/>
        <v>0</v>
      </c>
      <c r="W33" s="623">
        <v>1</v>
      </c>
      <c r="X33" s="624">
        <f t="shared" si="2"/>
        <v>0</v>
      </c>
    </row>
    <row r="34" spans="2:24">
      <c r="B34" s="619">
        <f t="shared" si="3"/>
        <v>2021</v>
      </c>
      <c r="C34" s="611">
        <f>'[3]Fraksi pengelolaan sampah BaU'!B39</f>
        <v>9.6358343499999997</v>
      </c>
      <c r="D34" s="612">
        <v>1</v>
      </c>
      <c r="E34" s="613">
        <f t="shared" si="7"/>
        <v>0.435</v>
      </c>
      <c r="F34" s="613">
        <f t="shared" si="7"/>
        <v>0.129</v>
      </c>
      <c r="G34" s="613">
        <f t="shared" si="6"/>
        <v>0</v>
      </c>
      <c r="H34" s="613">
        <f t="shared" si="7"/>
        <v>0</v>
      </c>
      <c r="I34" s="613">
        <f t="shared" si="6"/>
        <v>9.9000000000000005E-2</v>
      </c>
      <c r="J34" s="613">
        <f t="shared" si="7"/>
        <v>2.7E-2</v>
      </c>
      <c r="K34" s="613">
        <f t="shared" si="7"/>
        <v>8.9999999999999993E-3</v>
      </c>
      <c r="L34" s="613">
        <f t="shared" si="7"/>
        <v>7.1999999999999995E-2</v>
      </c>
      <c r="M34" s="613">
        <f t="shared" si="7"/>
        <v>3.3000000000000002E-2</v>
      </c>
      <c r="N34" s="613">
        <f t="shared" si="7"/>
        <v>0.04</v>
      </c>
      <c r="O34" s="613">
        <f t="shared" si="7"/>
        <v>0.156</v>
      </c>
      <c r="P34" s="620">
        <f t="shared" si="1"/>
        <v>1</v>
      </c>
      <c r="S34" s="619">
        <f t="shared" si="4"/>
        <v>2021</v>
      </c>
      <c r="T34" s="621">
        <v>0</v>
      </c>
      <c r="U34" s="621">
        <v>5</v>
      </c>
      <c r="V34" s="622">
        <f t="shared" si="5"/>
        <v>0</v>
      </c>
      <c r="W34" s="623">
        <v>1</v>
      </c>
      <c r="X34" s="624">
        <f t="shared" si="2"/>
        <v>0</v>
      </c>
    </row>
    <row r="35" spans="2:24">
      <c r="B35" s="619">
        <f t="shared" si="3"/>
        <v>2022</v>
      </c>
      <c r="C35" s="611">
        <f>'[3]Fraksi pengelolaan sampah BaU'!B40</f>
        <v>9.6535833650000011</v>
      </c>
      <c r="D35" s="612">
        <v>1</v>
      </c>
      <c r="E35" s="613">
        <f t="shared" si="7"/>
        <v>0.435</v>
      </c>
      <c r="F35" s="613">
        <f t="shared" si="7"/>
        <v>0.129</v>
      </c>
      <c r="G35" s="613">
        <f t="shared" si="6"/>
        <v>0</v>
      </c>
      <c r="H35" s="613">
        <f t="shared" si="7"/>
        <v>0</v>
      </c>
      <c r="I35" s="613">
        <f t="shared" si="6"/>
        <v>9.9000000000000005E-2</v>
      </c>
      <c r="J35" s="613">
        <f t="shared" si="7"/>
        <v>2.7E-2</v>
      </c>
      <c r="K35" s="613">
        <f t="shared" si="7"/>
        <v>8.9999999999999993E-3</v>
      </c>
      <c r="L35" s="613">
        <f t="shared" si="7"/>
        <v>7.1999999999999995E-2</v>
      </c>
      <c r="M35" s="613">
        <f t="shared" si="7"/>
        <v>3.3000000000000002E-2</v>
      </c>
      <c r="N35" s="613">
        <f t="shared" si="7"/>
        <v>0.04</v>
      </c>
      <c r="O35" s="613">
        <f t="shared" si="7"/>
        <v>0.156</v>
      </c>
      <c r="P35" s="620">
        <f t="shared" si="1"/>
        <v>1</v>
      </c>
      <c r="S35" s="619">
        <f t="shared" si="4"/>
        <v>2022</v>
      </c>
      <c r="T35" s="621">
        <v>0</v>
      </c>
      <c r="U35" s="621">
        <v>5</v>
      </c>
      <c r="V35" s="622">
        <f t="shared" si="5"/>
        <v>0</v>
      </c>
      <c r="W35" s="623">
        <v>1</v>
      </c>
      <c r="X35" s="624">
        <f t="shared" si="2"/>
        <v>0</v>
      </c>
    </row>
    <row r="36" spans="2:24">
      <c r="B36" s="619">
        <f t="shared" si="3"/>
        <v>2023</v>
      </c>
      <c r="C36" s="611">
        <f>'[3]Fraksi pengelolaan sampah BaU'!B41</f>
        <v>9.6713323800000008</v>
      </c>
      <c r="D36" s="612">
        <v>1</v>
      </c>
      <c r="E36" s="613">
        <f t="shared" si="7"/>
        <v>0.435</v>
      </c>
      <c r="F36" s="613">
        <f t="shared" si="7"/>
        <v>0.129</v>
      </c>
      <c r="G36" s="613">
        <f t="shared" si="6"/>
        <v>0</v>
      </c>
      <c r="H36" s="613">
        <f t="shared" si="7"/>
        <v>0</v>
      </c>
      <c r="I36" s="613">
        <f t="shared" si="6"/>
        <v>9.9000000000000005E-2</v>
      </c>
      <c r="J36" s="613">
        <f t="shared" si="7"/>
        <v>2.7E-2</v>
      </c>
      <c r="K36" s="613">
        <f t="shared" si="7"/>
        <v>8.9999999999999993E-3</v>
      </c>
      <c r="L36" s="613">
        <f t="shared" si="7"/>
        <v>7.1999999999999995E-2</v>
      </c>
      <c r="M36" s="613">
        <f t="shared" si="7"/>
        <v>3.3000000000000002E-2</v>
      </c>
      <c r="N36" s="613">
        <f t="shared" si="7"/>
        <v>0.04</v>
      </c>
      <c r="O36" s="613">
        <f t="shared" si="7"/>
        <v>0.156</v>
      </c>
      <c r="P36" s="620">
        <f t="shared" si="1"/>
        <v>1</v>
      </c>
      <c r="S36" s="619">
        <f t="shared" si="4"/>
        <v>2023</v>
      </c>
      <c r="T36" s="621">
        <v>0</v>
      </c>
      <c r="U36" s="621">
        <v>5</v>
      </c>
      <c r="V36" s="622">
        <f t="shared" si="5"/>
        <v>0</v>
      </c>
      <c r="W36" s="623">
        <v>1</v>
      </c>
      <c r="X36" s="624">
        <f t="shared" si="2"/>
        <v>0</v>
      </c>
    </row>
    <row r="37" spans="2:24">
      <c r="B37" s="619">
        <f t="shared" si="3"/>
        <v>2024</v>
      </c>
      <c r="C37" s="611">
        <f>'[3]Fraksi pengelolaan sampah BaU'!B42</f>
        <v>9.6890813949999988</v>
      </c>
      <c r="D37" s="612">
        <v>1</v>
      </c>
      <c r="E37" s="613">
        <f t="shared" si="7"/>
        <v>0.435</v>
      </c>
      <c r="F37" s="613">
        <f t="shared" si="7"/>
        <v>0.129</v>
      </c>
      <c r="G37" s="613">
        <f t="shared" si="6"/>
        <v>0</v>
      </c>
      <c r="H37" s="613">
        <f t="shared" si="7"/>
        <v>0</v>
      </c>
      <c r="I37" s="613">
        <f t="shared" si="6"/>
        <v>9.9000000000000005E-2</v>
      </c>
      <c r="J37" s="613">
        <f t="shared" si="7"/>
        <v>2.7E-2</v>
      </c>
      <c r="K37" s="613">
        <f t="shared" si="7"/>
        <v>8.9999999999999993E-3</v>
      </c>
      <c r="L37" s="613">
        <f t="shared" si="7"/>
        <v>7.1999999999999995E-2</v>
      </c>
      <c r="M37" s="613">
        <f t="shared" si="7"/>
        <v>3.3000000000000002E-2</v>
      </c>
      <c r="N37" s="613">
        <f t="shared" si="7"/>
        <v>0.04</v>
      </c>
      <c r="O37" s="613">
        <f t="shared" si="7"/>
        <v>0.156</v>
      </c>
      <c r="P37" s="620">
        <f t="shared" si="1"/>
        <v>1</v>
      </c>
      <c r="S37" s="619">
        <f t="shared" si="4"/>
        <v>2024</v>
      </c>
      <c r="T37" s="621">
        <v>0</v>
      </c>
      <c r="U37" s="621">
        <v>5</v>
      </c>
      <c r="V37" s="622">
        <f t="shared" si="5"/>
        <v>0</v>
      </c>
      <c r="W37" s="623">
        <v>1</v>
      </c>
      <c r="X37" s="624">
        <f t="shared" si="2"/>
        <v>0</v>
      </c>
    </row>
    <row r="38" spans="2:24">
      <c r="B38" s="619">
        <f t="shared" si="3"/>
        <v>2025</v>
      </c>
      <c r="C38" s="611">
        <f>'[3]Fraksi pengelolaan sampah BaU'!B43</f>
        <v>9.7068304100000002</v>
      </c>
      <c r="D38" s="612">
        <v>1</v>
      </c>
      <c r="E38" s="613">
        <f t="shared" si="7"/>
        <v>0.435</v>
      </c>
      <c r="F38" s="613">
        <f t="shared" si="7"/>
        <v>0.129</v>
      </c>
      <c r="G38" s="613">
        <f t="shared" si="6"/>
        <v>0</v>
      </c>
      <c r="H38" s="613">
        <f t="shared" si="7"/>
        <v>0</v>
      </c>
      <c r="I38" s="613">
        <f t="shared" si="6"/>
        <v>9.9000000000000005E-2</v>
      </c>
      <c r="J38" s="613">
        <f t="shared" si="7"/>
        <v>2.7E-2</v>
      </c>
      <c r="K38" s="613">
        <f t="shared" si="7"/>
        <v>8.9999999999999993E-3</v>
      </c>
      <c r="L38" s="613">
        <f t="shared" si="7"/>
        <v>7.1999999999999995E-2</v>
      </c>
      <c r="M38" s="613">
        <f t="shared" si="7"/>
        <v>3.3000000000000002E-2</v>
      </c>
      <c r="N38" s="613">
        <f t="shared" si="7"/>
        <v>0.04</v>
      </c>
      <c r="O38" s="613">
        <f t="shared" si="7"/>
        <v>0.156</v>
      </c>
      <c r="P38" s="620">
        <f t="shared" si="1"/>
        <v>1</v>
      </c>
      <c r="S38" s="619">
        <f t="shared" si="4"/>
        <v>2025</v>
      </c>
      <c r="T38" s="621">
        <v>0</v>
      </c>
      <c r="U38" s="621">
        <v>5</v>
      </c>
      <c r="V38" s="622">
        <f t="shared" si="5"/>
        <v>0</v>
      </c>
      <c r="W38" s="623">
        <v>1</v>
      </c>
      <c r="X38" s="624">
        <f t="shared" si="2"/>
        <v>0</v>
      </c>
    </row>
    <row r="39" spans="2:24">
      <c r="B39" s="619">
        <f t="shared" si="3"/>
        <v>2026</v>
      </c>
      <c r="C39" s="611">
        <f>'[3]Fraksi pengelolaan sampah BaU'!B44</f>
        <v>9.7245794249999999</v>
      </c>
      <c r="D39" s="612">
        <v>1</v>
      </c>
      <c r="E39" s="613">
        <f t="shared" si="7"/>
        <v>0.435</v>
      </c>
      <c r="F39" s="613">
        <f t="shared" si="7"/>
        <v>0.129</v>
      </c>
      <c r="G39" s="613">
        <f t="shared" si="7"/>
        <v>0</v>
      </c>
      <c r="H39" s="613">
        <f t="shared" si="7"/>
        <v>0</v>
      </c>
      <c r="I39" s="613">
        <f t="shared" si="7"/>
        <v>9.9000000000000005E-2</v>
      </c>
      <c r="J39" s="613">
        <f t="shared" si="7"/>
        <v>2.7E-2</v>
      </c>
      <c r="K39" s="613">
        <f t="shared" si="7"/>
        <v>8.9999999999999993E-3</v>
      </c>
      <c r="L39" s="613">
        <f t="shared" si="7"/>
        <v>7.1999999999999995E-2</v>
      </c>
      <c r="M39" s="613">
        <f t="shared" si="7"/>
        <v>3.3000000000000002E-2</v>
      </c>
      <c r="N39" s="613">
        <f t="shared" si="7"/>
        <v>0.04</v>
      </c>
      <c r="O39" s="613">
        <f t="shared" si="7"/>
        <v>0.156</v>
      </c>
      <c r="P39" s="620">
        <f t="shared" si="1"/>
        <v>1</v>
      </c>
      <c r="S39" s="619">
        <f t="shared" si="4"/>
        <v>2026</v>
      </c>
      <c r="T39" s="621">
        <v>0</v>
      </c>
      <c r="U39" s="621">
        <v>5</v>
      </c>
      <c r="V39" s="622">
        <f t="shared" si="5"/>
        <v>0</v>
      </c>
      <c r="W39" s="623">
        <v>1</v>
      </c>
      <c r="X39" s="624">
        <f t="shared" si="2"/>
        <v>0</v>
      </c>
    </row>
    <row r="40" spans="2:24">
      <c r="B40" s="619">
        <f t="shared" si="3"/>
        <v>2027</v>
      </c>
      <c r="C40" s="611">
        <f>'[3]Fraksi pengelolaan sampah BaU'!B45</f>
        <v>9.7423284400000014</v>
      </c>
      <c r="D40" s="612">
        <v>1</v>
      </c>
      <c r="E40" s="613">
        <f t="shared" si="7"/>
        <v>0.435</v>
      </c>
      <c r="F40" s="613">
        <f t="shared" si="7"/>
        <v>0.129</v>
      </c>
      <c r="G40" s="613">
        <f t="shared" si="7"/>
        <v>0</v>
      </c>
      <c r="H40" s="613">
        <f t="shared" si="7"/>
        <v>0</v>
      </c>
      <c r="I40" s="613">
        <f t="shared" si="7"/>
        <v>9.9000000000000005E-2</v>
      </c>
      <c r="J40" s="613">
        <f t="shared" si="7"/>
        <v>2.7E-2</v>
      </c>
      <c r="K40" s="613">
        <f t="shared" si="7"/>
        <v>8.9999999999999993E-3</v>
      </c>
      <c r="L40" s="613">
        <f t="shared" si="7"/>
        <v>7.1999999999999995E-2</v>
      </c>
      <c r="M40" s="613">
        <f t="shared" si="7"/>
        <v>3.3000000000000002E-2</v>
      </c>
      <c r="N40" s="613">
        <f t="shared" si="7"/>
        <v>0.04</v>
      </c>
      <c r="O40" s="613">
        <f t="shared" si="7"/>
        <v>0.156</v>
      </c>
      <c r="P40" s="620">
        <f t="shared" si="1"/>
        <v>1</v>
      </c>
      <c r="S40" s="619">
        <f t="shared" si="4"/>
        <v>2027</v>
      </c>
      <c r="T40" s="621">
        <v>0</v>
      </c>
      <c r="U40" s="621">
        <v>5</v>
      </c>
      <c r="V40" s="622">
        <f t="shared" si="5"/>
        <v>0</v>
      </c>
      <c r="W40" s="623">
        <v>1</v>
      </c>
      <c r="X40" s="624">
        <f t="shared" si="2"/>
        <v>0</v>
      </c>
    </row>
    <row r="41" spans="2:24">
      <c r="B41" s="619">
        <f t="shared" si="3"/>
        <v>2028</v>
      </c>
      <c r="C41" s="611">
        <f>'[3]Fraksi pengelolaan sampah BaU'!B46</f>
        <v>9.7600774550000011</v>
      </c>
      <c r="D41" s="612">
        <v>1</v>
      </c>
      <c r="E41" s="613">
        <f t="shared" si="7"/>
        <v>0.435</v>
      </c>
      <c r="F41" s="613">
        <f t="shared" si="7"/>
        <v>0.129</v>
      </c>
      <c r="G41" s="613">
        <f t="shared" si="7"/>
        <v>0</v>
      </c>
      <c r="H41" s="613">
        <f t="shared" si="7"/>
        <v>0</v>
      </c>
      <c r="I41" s="613">
        <f t="shared" si="7"/>
        <v>9.9000000000000005E-2</v>
      </c>
      <c r="J41" s="613">
        <f t="shared" si="7"/>
        <v>2.7E-2</v>
      </c>
      <c r="K41" s="613">
        <f t="shared" si="7"/>
        <v>8.9999999999999993E-3</v>
      </c>
      <c r="L41" s="613">
        <f t="shared" si="7"/>
        <v>7.1999999999999995E-2</v>
      </c>
      <c r="M41" s="613">
        <f t="shared" si="7"/>
        <v>3.3000000000000002E-2</v>
      </c>
      <c r="N41" s="613">
        <f t="shared" si="7"/>
        <v>0.04</v>
      </c>
      <c r="O41" s="613">
        <f t="shared" si="7"/>
        <v>0.156</v>
      </c>
      <c r="P41" s="620">
        <f t="shared" si="1"/>
        <v>1</v>
      </c>
      <c r="S41" s="619">
        <f t="shared" si="4"/>
        <v>2028</v>
      </c>
      <c r="T41" s="621">
        <v>0</v>
      </c>
      <c r="U41" s="621">
        <v>5</v>
      </c>
      <c r="V41" s="622">
        <f t="shared" si="5"/>
        <v>0</v>
      </c>
      <c r="W41" s="623">
        <v>1</v>
      </c>
      <c r="X41" s="624">
        <f t="shared" si="2"/>
        <v>0</v>
      </c>
    </row>
    <row r="42" spans="2:24">
      <c r="B42" s="619">
        <f t="shared" si="3"/>
        <v>2029</v>
      </c>
      <c r="C42" s="611">
        <f>'[3]Fraksi pengelolaan sampah BaU'!B47</f>
        <v>9.777826469999999</v>
      </c>
      <c r="D42" s="612">
        <v>1</v>
      </c>
      <c r="E42" s="613">
        <f t="shared" si="7"/>
        <v>0.435</v>
      </c>
      <c r="F42" s="613">
        <f t="shared" si="7"/>
        <v>0.129</v>
      </c>
      <c r="G42" s="613">
        <f t="shared" si="7"/>
        <v>0</v>
      </c>
      <c r="H42" s="613">
        <f t="shared" si="7"/>
        <v>0</v>
      </c>
      <c r="I42" s="613">
        <f t="shared" si="7"/>
        <v>9.9000000000000005E-2</v>
      </c>
      <c r="J42" s="613">
        <f t="shared" si="7"/>
        <v>2.7E-2</v>
      </c>
      <c r="K42" s="613">
        <f t="shared" si="7"/>
        <v>8.9999999999999993E-3</v>
      </c>
      <c r="L42" s="613">
        <f t="shared" si="7"/>
        <v>7.1999999999999995E-2</v>
      </c>
      <c r="M42" s="613">
        <f t="shared" si="7"/>
        <v>3.3000000000000002E-2</v>
      </c>
      <c r="N42" s="613">
        <f t="shared" si="7"/>
        <v>0.04</v>
      </c>
      <c r="O42" s="613">
        <f t="shared" si="7"/>
        <v>0.156</v>
      </c>
      <c r="P42" s="620">
        <f t="shared" si="1"/>
        <v>1</v>
      </c>
      <c r="S42" s="619">
        <f t="shared" si="4"/>
        <v>2029</v>
      </c>
      <c r="T42" s="621">
        <v>0</v>
      </c>
      <c r="U42" s="621">
        <v>5</v>
      </c>
      <c r="V42" s="622">
        <f t="shared" si="5"/>
        <v>0</v>
      </c>
      <c r="W42" s="623">
        <v>1</v>
      </c>
      <c r="X42" s="624">
        <f t="shared" si="2"/>
        <v>0</v>
      </c>
    </row>
    <row r="43" spans="2:24">
      <c r="B43" s="619">
        <f t="shared" si="3"/>
        <v>2030</v>
      </c>
      <c r="C43" s="611">
        <f>'[3]Fraksi pengelolaan sampah BaU'!B48</f>
        <v>9.7955754850000005</v>
      </c>
      <c r="D43" s="612">
        <v>1</v>
      </c>
      <c r="E43" s="613">
        <f t="shared" ref="E43:O58" si="8">E$8</f>
        <v>0.435</v>
      </c>
      <c r="F43" s="613">
        <f t="shared" si="8"/>
        <v>0.129</v>
      </c>
      <c r="G43" s="613">
        <f t="shared" si="7"/>
        <v>0</v>
      </c>
      <c r="H43" s="613">
        <f t="shared" si="8"/>
        <v>0</v>
      </c>
      <c r="I43" s="613">
        <f t="shared" si="7"/>
        <v>9.9000000000000005E-2</v>
      </c>
      <c r="J43" s="613">
        <f t="shared" si="8"/>
        <v>2.7E-2</v>
      </c>
      <c r="K43" s="613">
        <f t="shared" si="8"/>
        <v>8.9999999999999993E-3</v>
      </c>
      <c r="L43" s="613">
        <f t="shared" si="8"/>
        <v>7.1999999999999995E-2</v>
      </c>
      <c r="M43" s="613">
        <f t="shared" si="8"/>
        <v>3.3000000000000002E-2</v>
      </c>
      <c r="N43" s="613">
        <f t="shared" si="8"/>
        <v>0.04</v>
      </c>
      <c r="O43" s="613">
        <f t="shared" si="8"/>
        <v>0.156</v>
      </c>
      <c r="P43" s="620">
        <f t="shared" si="1"/>
        <v>1</v>
      </c>
      <c r="S43" s="619">
        <f t="shared" si="4"/>
        <v>2030</v>
      </c>
      <c r="T43" s="621">
        <v>0</v>
      </c>
      <c r="U43" s="621">
        <v>5</v>
      </c>
      <c r="V43" s="622">
        <f t="shared" si="5"/>
        <v>0</v>
      </c>
      <c r="W43" s="623">
        <v>1</v>
      </c>
      <c r="X43" s="624">
        <f t="shared" si="2"/>
        <v>0</v>
      </c>
    </row>
    <row r="44" spans="2:24">
      <c r="B44" s="619">
        <f t="shared" si="3"/>
        <v>2031</v>
      </c>
      <c r="C44" s="625"/>
      <c r="D44" s="612">
        <v>1</v>
      </c>
      <c r="E44" s="613">
        <f t="shared" si="8"/>
        <v>0.435</v>
      </c>
      <c r="F44" s="613">
        <f t="shared" si="8"/>
        <v>0.129</v>
      </c>
      <c r="G44" s="613">
        <f t="shared" si="7"/>
        <v>0</v>
      </c>
      <c r="H44" s="613">
        <f t="shared" si="8"/>
        <v>0</v>
      </c>
      <c r="I44" s="613">
        <f t="shared" si="7"/>
        <v>9.9000000000000005E-2</v>
      </c>
      <c r="J44" s="613">
        <f t="shared" si="8"/>
        <v>2.7E-2</v>
      </c>
      <c r="K44" s="613">
        <f t="shared" si="8"/>
        <v>8.9999999999999993E-3</v>
      </c>
      <c r="L44" s="613">
        <f t="shared" si="8"/>
        <v>7.1999999999999995E-2</v>
      </c>
      <c r="M44" s="613">
        <f t="shared" si="8"/>
        <v>3.3000000000000002E-2</v>
      </c>
      <c r="N44" s="613">
        <f t="shared" si="8"/>
        <v>0.04</v>
      </c>
      <c r="O44" s="613">
        <f t="shared" si="8"/>
        <v>0.156</v>
      </c>
      <c r="P44" s="620">
        <f t="shared" si="1"/>
        <v>1</v>
      </c>
      <c r="S44" s="619">
        <f t="shared" si="4"/>
        <v>2031</v>
      </c>
      <c r="T44" s="621">
        <v>0</v>
      </c>
      <c r="U44" s="621">
        <v>5</v>
      </c>
      <c r="V44" s="622">
        <f t="shared" si="5"/>
        <v>0</v>
      </c>
      <c r="W44" s="623">
        <v>1</v>
      </c>
      <c r="X44" s="624">
        <f t="shared" si="2"/>
        <v>0</v>
      </c>
    </row>
    <row r="45" spans="2:24">
      <c r="B45" s="619">
        <f t="shared" si="3"/>
        <v>2032</v>
      </c>
      <c r="C45" s="625"/>
      <c r="D45" s="612">
        <v>1</v>
      </c>
      <c r="E45" s="613">
        <f t="shared" si="8"/>
        <v>0.435</v>
      </c>
      <c r="F45" s="613">
        <f t="shared" si="8"/>
        <v>0.129</v>
      </c>
      <c r="G45" s="613">
        <f t="shared" si="7"/>
        <v>0</v>
      </c>
      <c r="H45" s="613">
        <f t="shared" si="8"/>
        <v>0</v>
      </c>
      <c r="I45" s="613">
        <f t="shared" si="7"/>
        <v>9.9000000000000005E-2</v>
      </c>
      <c r="J45" s="613">
        <f t="shared" si="8"/>
        <v>2.7E-2</v>
      </c>
      <c r="K45" s="613">
        <f t="shared" si="8"/>
        <v>8.9999999999999993E-3</v>
      </c>
      <c r="L45" s="613">
        <f t="shared" si="8"/>
        <v>7.1999999999999995E-2</v>
      </c>
      <c r="M45" s="613">
        <f t="shared" si="8"/>
        <v>3.3000000000000002E-2</v>
      </c>
      <c r="N45" s="613">
        <f t="shared" si="8"/>
        <v>0.04</v>
      </c>
      <c r="O45" s="613">
        <f t="shared" si="8"/>
        <v>0.156</v>
      </c>
      <c r="P45" s="620">
        <f t="shared" ref="P45:P76" si="9">SUM(E45:O45)</f>
        <v>1</v>
      </c>
      <c r="S45" s="619">
        <f t="shared" si="4"/>
        <v>2032</v>
      </c>
      <c r="T45" s="621">
        <v>0</v>
      </c>
      <c r="U45" s="621">
        <v>5</v>
      </c>
      <c r="V45" s="622">
        <f t="shared" si="5"/>
        <v>0</v>
      </c>
      <c r="W45" s="623">
        <v>1</v>
      </c>
      <c r="X45" s="624">
        <f t="shared" ref="X45:X76" si="10">V45*W45</f>
        <v>0</v>
      </c>
    </row>
    <row r="46" spans="2:24">
      <c r="B46" s="619">
        <f t="shared" ref="B46:B77" si="11">B45+1</f>
        <v>2033</v>
      </c>
      <c r="C46" s="625"/>
      <c r="D46" s="612">
        <v>1</v>
      </c>
      <c r="E46" s="613">
        <f t="shared" si="8"/>
        <v>0.435</v>
      </c>
      <c r="F46" s="613">
        <f t="shared" si="8"/>
        <v>0.129</v>
      </c>
      <c r="G46" s="613">
        <f t="shared" si="7"/>
        <v>0</v>
      </c>
      <c r="H46" s="613">
        <f t="shared" si="8"/>
        <v>0</v>
      </c>
      <c r="I46" s="613">
        <f t="shared" si="7"/>
        <v>9.9000000000000005E-2</v>
      </c>
      <c r="J46" s="613">
        <f t="shared" si="8"/>
        <v>2.7E-2</v>
      </c>
      <c r="K46" s="613">
        <f t="shared" si="8"/>
        <v>8.9999999999999993E-3</v>
      </c>
      <c r="L46" s="613">
        <f t="shared" si="8"/>
        <v>7.1999999999999995E-2</v>
      </c>
      <c r="M46" s="613">
        <f t="shared" si="8"/>
        <v>3.3000000000000002E-2</v>
      </c>
      <c r="N46" s="613">
        <f t="shared" si="8"/>
        <v>0.04</v>
      </c>
      <c r="O46" s="613">
        <f t="shared" si="8"/>
        <v>0.156</v>
      </c>
      <c r="P46" s="620">
        <f t="shared" si="9"/>
        <v>1</v>
      </c>
      <c r="S46" s="619">
        <f t="shared" si="4"/>
        <v>2033</v>
      </c>
      <c r="T46" s="621">
        <v>0</v>
      </c>
      <c r="U46" s="621">
        <v>5</v>
      </c>
      <c r="V46" s="622">
        <f t="shared" si="5"/>
        <v>0</v>
      </c>
      <c r="W46" s="623">
        <v>1</v>
      </c>
      <c r="X46" s="624">
        <f t="shared" si="10"/>
        <v>0</v>
      </c>
    </row>
    <row r="47" spans="2:24">
      <c r="B47" s="619">
        <f t="shared" si="11"/>
        <v>2034</v>
      </c>
      <c r="C47" s="625"/>
      <c r="D47" s="612">
        <v>1</v>
      </c>
      <c r="E47" s="613">
        <f t="shared" si="8"/>
        <v>0.435</v>
      </c>
      <c r="F47" s="613">
        <f t="shared" si="8"/>
        <v>0.129</v>
      </c>
      <c r="G47" s="613">
        <f t="shared" si="7"/>
        <v>0</v>
      </c>
      <c r="H47" s="613">
        <f t="shared" si="8"/>
        <v>0</v>
      </c>
      <c r="I47" s="613">
        <f t="shared" si="7"/>
        <v>9.9000000000000005E-2</v>
      </c>
      <c r="J47" s="613">
        <f t="shared" si="8"/>
        <v>2.7E-2</v>
      </c>
      <c r="K47" s="613">
        <f t="shared" si="8"/>
        <v>8.9999999999999993E-3</v>
      </c>
      <c r="L47" s="613">
        <f t="shared" si="8"/>
        <v>7.1999999999999995E-2</v>
      </c>
      <c r="M47" s="613">
        <f t="shared" si="8"/>
        <v>3.3000000000000002E-2</v>
      </c>
      <c r="N47" s="613">
        <f t="shared" si="8"/>
        <v>0.04</v>
      </c>
      <c r="O47" s="613">
        <f t="shared" si="8"/>
        <v>0.156</v>
      </c>
      <c r="P47" s="620">
        <f t="shared" si="9"/>
        <v>1</v>
      </c>
      <c r="S47" s="619">
        <f t="shared" si="4"/>
        <v>2034</v>
      </c>
      <c r="T47" s="621">
        <v>0</v>
      </c>
      <c r="U47" s="621">
        <v>5</v>
      </c>
      <c r="V47" s="622">
        <f t="shared" si="5"/>
        <v>0</v>
      </c>
      <c r="W47" s="623">
        <v>1</v>
      </c>
      <c r="X47" s="624">
        <f t="shared" si="10"/>
        <v>0</v>
      </c>
    </row>
    <row r="48" spans="2:24">
      <c r="B48" s="619">
        <f t="shared" si="11"/>
        <v>2035</v>
      </c>
      <c r="C48" s="625"/>
      <c r="D48" s="612">
        <v>1</v>
      </c>
      <c r="E48" s="613">
        <f t="shared" si="8"/>
        <v>0.435</v>
      </c>
      <c r="F48" s="613">
        <f t="shared" si="8"/>
        <v>0.129</v>
      </c>
      <c r="G48" s="613">
        <f t="shared" si="7"/>
        <v>0</v>
      </c>
      <c r="H48" s="613">
        <f t="shared" si="8"/>
        <v>0</v>
      </c>
      <c r="I48" s="613">
        <f t="shared" si="7"/>
        <v>9.9000000000000005E-2</v>
      </c>
      <c r="J48" s="613">
        <f t="shared" si="8"/>
        <v>2.7E-2</v>
      </c>
      <c r="K48" s="613">
        <f t="shared" si="8"/>
        <v>8.9999999999999993E-3</v>
      </c>
      <c r="L48" s="613">
        <f t="shared" si="8"/>
        <v>7.1999999999999995E-2</v>
      </c>
      <c r="M48" s="613">
        <f t="shared" si="8"/>
        <v>3.3000000000000002E-2</v>
      </c>
      <c r="N48" s="613">
        <f t="shared" si="8"/>
        <v>0.04</v>
      </c>
      <c r="O48" s="613">
        <f t="shared" si="8"/>
        <v>0.156</v>
      </c>
      <c r="P48" s="620">
        <f t="shared" si="9"/>
        <v>1</v>
      </c>
      <c r="S48" s="619">
        <f t="shared" si="4"/>
        <v>2035</v>
      </c>
      <c r="T48" s="621">
        <v>0</v>
      </c>
      <c r="U48" s="621">
        <v>5</v>
      </c>
      <c r="V48" s="622">
        <f t="shared" si="5"/>
        <v>0</v>
      </c>
      <c r="W48" s="623">
        <v>1</v>
      </c>
      <c r="X48" s="624">
        <f t="shared" si="10"/>
        <v>0</v>
      </c>
    </row>
    <row r="49" spans="2:24">
      <c r="B49" s="619">
        <f t="shared" si="11"/>
        <v>2036</v>
      </c>
      <c r="C49" s="625"/>
      <c r="D49" s="612">
        <v>1</v>
      </c>
      <c r="E49" s="613">
        <f t="shared" si="8"/>
        <v>0.435</v>
      </c>
      <c r="F49" s="613">
        <f t="shared" si="8"/>
        <v>0.129</v>
      </c>
      <c r="G49" s="613">
        <f t="shared" si="8"/>
        <v>0</v>
      </c>
      <c r="H49" s="613">
        <f t="shared" si="8"/>
        <v>0</v>
      </c>
      <c r="I49" s="613">
        <f t="shared" si="8"/>
        <v>9.9000000000000005E-2</v>
      </c>
      <c r="J49" s="613">
        <f t="shared" si="8"/>
        <v>2.7E-2</v>
      </c>
      <c r="K49" s="613">
        <f t="shared" si="8"/>
        <v>8.9999999999999993E-3</v>
      </c>
      <c r="L49" s="613">
        <f t="shared" si="8"/>
        <v>7.1999999999999995E-2</v>
      </c>
      <c r="M49" s="613">
        <f t="shared" si="8"/>
        <v>3.3000000000000002E-2</v>
      </c>
      <c r="N49" s="613">
        <f t="shared" si="8"/>
        <v>0.04</v>
      </c>
      <c r="O49" s="613">
        <f t="shared" si="8"/>
        <v>0.156</v>
      </c>
      <c r="P49" s="620">
        <f t="shared" si="9"/>
        <v>1</v>
      </c>
      <c r="S49" s="619">
        <f t="shared" si="4"/>
        <v>2036</v>
      </c>
      <c r="T49" s="621">
        <v>0</v>
      </c>
      <c r="U49" s="621">
        <v>5</v>
      </c>
      <c r="V49" s="622">
        <f t="shared" si="5"/>
        <v>0</v>
      </c>
      <c r="W49" s="623">
        <v>1</v>
      </c>
      <c r="X49" s="624">
        <f t="shared" si="10"/>
        <v>0</v>
      </c>
    </row>
    <row r="50" spans="2:24">
      <c r="B50" s="619">
        <f t="shared" si="11"/>
        <v>2037</v>
      </c>
      <c r="C50" s="625"/>
      <c r="D50" s="612">
        <v>1</v>
      </c>
      <c r="E50" s="613">
        <f t="shared" si="8"/>
        <v>0.435</v>
      </c>
      <c r="F50" s="613">
        <f t="shared" si="8"/>
        <v>0.129</v>
      </c>
      <c r="G50" s="613">
        <f t="shared" si="8"/>
        <v>0</v>
      </c>
      <c r="H50" s="613">
        <f t="shared" si="8"/>
        <v>0</v>
      </c>
      <c r="I50" s="613">
        <f t="shared" si="8"/>
        <v>9.9000000000000005E-2</v>
      </c>
      <c r="J50" s="613">
        <f t="shared" si="8"/>
        <v>2.7E-2</v>
      </c>
      <c r="K50" s="613">
        <f t="shared" si="8"/>
        <v>8.9999999999999993E-3</v>
      </c>
      <c r="L50" s="613">
        <f t="shared" si="8"/>
        <v>7.1999999999999995E-2</v>
      </c>
      <c r="M50" s="613">
        <f t="shared" si="8"/>
        <v>3.3000000000000002E-2</v>
      </c>
      <c r="N50" s="613">
        <f t="shared" si="8"/>
        <v>0.04</v>
      </c>
      <c r="O50" s="613">
        <f t="shared" si="8"/>
        <v>0.156</v>
      </c>
      <c r="P50" s="620">
        <f t="shared" si="9"/>
        <v>1</v>
      </c>
      <c r="S50" s="619">
        <f t="shared" si="4"/>
        <v>2037</v>
      </c>
      <c r="T50" s="621">
        <v>0</v>
      </c>
      <c r="U50" s="621">
        <v>5</v>
      </c>
      <c r="V50" s="622">
        <f t="shared" si="5"/>
        <v>0</v>
      </c>
      <c r="W50" s="623">
        <v>1</v>
      </c>
      <c r="X50" s="624">
        <f t="shared" si="10"/>
        <v>0</v>
      </c>
    </row>
    <row r="51" spans="2:24">
      <c r="B51" s="619">
        <f t="shared" si="11"/>
        <v>2038</v>
      </c>
      <c r="C51" s="625"/>
      <c r="D51" s="612">
        <v>1</v>
      </c>
      <c r="E51" s="613">
        <f t="shared" si="8"/>
        <v>0.435</v>
      </c>
      <c r="F51" s="613">
        <f t="shared" si="8"/>
        <v>0.129</v>
      </c>
      <c r="G51" s="613">
        <f t="shared" si="8"/>
        <v>0</v>
      </c>
      <c r="H51" s="613">
        <f t="shared" si="8"/>
        <v>0</v>
      </c>
      <c r="I51" s="613">
        <f t="shared" si="8"/>
        <v>9.9000000000000005E-2</v>
      </c>
      <c r="J51" s="613">
        <f t="shared" si="8"/>
        <v>2.7E-2</v>
      </c>
      <c r="K51" s="613">
        <f t="shared" si="8"/>
        <v>8.9999999999999993E-3</v>
      </c>
      <c r="L51" s="613">
        <f t="shared" si="8"/>
        <v>7.1999999999999995E-2</v>
      </c>
      <c r="M51" s="613">
        <f t="shared" si="8"/>
        <v>3.3000000000000002E-2</v>
      </c>
      <c r="N51" s="613">
        <f t="shared" si="8"/>
        <v>0.04</v>
      </c>
      <c r="O51" s="613">
        <f t="shared" si="8"/>
        <v>0.156</v>
      </c>
      <c r="P51" s="620">
        <f t="shared" si="9"/>
        <v>1</v>
      </c>
      <c r="S51" s="619">
        <f t="shared" si="4"/>
        <v>2038</v>
      </c>
      <c r="T51" s="621">
        <v>0</v>
      </c>
      <c r="U51" s="621">
        <v>5</v>
      </c>
      <c r="V51" s="622">
        <f t="shared" si="5"/>
        <v>0</v>
      </c>
      <c r="W51" s="623">
        <v>1</v>
      </c>
      <c r="X51" s="624">
        <f t="shared" si="10"/>
        <v>0</v>
      </c>
    </row>
    <row r="52" spans="2:24">
      <c r="B52" s="619">
        <f t="shared" si="11"/>
        <v>2039</v>
      </c>
      <c r="C52" s="625"/>
      <c r="D52" s="612">
        <v>1</v>
      </c>
      <c r="E52" s="613">
        <f t="shared" si="8"/>
        <v>0.435</v>
      </c>
      <c r="F52" s="613">
        <f t="shared" si="8"/>
        <v>0.129</v>
      </c>
      <c r="G52" s="613">
        <f t="shared" si="8"/>
        <v>0</v>
      </c>
      <c r="H52" s="613">
        <f t="shared" si="8"/>
        <v>0</v>
      </c>
      <c r="I52" s="613">
        <f t="shared" si="8"/>
        <v>9.9000000000000005E-2</v>
      </c>
      <c r="J52" s="613">
        <f t="shared" si="8"/>
        <v>2.7E-2</v>
      </c>
      <c r="K52" s="613">
        <f t="shared" si="8"/>
        <v>8.9999999999999993E-3</v>
      </c>
      <c r="L52" s="613">
        <f t="shared" si="8"/>
        <v>7.1999999999999995E-2</v>
      </c>
      <c r="M52" s="613">
        <f t="shared" si="8"/>
        <v>3.3000000000000002E-2</v>
      </c>
      <c r="N52" s="613">
        <f t="shared" si="8"/>
        <v>0.04</v>
      </c>
      <c r="O52" s="613">
        <f t="shared" si="8"/>
        <v>0.156</v>
      </c>
      <c r="P52" s="620">
        <f t="shared" si="9"/>
        <v>1</v>
      </c>
      <c r="S52" s="619">
        <f t="shared" si="4"/>
        <v>2039</v>
      </c>
      <c r="T52" s="621">
        <v>0</v>
      </c>
      <c r="U52" s="621">
        <v>5</v>
      </c>
      <c r="V52" s="622">
        <f t="shared" si="5"/>
        <v>0</v>
      </c>
      <c r="W52" s="623">
        <v>1</v>
      </c>
      <c r="X52" s="624">
        <f t="shared" si="10"/>
        <v>0</v>
      </c>
    </row>
    <row r="53" spans="2:24">
      <c r="B53" s="619">
        <f t="shared" si="11"/>
        <v>2040</v>
      </c>
      <c r="C53" s="625"/>
      <c r="D53" s="612">
        <v>1</v>
      </c>
      <c r="E53" s="613">
        <f t="shared" ref="E53:O68" si="12">E$8</f>
        <v>0.435</v>
      </c>
      <c r="F53" s="613">
        <f t="shared" si="12"/>
        <v>0.129</v>
      </c>
      <c r="G53" s="613">
        <f t="shared" si="8"/>
        <v>0</v>
      </c>
      <c r="H53" s="613">
        <f t="shared" si="12"/>
        <v>0</v>
      </c>
      <c r="I53" s="613">
        <f t="shared" si="8"/>
        <v>9.9000000000000005E-2</v>
      </c>
      <c r="J53" s="613">
        <f t="shared" si="12"/>
        <v>2.7E-2</v>
      </c>
      <c r="K53" s="613">
        <f t="shared" si="12"/>
        <v>8.9999999999999993E-3</v>
      </c>
      <c r="L53" s="613">
        <f t="shared" si="12"/>
        <v>7.1999999999999995E-2</v>
      </c>
      <c r="M53" s="613">
        <f t="shared" si="12"/>
        <v>3.3000000000000002E-2</v>
      </c>
      <c r="N53" s="613">
        <f t="shared" si="12"/>
        <v>0.04</v>
      </c>
      <c r="O53" s="613">
        <f t="shared" si="12"/>
        <v>0.156</v>
      </c>
      <c r="P53" s="620">
        <f t="shared" si="9"/>
        <v>1</v>
      </c>
      <c r="S53" s="619">
        <f t="shared" si="4"/>
        <v>2040</v>
      </c>
      <c r="T53" s="621">
        <v>0</v>
      </c>
      <c r="U53" s="621">
        <v>5</v>
      </c>
      <c r="V53" s="622">
        <f t="shared" si="5"/>
        <v>0</v>
      </c>
      <c r="W53" s="623">
        <v>1</v>
      </c>
      <c r="X53" s="624">
        <f t="shared" si="10"/>
        <v>0</v>
      </c>
    </row>
    <row r="54" spans="2:24">
      <c r="B54" s="619">
        <f t="shared" si="11"/>
        <v>2041</v>
      </c>
      <c r="C54" s="625"/>
      <c r="D54" s="612">
        <v>1</v>
      </c>
      <c r="E54" s="613">
        <f t="shared" si="12"/>
        <v>0.435</v>
      </c>
      <c r="F54" s="613">
        <f t="shared" si="12"/>
        <v>0.129</v>
      </c>
      <c r="G54" s="613">
        <f t="shared" si="8"/>
        <v>0</v>
      </c>
      <c r="H54" s="613">
        <f t="shared" si="12"/>
        <v>0</v>
      </c>
      <c r="I54" s="613">
        <f t="shared" si="8"/>
        <v>9.9000000000000005E-2</v>
      </c>
      <c r="J54" s="613">
        <f t="shared" si="12"/>
        <v>2.7E-2</v>
      </c>
      <c r="K54" s="613">
        <f t="shared" si="12"/>
        <v>8.9999999999999993E-3</v>
      </c>
      <c r="L54" s="613">
        <f t="shared" si="12"/>
        <v>7.1999999999999995E-2</v>
      </c>
      <c r="M54" s="613">
        <f t="shared" si="12"/>
        <v>3.3000000000000002E-2</v>
      </c>
      <c r="N54" s="613">
        <f t="shared" si="12"/>
        <v>0.04</v>
      </c>
      <c r="O54" s="613">
        <f t="shared" si="12"/>
        <v>0.156</v>
      </c>
      <c r="P54" s="620">
        <f t="shared" si="9"/>
        <v>1</v>
      </c>
      <c r="S54" s="619">
        <f t="shared" si="4"/>
        <v>2041</v>
      </c>
      <c r="T54" s="621">
        <v>0</v>
      </c>
      <c r="U54" s="621">
        <v>5</v>
      </c>
      <c r="V54" s="622">
        <f t="shared" si="5"/>
        <v>0</v>
      </c>
      <c r="W54" s="623">
        <v>1</v>
      </c>
      <c r="X54" s="624">
        <f t="shared" si="10"/>
        <v>0</v>
      </c>
    </row>
    <row r="55" spans="2:24">
      <c r="B55" s="619">
        <f t="shared" si="11"/>
        <v>2042</v>
      </c>
      <c r="C55" s="625"/>
      <c r="D55" s="612">
        <v>1</v>
      </c>
      <c r="E55" s="613">
        <f t="shared" si="12"/>
        <v>0.435</v>
      </c>
      <c r="F55" s="613">
        <f t="shared" si="12"/>
        <v>0.129</v>
      </c>
      <c r="G55" s="613">
        <f t="shared" si="8"/>
        <v>0</v>
      </c>
      <c r="H55" s="613">
        <f t="shared" si="12"/>
        <v>0</v>
      </c>
      <c r="I55" s="613">
        <f t="shared" si="8"/>
        <v>9.9000000000000005E-2</v>
      </c>
      <c r="J55" s="613">
        <f t="shared" si="12"/>
        <v>2.7E-2</v>
      </c>
      <c r="K55" s="613">
        <f t="shared" si="12"/>
        <v>8.9999999999999993E-3</v>
      </c>
      <c r="L55" s="613">
        <f t="shared" si="12"/>
        <v>7.1999999999999995E-2</v>
      </c>
      <c r="M55" s="613">
        <f t="shared" si="12"/>
        <v>3.3000000000000002E-2</v>
      </c>
      <c r="N55" s="613">
        <f t="shared" si="12"/>
        <v>0.04</v>
      </c>
      <c r="O55" s="613">
        <f t="shared" si="12"/>
        <v>0.156</v>
      </c>
      <c r="P55" s="620">
        <f t="shared" si="9"/>
        <v>1</v>
      </c>
      <c r="S55" s="619">
        <f t="shared" si="4"/>
        <v>2042</v>
      </c>
      <c r="T55" s="621">
        <v>0</v>
      </c>
      <c r="U55" s="621">
        <v>5</v>
      </c>
      <c r="V55" s="622">
        <f t="shared" si="5"/>
        <v>0</v>
      </c>
      <c r="W55" s="623">
        <v>1</v>
      </c>
      <c r="X55" s="624">
        <f t="shared" si="10"/>
        <v>0</v>
      </c>
    </row>
    <row r="56" spans="2:24">
      <c r="B56" s="619">
        <f t="shared" si="11"/>
        <v>2043</v>
      </c>
      <c r="C56" s="625"/>
      <c r="D56" s="612">
        <v>1</v>
      </c>
      <c r="E56" s="613">
        <f t="shared" si="12"/>
        <v>0.435</v>
      </c>
      <c r="F56" s="613">
        <f t="shared" si="12"/>
        <v>0.129</v>
      </c>
      <c r="G56" s="613">
        <f t="shared" si="8"/>
        <v>0</v>
      </c>
      <c r="H56" s="613">
        <f t="shared" si="12"/>
        <v>0</v>
      </c>
      <c r="I56" s="613">
        <f t="shared" si="8"/>
        <v>9.9000000000000005E-2</v>
      </c>
      <c r="J56" s="613">
        <f t="shared" si="12"/>
        <v>2.7E-2</v>
      </c>
      <c r="K56" s="613">
        <f t="shared" si="12"/>
        <v>8.9999999999999993E-3</v>
      </c>
      <c r="L56" s="613">
        <f t="shared" si="12"/>
        <v>7.1999999999999995E-2</v>
      </c>
      <c r="M56" s="613">
        <f t="shared" si="12"/>
        <v>3.3000000000000002E-2</v>
      </c>
      <c r="N56" s="613">
        <f t="shared" si="12"/>
        <v>0.04</v>
      </c>
      <c r="O56" s="613">
        <f t="shared" si="12"/>
        <v>0.156</v>
      </c>
      <c r="P56" s="620">
        <f t="shared" si="9"/>
        <v>1</v>
      </c>
      <c r="S56" s="619">
        <f t="shared" si="4"/>
        <v>2043</v>
      </c>
      <c r="T56" s="621">
        <v>0</v>
      </c>
      <c r="U56" s="621">
        <v>5</v>
      </c>
      <c r="V56" s="622">
        <f t="shared" si="5"/>
        <v>0</v>
      </c>
      <c r="W56" s="623">
        <v>1</v>
      </c>
      <c r="X56" s="624">
        <f t="shared" si="10"/>
        <v>0</v>
      </c>
    </row>
    <row r="57" spans="2:24">
      <c r="B57" s="619">
        <f t="shared" si="11"/>
        <v>2044</v>
      </c>
      <c r="C57" s="625"/>
      <c r="D57" s="612">
        <v>1</v>
      </c>
      <c r="E57" s="613">
        <f t="shared" si="12"/>
        <v>0.435</v>
      </c>
      <c r="F57" s="613">
        <f t="shared" si="12"/>
        <v>0.129</v>
      </c>
      <c r="G57" s="613">
        <f t="shared" si="8"/>
        <v>0</v>
      </c>
      <c r="H57" s="613">
        <f t="shared" si="12"/>
        <v>0</v>
      </c>
      <c r="I57" s="613">
        <f t="shared" si="8"/>
        <v>9.9000000000000005E-2</v>
      </c>
      <c r="J57" s="613">
        <f t="shared" si="12"/>
        <v>2.7E-2</v>
      </c>
      <c r="K57" s="613">
        <f t="shared" si="12"/>
        <v>8.9999999999999993E-3</v>
      </c>
      <c r="L57" s="613">
        <f t="shared" si="12"/>
        <v>7.1999999999999995E-2</v>
      </c>
      <c r="M57" s="613">
        <f t="shared" si="12"/>
        <v>3.3000000000000002E-2</v>
      </c>
      <c r="N57" s="613">
        <f t="shared" si="12"/>
        <v>0.04</v>
      </c>
      <c r="O57" s="613">
        <f t="shared" si="12"/>
        <v>0.156</v>
      </c>
      <c r="P57" s="620">
        <f t="shared" si="9"/>
        <v>1</v>
      </c>
      <c r="S57" s="619">
        <f t="shared" si="4"/>
        <v>2044</v>
      </c>
      <c r="T57" s="621">
        <v>0</v>
      </c>
      <c r="U57" s="621">
        <v>5</v>
      </c>
      <c r="V57" s="622">
        <f t="shared" si="5"/>
        <v>0</v>
      </c>
      <c r="W57" s="623">
        <v>1</v>
      </c>
      <c r="X57" s="624">
        <f t="shared" si="10"/>
        <v>0</v>
      </c>
    </row>
    <row r="58" spans="2:24">
      <c r="B58" s="619">
        <f t="shared" si="11"/>
        <v>2045</v>
      </c>
      <c r="C58" s="625"/>
      <c r="D58" s="612">
        <v>1</v>
      </c>
      <c r="E58" s="613">
        <f t="shared" si="12"/>
        <v>0.435</v>
      </c>
      <c r="F58" s="613">
        <f t="shared" si="12"/>
        <v>0.129</v>
      </c>
      <c r="G58" s="613">
        <f t="shared" si="8"/>
        <v>0</v>
      </c>
      <c r="H58" s="613">
        <f t="shared" si="12"/>
        <v>0</v>
      </c>
      <c r="I58" s="613">
        <f t="shared" si="8"/>
        <v>9.9000000000000005E-2</v>
      </c>
      <c r="J58" s="613">
        <f t="shared" si="12"/>
        <v>2.7E-2</v>
      </c>
      <c r="K58" s="613">
        <f t="shared" si="12"/>
        <v>8.9999999999999993E-3</v>
      </c>
      <c r="L58" s="613">
        <f t="shared" si="12"/>
        <v>7.1999999999999995E-2</v>
      </c>
      <c r="M58" s="613">
        <f t="shared" si="12"/>
        <v>3.3000000000000002E-2</v>
      </c>
      <c r="N58" s="613">
        <f t="shared" si="12"/>
        <v>0.04</v>
      </c>
      <c r="O58" s="613">
        <f t="shared" si="12"/>
        <v>0.156</v>
      </c>
      <c r="P58" s="620">
        <f t="shared" si="9"/>
        <v>1</v>
      </c>
      <c r="S58" s="619">
        <f t="shared" si="4"/>
        <v>2045</v>
      </c>
      <c r="T58" s="621">
        <v>0</v>
      </c>
      <c r="U58" s="621">
        <v>5</v>
      </c>
      <c r="V58" s="622">
        <f t="shared" si="5"/>
        <v>0</v>
      </c>
      <c r="W58" s="623">
        <v>1</v>
      </c>
      <c r="X58" s="624">
        <f t="shared" si="10"/>
        <v>0</v>
      </c>
    </row>
    <row r="59" spans="2:24">
      <c r="B59" s="619">
        <f t="shared" si="11"/>
        <v>2046</v>
      </c>
      <c r="C59" s="625"/>
      <c r="D59" s="612">
        <v>1</v>
      </c>
      <c r="E59" s="613">
        <f t="shared" si="12"/>
        <v>0.435</v>
      </c>
      <c r="F59" s="613">
        <f t="shared" si="12"/>
        <v>0.129</v>
      </c>
      <c r="G59" s="613">
        <f t="shared" si="12"/>
        <v>0</v>
      </c>
      <c r="H59" s="613">
        <f t="shared" si="12"/>
        <v>0</v>
      </c>
      <c r="I59" s="613">
        <f t="shared" si="12"/>
        <v>9.9000000000000005E-2</v>
      </c>
      <c r="J59" s="613">
        <f t="shared" si="12"/>
        <v>2.7E-2</v>
      </c>
      <c r="K59" s="613">
        <f t="shared" si="12"/>
        <v>8.9999999999999993E-3</v>
      </c>
      <c r="L59" s="613">
        <f t="shared" si="12"/>
        <v>7.1999999999999995E-2</v>
      </c>
      <c r="M59" s="613">
        <f t="shared" si="12"/>
        <v>3.3000000000000002E-2</v>
      </c>
      <c r="N59" s="613">
        <f t="shared" si="12"/>
        <v>0.04</v>
      </c>
      <c r="O59" s="613">
        <f t="shared" si="12"/>
        <v>0.156</v>
      </c>
      <c r="P59" s="620">
        <f t="shared" si="9"/>
        <v>1</v>
      </c>
      <c r="S59" s="619">
        <f t="shared" si="4"/>
        <v>2046</v>
      </c>
      <c r="T59" s="621">
        <v>0</v>
      </c>
      <c r="U59" s="621">
        <v>5</v>
      </c>
      <c r="V59" s="622">
        <f t="shared" si="5"/>
        <v>0</v>
      </c>
      <c r="W59" s="623">
        <v>1</v>
      </c>
      <c r="X59" s="624">
        <f t="shared" si="10"/>
        <v>0</v>
      </c>
    </row>
    <row r="60" spans="2:24">
      <c r="B60" s="619">
        <f t="shared" si="11"/>
        <v>2047</v>
      </c>
      <c r="C60" s="625"/>
      <c r="D60" s="612">
        <v>1</v>
      </c>
      <c r="E60" s="613">
        <f t="shared" si="12"/>
        <v>0.435</v>
      </c>
      <c r="F60" s="613">
        <f t="shared" si="12"/>
        <v>0.129</v>
      </c>
      <c r="G60" s="613">
        <f t="shared" si="12"/>
        <v>0</v>
      </c>
      <c r="H60" s="613">
        <f t="shared" si="12"/>
        <v>0</v>
      </c>
      <c r="I60" s="613">
        <f t="shared" si="12"/>
        <v>9.9000000000000005E-2</v>
      </c>
      <c r="J60" s="613">
        <f t="shared" si="12"/>
        <v>2.7E-2</v>
      </c>
      <c r="K60" s="613">
        <f t="shared" si="12"/>
        <v>8.9999999999999993E-3</v>
      </c>
      <c r="L60" s="613">
        <f t="shared" si="12"/>
        <v>7.1999999999999995E-2</v>
      </c>
      <c r="M60" s="613">
        <f t="shared" si="12"/>
        <v>3.3000000000000002E-2</v>
      </c>
      <c r="N60" s="613">
        <f t="shared" si="12"/>
        <v>0.04</v>
      </c>
      <c r="O60" s="613">
        <f t="shared" si="12"/>
        <v>0.156</v>
      </c>
      <c r="P60" s="620">
        <f t="shared" si="9"/>
        <v>1</v>
      </c>
      <c r="S60" s="619">
        <f t="shared" si="4"/>
        <v>2047</v>
      </c>
      <c r="T60" s="621">
        <v>0</v>
      </c>
      <c r="U60" s="621">
        <v>5</v>
      </c>
      <c r="V60" s="622">
        <f t="shared" si="5"/>
        <v>0</v>
      </c>
      <c r="W60" s="623">
        <v>1</v>
      </c>
      <c r="X60" s="624">
        <f t="shared" si="10"/>
        <v>0</v>
      </c>
    </row>
    <row r="61" spans="2:24">
      <c r="B61" s="619">
        <f t="shared" si="11"/>
        <v>2048</v>
      </c>
      <c r="C61" s="625"/>
      <c r="D61" s="612">
        <v>1</v>
      </c>
      <c r="E61" s="613">
        <f t="shared" si="12"/>
        <v>0.435</v>
      </c>
      <c r="F61" s="613">
        <f t="shared" si="12"/>
        <v>0.129</v>
      </c>
      <c r="G61" s="613">
        <f t="shared" si="12"/>
        <v>0</v>
      </c>
      <c r="H61" s="613">
        <f t="shared" si="12"/>
        <v>0</v>
      </c>
      <c r="I61" s="613">
        <f t="shared" si="12"/>
        <v>9.9000000000000005E-2</v>
      </c>
      <c r="J61" s="613">
        <f t="shared" si="12"/>
        <v>2.7E-2</v>
      </c>
      <c r="K61" s="613">
        <f t="shared" si="12"/>
        <v>8.9999999999999993E-3</v>
      </c>
      <c r="L61" s="613">
        <f t="shared" si="12"/>
        <v>7.1999999999999995E-2</v>
      </c>
      <c r="M61" s="613">
        <f t="shared" si="12"/>
        <v>3.3000000000000002E-2</v>
      </c>
      <c r="N61" s="613">
        <f t="shared" si="12"/>
        <v>0.04</v>
      </c>
      <c r="O61" s="613">
        <f t="shared" si="12"/>
        <v>0.156</v>
      </c>
      <c r="P61" s="620">
        <f t="shared" si="9"/>
        <v>1</v>
      </c>
      <c r="S61" s="619">
        <f t="shared" si="4"/>
        <v>2048</v>
      </c>
      <c r="T61" s="621">
        <v>0</v>
      </c>
      <c r="U61" s="621">
        <v>5</v>
      </c>
      <c r="V61" s="622">
        <f t="shared" si="5"/>
        <v>0</v>
      </c>
      <c r="W61" s="623">
        <v>1</v>
      </c>
      <c r="X61" s="624">
        <f t="shared" si="10"/>
        <v>0</v>
      </c>
    </row>
    <row r="62" spans="2:24">
      <c r="B62" s="619">
        <f t="shared" si="11"/>
        <v>2049</v>
      </c>
      <c r="C62" s="625"/>
      <c r="D62" s="612">
        <v>1</v>
      </c>
      <c r="E62" s="613">
        <f t="shared" si="12"/>
        <v>0.435</v>
      </c>
      <c r="F62" s="613">
        <f t="shared" si="12"/>
        <v>0.129</v>
      </c>
      <c r="G62" s="613">
        <f t="shared" si="12"/>
        <v>0</v>
      </c>
      <c r="H62" s="613">
        <f t="shared" si="12"/>
        <v>0</v>
      </c>
      <c r="I62" s="613">
        <f t="shared" si="12"/>
        <v>9.9000000000000005E-2</v>
      </c>
      <c r="J62" s="613">
        <f t="shared" si="12"/>
        <v>2.7E-2</v>
      </c>
      <c r="K62" s="613">
        <f t="shared" si="12"/>
        <v>8.9999999999999993E-3</v>
      </c>
      <c r="L62" s="613">
        <f t="shared" si="12"/>
        <v>7.1999999999999995E-2</v>
      </c>
      <c r="M62" s="613">
        <f t="shared" si="12"/>
        <v>3.3000000000000002E-2</v>
      </c>
      <c r="N62" s="613">
        <f t="shared" si="12"/>
        <v>0.04</v>
      </c>
      <c r="O62" s="613">
        <f t="shared" si="12"/>
        <v>0.156</v>
      </c>
      <c r="P62" s="620">
        <f t="shared" si="9"/>
        <v>1</v>
      </c>
      <c r="S62" s="619">
        <f t="shared" si="4"/>
        <v>2049</v>
      </c>
      <c r="T62" s="621">
        <v>0</v>
      </c>
      <c r="U62" s="621">
        <v>5</v>
      </c>
      <c r="V62" s="622">
        <f t="shared" si="5"/>
        <v>0</v>
      </c>
      <c r="W62" s="623">
        <v>1</v>
      </c>
      <c r="X62" s="624">
        <f t="shared" si="10"/>
        <v>0</v>
      </c>
    </row>
    <row r="63" spans="2:24">
      <c r="B63" s="619">
        <f t="shared" si="11"/>
        <v>2050</v>
      </c>
      <c r="C63" s="625"/>
      <c r="D63" s="612">
        <v>1</v>
      </c>
      <c r="E63" s="613">
        <f t="shared" ref="E63:O78" si="13">E$8</f>
        <v>0.435</v>
      </c>
      <c r="F63" s="613">
        <f t="shared" si="13"/>
        <v>0.129</v>
      </c>
      <c r="G63" s="613">
        <f t="shared" si="12"/>
        <v>0</v>
      </c>
      <c r="H63" s="613">
        <f t="shared" si="13"/>
        <v>0</v>
      </c>
      <c r="I63" s="613">
        <f t="shared" si="12"/>
        <v>9.9000000000000005E-2</v>
      </c>
      <c r="J63" s="613">
        <f t="shared" si="13"/>
        <v>2.7E-2</v>
      </c>
      <c r="K63" s="613">
        <f t="shared" si="13"/>
        <v>8.9999999999999993E-3</v>
      </c>
      <c r="L63" s="613">
        <f t="shared" si="13"/>
        <v>7.1999999999999995E-2</v>
      </c>
      <c r="M63" s="613">
        <f t="shared" si="13"/>
        <v>3.3000000000000002E-2</v>
      </c>
      <c r="N63" s="613">
        <f t="shared" si="13"/>
        <v>0.04</v>
      </c>
      <c r="O63" s="613">
        <f t="shared" si="13"/>
        <v>0.156</v>
      </c>
      <c r="P63" s="620">
        <f t="shared" si="9"/>
        <v>1</v>
      </c>
      <c r="S63" s="619">
        <f t="shared" si="4"/>
        <v>2050</v>
      </c>
      <c r="T63" s="621">
        <v>0</v>
      </c>
      <c r="U63" s="621">
        <v>5</v>
      </c>
      <c r="V63" s="622">
        <f t="shared" si="5"/>
        <v>0</v>
      </c>
      <c r="W63" s="623">
        <v>1</v>
      </c>
      <c r="X63" s="624">
        <f t="shared" si="10"/>
        <v>0</v>
      </c>
    </row>
    <row r="64" spans="2:24">
      <c r="B64" s="619">
        <f t="shared" si="11"/>
        <v>2051</v>
      </c>
      <c r="C64" s="625"/>
      <c r="D64" s="612">
        <v>1</v>
      </c>
      <c r="E64" s="613">
        <f t="shared" si="13"/>
        <v>0.435</v>
      </c>
      <c r="F64" s="613">
        <f t="shared" si="13"/>
        <v>0.129</v>
      </c>
      <c r="G64" s="613">
        <f t="shared" si="12"/>
        <v>0</v>
      </c>
      <c r="H64" s="613">
        <f t="shared" si="13"/>
        <v>0</v>
      </c>
      <c r="I64" s="613">
        <f t="shared" si="12"/>
        <v>9.9000000000000005E-2</v>
      </c>
      <c r="J64" s="613">
        <f t="shared" si="13"/>
        <v>2.7E-2</v>
      </c>
      <c r="K64" s="613">
        <f t="shared" si="13"/>
        <v>8.9999999999999993E-3</v>
      </c>
      <c r="L64" s="613">
        <f t="shared" si="13"/>
        <v>7.1999999999999995E-2</v>
      </c>
      <c r="M64" s="613">
        <f t="shared" si="13"/>
        <v>3.3000000000000002E-2</v>
      </c>
      <c r="N64" s="613">
        <f t="shared" si="13"/>
        <v>0.04</v>
      </c>
      <c r="O64" s="613">
        <f t="shared" si="13"/>
        <v>0.156</v>
      </c>
      <c r="P64" s="620">
        <f t="shared" si="9"/>
        <v>1</v>
      </c>
      <c r="S64" s="619">
        <f t="shared" si="4"/>
        <v>2051</v>
      </c>
      <c r="T64" s="621">
        <v>0</v>
      </c>
      <c r="U64" s="621">
        <v>5</v>
      </c>
      <c r="V64" s="622">
        <f t="shared" si="5"/>
        <v>0</v>
      </c>
      <c r="W64" s="623">
        <v>1</v>
      </c>
      <c r="X64" s="624">
        <f t="shared" si="10"/>
        <v>0</v>
      </c>
    </row>
    <row r="65" spans="2:24">
      <c r="B65" s="619">
        <f t="shared" si="11"/>
        <v>2052</v>
      </c>
      <c r="C65" s="625"/>
      <c r="D65" s="612">
        <v>1</v>
      </c>
      <c r="E65" s="613">
        <f t="shared" si="13"/>
        <v>0.435</v>
      </c>
      <c r="F65" s="613">
        <f t="shared" si="13"/>
        <v>0.129</v>
      </c>
      <c r="G65" s="613">
        <f t="shared" si="12"/>
        <v>0</v>
      </c>
      <c r="H65" s="613">
        <f t="shared" si="13"/>
        <v>0</v>
      </c>
      <c r="I65" s="613">
        <f t="shared" si="12"/>
        <v>9.9000000000000005E-2</v>
      </c>
      <c r="J65" s="613">
        <f t="shared" si="13"/>
        <v>2.7E-2</v>
      </c>
      <c r="K65" s="613">
        <f t="shared" si="13"/>
        <v>8.9999999999999993E-3</v>
      </c>
      <c r="L65" s="613">
        <f t="shared" si="13"/>
        <v>7.1999999999999995E-2</v>
      </c>
      <c r="M65" s="613">
        <f t="shared" si="13"/>
        <v>3.3000000000000002E-2</v>
      </c>
      <c r="N65" s="613">
        <f t="shared" si="13"/>
        <v>0.04</v>
      </c>
      <c r="O65" s="613">
        <f t="shared" si="13"/>
        <v>0.156</v>
      </c>
      <c r="P65" s="620">
        <f t="shared" si="9"/>
        <v>1</v>
      </c>
      <c r="S65" s="619">
        <f t="shared" si="4"/>
        <v>2052</v>
      </c>
      <c r="T65" s="621">
        <v>0</v>
      </c>
      <c r="U65" s="621">
        <v>5</v>
      </c>
      <c r="V65" s="622">
        <f t="shared" si="5"/>
        <v>0</v>
      </c>
      <c r="W65" s="623">
        <v>1</v>
      </c>
      <c r="X65" s="624">
        <f t="shared" si="10"/>
        <v>0</v>
      </c>
    </row>
    <row r="66" spans="2:24">
      <c r="B66" s="619">
        <f t="shared" si="11"/>
        <v>2053</v>
      </c>
      <c r="C66" s="625"/>
      <c r="D66" s="612">
        <v>1</v>
      </c>
      <c r="E66" s="613">
        <f t="shared" si="13"/>
        <v>0.435</v>
      </c>
      <c r="F66" s="613">
        <f t="shared" si="13"/>
        <v>0.129</v>
      </c>
      <c r="G66" s="613">
        <f t="shared" si="12"/>
        <v>0</v>
      </c>
      <c r="H66" s="613">
        <f t="shared" si="13"/>
        <v>0</v>
      </c>
      <c r="I66" s="613">
        <f t="shared" si="12"/>
        <v>9.9000000000000005E-2</v>
      </c>
      <c r="J66" s="613">
        <f t="shared" si="13"/>
        <v>2.7E-2</v>
      </c>
      <c r="K66" s="613">
        <f t="shared" si="13"/>
        <v>8.9999999999999993E-3</v>
      </c>
      <c r="L66" s="613">
        <f t="shared" si="13"/>
        <v>7.1999999999999995E-2</v>
      </c>
      <c r="M66" s="613">
        <f t="shared" si="13"/>
        <v>3.3000000000000002E-2</v>
      </c>
      <c r="N66" s="613">
        <f t="shared" si="13"/>
        <v>0.04</v>
      </c>
      <c r="O66" s="613">
        <f t="shared" si="13"/>
        <v>0.156</v>
      </c>
      <c r="P66" s="620">
        <f t="shared" si="9"/>
        <v>1</v>
      </c>
      <c r="S66" s="619">
        <f t="shared" si="4"/>
        <v>2053</v>
      </c>
      <c r="T66" s="621">
        <v>0</v>
      </c>
      <c r="U66" s="621">
        <v>5</v>
      </c>
      <c r="V66" s="622">
        <f t="shared" si="5"/>
        <v>0</v>
      </c>
      <c r="W66" s="623">
        <v>1</v>
      </c>
      <c r="X66" s="624">
        <f t="shared" si="10"/>
        <v>0</v>
      </c>
    </row>
    <row r="67" spans="2:24">
      <c r="B67" s="619">
        <f t="shared" si="11"/>
        <v>2054</v>
      </c>
      <c r="C67" s="625"/>
      <c r="D67" s="612">
        <v>1</v>
      </c>
      <c r="E67" s="613">
        <f t="shared" si="13"/>
        <v>0.435</v>
      </c>
      <c r="F67" s="613">
        <f t="shared" si="13"/>
        <v>0.129</v>
      </c>
      <c r="G67" s="613">
        <f t="shared" si="12"/>
        <v>0</v>
      </c>
      <c r="H67" s="613">
        <f t="shared" si="13"/>
        <v>0</v>
      </c>
      <c r="I67" s="613">
        <f t="shared" si="12"/>
        <v>9.9000000000000005E-2</v>
      </c>
      <c r="J67" s="613">
        <f t="shared" si="13"/>
        <v>2.7E-2</v>
      </c>
      <c r="K67" s="613">
        <f t="shared" si="13"/>
        <v>8.9999999999999993E-3</v>
      </c>
      <c r="L67" s="613">
        <f t="shared" si="13"/>
        <v>7.1999999999999995E-2</v>
      </c>
      <c r="M67" s="613">
        <f t="shared" si="13"/>
        <v>3.3000000000000002E-2</v>
      </c>
      <c r="N67" s="613">
        <f t="shared" si="13"/>
        <v>0.04</v>
      </c>
      <c r="O67" s="613">
        <f t="shared" si="13"/>
        <v>0.156</v>
      </c>
      <c r="P67" s="620">
        <f t="shared" si="9"/>
        <v>1</v>
      </c>
      <c r="S67" s="619">
        <f t="shared" si="4"/>
        <v>2054</v>
      </c>
      <c r="T67" s="621">
        <v>0</v>
      </c>
      <c r="U67" s="621">
        <v>5</v>
      </c>
      <c r="V67" s="622">
        <f t="shared" si="5"/>
        <v>0</v>
      </c>
      <c r="W67" s="623">
        <v>1</v>
      </c>
      <c r="X67" s="624">
        <f t="shared" si="10"/>
        <v>0</v>
      </c>
    </row>
    <row r="68" spans="2:24">
      <c r="B68" s="619">
        <f t="shared" si="11"/>
        <v>2055</v>
      </c>
      <c r="C68" s="625"/>
      <c r="D68" s="612">
        <v>1</v>
      </c>
      <c r="E68" s="613">
        <f t="shared" si="13"/>
        <v>0.435</v>
      </c>
      <c r="F68" s="613">
        <f t="shared" si="13"/>
        <v>0.129</v>
      </c>
      <c r="G68" s="613">
        <f t="shared" si="12"/>
        <v>0</v>
      </c>
      <c r="H68" s="613">
        <f t="shared" si="13"/>
        <v>0</v>
      </c>
      <c r="I68" s="613">
        <f t="shared" si="12"/>
        <v>9.9000000000000005E-2</v>
      </c>
      <c r="J68" s="613">
        <f t="shared" si="13"/>
        <v>2.7E-2</v>
      </c>
      <c r="K68" s="613">
        <f t="shared" si="13"/>
        <v>8.9999999999999993E-3</v>
      </c>
      <c r="L68" s="613">
        <f t="shared" si="13"/>
        <v>7.1999999999999995E-2</v>
      </c>
      <c r="M68" s="613">
        <f t="shared" si="13"/>
        <v>3.3000000000000002E-2</v>
      </c>
      <c r="N68" s="613">
        <f t="shared" si="13"/>
        <v>0.04</v>
      </c>
      <c r="O68" s="613">
        <f t="shared" si="13"/>
        <v>0.156</v>
      </c>
      <c r="P68" s="620">
        <f t="shared" si="9"/>
        <v>1</v>
      </c>
      <c r="S68" s="619">
        <f t="shared" si="4"/>
        <v>2055</v>
      </c>
      <c r="T68" s="621">
        <v>0</v>
      </c>
      <c r="U68" s="621">
        <v>5</v>
      </c>
      <c r="V68" s="622">
        <f t="shared" si="5"/>
        <v>0</v>
      </c>
      <c r="W68" s="623">
        <v>1</v>
      </c>
      <c r="X68" s="624">
        <f t="shared" si="10"/>
        <v>0</v>
      </c>
    </row>
    <row r="69" spans="2:24">
      <c r="B69" s="619">
        <f t="shared" si="11"/>
        <v>2056</v>
      </c>
      <c r="C69" s="625"/>
      <c r="D69" s="612">
        <v>1</v>
      </c>
      <c r="E69" s="613">
        <f t="shared" si="13"/>
        <v>0.435</v>
      </c>
      <c r="F69" s="613">
        <f t="shared" si="13"/>
        <v>0.129</v>
      </c>
      <c r="G69" s="613">
        <f t="shared" si="13"/>
        <v>0</v>
      </c>
      <c r="H69" s="613">
        <f t="shared" si="13"/>
        <v>0</v>
      </c>
      <c r="I69" s="613">
        <f t="shared" si="13"/>
        <v>9.9000000000000005E-2</v>
      </c>
      <c r="J69" s="613">
        <f t="shared" si="13"/>
        <v>2.7E-2</v>
      </c>
      <c r="K69" s="613">
        <f t="shared" si="13"/>
        <v>8.9999999999999993E-3</v>
      </c>
      <c r="L69" s="613">
        <f t="shared" si="13"/>
        <v>7.1999999999999995E-2</v>
      </c>
      <c r="M69" s="613">
        <f t="shared" si="13"/>
        <v>3.3000000000000002E-2</v>
      </c>
      <c r="N69" s="613">
        <f t="shared" si="13"/>
        <v>0.04</v>
      </c>
      <c r="O69" s="613">
        <f t="shared" si="13"/>
        <v>0.156</v>
      </c>
      <c r="P69" s="620">
        <f t="shared" si="9"/>
        <v>1</v>
      </c>
      <c r="S69" s="619">
        <f t="shared" si="4"/>
        <v>2056</v>
      </c>
      <c r="T69" s="621">
        <v>0</v>
      </c>
      <c r="U69" s="621">
        <v>5</v>
      </c>
      <c r="V69" s="622">
        <f t="shared" si="5"/>
        <v>0</v>
      </c>
      <c r="W69" s="623">
        <v>1</v>
      </c>
      <c r="X69" s="624">
        <f t="shared" si="10"/>
        <v>0</v>
      </c>
    </row>
    <row r="70" spans="2:24">
      <c r="B70" s="619">
        <f t="shared" si="11"/>
        <v>2057</v>
      </c>
      <c r="C70" s="625"/>
      <c r="D70" s="612">
        <v>1</v>
      </c>
      <c r="E70" s="613">
        <f t="shared" si="13"/>
        <v>0.435</v>
      </c>
      <c r="F70" s="613">
        <f t="shared" si="13"/>
        <v>0.129</v>
      </c>
      <c r="G70" s="613">
        <f t="shared" si="13"/>
        <v>0</v>
      </c>
      <c r="H70" s="613">
        <f t="shared" si="13"/>
        <v>0</v>
      </c>
      <c r="I70" s="613">
        <f t="shared" si="13"/>
        <v>9.9000000000000005E-2</v>
      </c>
      <c r="J70" s="613">
        <f t="shared" si="13"/>
        <v>2.7E-2</v>
      </c>
      <c r="K70" s="613">
        <f t="shared" si="13"/>
        <v>8.9999999999999993E-3</v>
      </c>
      <c r="L70" s="613">
        <f t="shared" si="13"/>
        <v>7.1999999999999995E-2</v>
      </c>
      <c r="M70" s="613">
        <f t="shared" si="13"/>
        <v>3.3000000000000002E-2</v>
      </c>
      <c r="N70" s="613">
        <f t="shared" si="13"/>
        <v>0.04</v>
      </c>
      <c r="O70" s="613">
        <f t="shared" si="13"/>
        <v>0.156</v>
      </c>
      <c r="P70" s="620">
        <f t="shared" si="9"/>
        <v>1</v>
      </c>
      <c r="S70" s="619">
        <f t="shared" si="4"/>
        <v>2057</v>
      </c>
      <c r="T70" s="621">
        <v>0</v>
      </c>
      <c r="U70" s="621">
        <v>5</v>
      </c>
      <c r="V70" s="622">
        <f t="shared" si="5"/>
        <v>0</v>
      </c>
      <c r="W70" s="623">
        <v>1</v>
      </c>
      <c r="X70" s="624">
        <f t="shared" si="10"/>
        <v>0</v>
      </c>
    </row>
    <row r="71" spans="2:24">
      <c r="B71" s="619">
        <f t="shared" si="11"/>
        <v>2058</v>
      </c>
      <c r="C71" s="625"/>
      <c r="D71" s="612">
        <v>1</v>
      </c>
      <c r="E71" s="613">
        <f t="shared" si="13"/>
        <v>0.435</v>
      </c>
      <c r="F71" s="613">
        <f t="shared" si="13"/>
        <v>0.129</v>
      </c>
      <c r="G71" s="613">
        <f t="shared" si="13"/>
        <v>0</v>
      </c>
      <c r="H71" s="613">
        <f t="shared" si="13"/>
        <v>0</v>
      </c>
      <c r="I71" s="613">
        <f t="shared" si="13"/>
        <v>9.9000000000000005E-2</v>
      </c>
      <c r="J71" s="613">
        <f t="shared" si="13"/>
        <v>2.7E-2</v>
      </c>
      <c r="K71" s="613">
        <f t="shared" si="13"/>
        <v>8.9999999999999993E-3</v>
      </c>
      <c r="L71" s="613">
        <f t="shared" si="13"/>
        <v>7.1999999999999995E-2</v>
      </c>
      <c r="M71" s="613">
        <f t="shared" si="13"/>
        <v>3.3000000000000002E-2</v>
      </c>
      <c r="N71" s="613">
        <f t="shared" si="13"/>
        <v>0.04</v>
      </c>
      <c r="O71" s="613">
        <f t="shared" si="13"/>
        <v>0.156</v>
      </c>
      <c r="P71" s="620">
        <f t="shared" si="9"/>
        <v>1</v>
      </c>
      <c r="S71" s="619">
        <f t="shared" si="4"/>
        <v>2058</v>
      </c>
      <c r="T71" s="621">
        <v>0</v>
      </c>
      <c r="U71" s="621">
        <v>5</v>
      </c>
      <c r="V71" s="622">
        <f t="shared" si="5"/>
        <v>0</v>
      </c>
      <c r="W71" s="623">
        <v>1</v>
      </c>
      <c r="X71" s="624">
        <f t="shared" si="10"/>
        <v>0</v>
      </c>
    </row>
    <row r="72" spans="2:24">
      <c r="B72" s="619">
        <f t="shared" si="11"/>
        <v>2059</v>
      </c>
      <c r="C72" s="625"/>
      <c r="D72" s="612">
        <v>1</v>
      </c>
      <c r="E72" s="613">
        <f t="shared" si="13"/>
        <v>0.435</v>
      </c>
      <c r="F72" s="613">
        <f t="shared" si="13"/>
        <v>0.129</v>
      </c>
      <c r="G72" s="613">
        <f t="shared" si="13"/>
        <v>0</v>
      </c>
      <c r="H72" s="613">
        <f t="shared" si="13"/>
        <v>0</v>
      </c>
      <c r="I72" s="613">
        <f t="shared" si="13"/>
        <v>9.9000000000000005E-2</v>
      </c>
      <c r="J72" s="613">
        <f t="shared" si="13"/>
        <v>2.7E-2</v>
      </c>
      <c r="K72" s="613">
        <f t="shared" si="13"/>
        <v>8.9999999999999993E-3</v>
      </c>
      <c r="L72" s="613">
        <f t="shared" si="13"/>
        <v>7.1999999999999995E-2</v>
      </c>
      <c r="M72" s="613">
        <f t="shared" si="13"/>
        <v>3.3000000000000002E-2</v>
      </c>
      <c r="N72" s="613">
        <f t="shared" si="13"/>
        <v>0.04</v>
      </c>
      <c r="O72" s="613">
        <f t="shared" si="13"/>
        <v>0.156</v>
      </c>
      <c r="P72" s="620">
        <f t="shared" si="9"/>
        <v>1</v>
      </c>
      <c r="S72" s="619">
        <f t="shared" si="4"/>
        <v>2059</v>
      </c>
      <c r="T72" s="621">
        <v>0</v>
      </c>
      <c r="U72" s="621">
        <v>5</v>
      </c>
      <c r="V72" s="622">
        <f t="shared" si="5"/>
        <v>0</v>
      </c>
      <c r="W72" s="623">
        <v>1</v>
      </c>
      <c r="X72" s="624">
        <f t="shared" si="10"/>
        <v>0</v>
      </c>
    </row>
    <row r="73" spans="2:24">
      <c r="B73" s="619">
        <f t="shared" si="11"/>
        <v>2060</v>
      </c>
      <c r="C73" s="625"/>
      <c r="D73" s="612">
        <v>1</v>
      </c>
      <c r="E73" s="613">
        <f t="shared" ref="E73:O88" si="14">E$8</f>
        <v>0.435</v>
      </c>
      <c r="F73" s="613">
        <f t="shared" si="14"/>
        <v>0.129</v>
      </c>
      <c r="G73" s="613">
        <f t="shared" si="13"/>
        <v>0</v>
      </c>
      <c r="H73" s="613">
        <f t="shared" si="14"/>
        <v>0</v>
      </c>
      <c r="I73" s="613">
        <f t="shared" si="13"/>
        <v>9.9000000000000005E-2</v>
      </c>
      <c r="J73" s="613">
        <f t="shared" si="14"/>
        <v>2.7E-2</v>
      </c>
      <c r="K73" s="613">
        <f t="shared" si="14"/>
        <v>8.9999999999999993E-3</v>
      </c>
      <c r="L73" s="613">
        <f t="shared" si="14"/>
        <v>7.1999999999999995E-2</v>
      </c>
      <c r="M73" s="613">
        <f t="shared" si="14"/>
        <v>3.3000000000000002E-2</v>
      </c>
      <c r="N73" s="613">
        <f t="shared" si="14"/>
        <v>0.04</v>
      </c>
      <c r="O73" s="613">
        <f t="shared" si="14"/>
        <v>0.156</v>
      </c>
      <c r="P73" s="620">
        <f t="shared" si="9"/>
        <v>1</v>
      </c>
      <c r="S73" s="619">
        <f t="shared" si="4"/>
        <v>2060</v>
      </c>
      <c r="T73" s="621">
        <v>0</v>
      </c>
      <c r="U73" s="621">
        <v>5</v>
      </c>
      <c r="V73" s="622">
        <f t="shared" si="5"/>
        <v>0</v>
      </c>
      <c r="W73" s="623">
        <v>1</v>
      </c>
      <c r="X73" s="624">
        <f t="shared" si="10"/>
        <v>0</v>
      </c>
    </row>
    <row r="74" spans="2:24">
      <c r="B74" s="619">
        <f t="shared" si="11"/>
        <v>2061</v>
      </c>
      <c r="C74" s="625"/>
      <c r="D74" s="612">
        <v>1</v>
      </c>
      <c r="E74" s="613">
        <f t="shared" si="14"/>
        <v>0.435</v>
      </c>
      <c r="F74" s="613">
        <f t="shared" si="14"/>
        <v>0.129</v>
      </c>
      <c r="G74" s="613">
        <f t="shared" si="13"/>
        <v>0</v>
      </c>
      <c r="H74" s="613">
        <f t="shared" si="14"/>
        <v>0</v>
      </c>
      <c r="I74" s="613">
        <f t="shared" si="13"/>
        <v>9.9000000000000005E-2</v>
      </c>
      <c r="J74" s="613">
        <f t="shared" si="14"/>
        <v>2.7E-2</v>
      </c>
      <c r="K74" s="613">
        <f t="shared" si="14"/>
        <v>8.9999999999999993E-3</v>
      </c>
      <c r="L74" s="613">
        <f t="shared" si="14"/>
        <v>7.1999999999999995E-2</v>
      </c>
      <c r="M74" s="613">
        <f t="shared" si="14"/>
        <v>3.3000000000000002E-2</v>
      </c>
      <c r="N74" s="613">
        <f t="shared" si="14"/>
        <v>0.04</v>
      </c>
      <c r="O74" s="613">
        <f t="shared" si="14"/>
        <v>0.156</v>
      </c>
      <c r="P74" s="620">
        <f t="shared" si="9"/>
        <v>1</v>
      </c>
      <c r="S74" s="619">
        <f t="shared" si="4"/>
        <v>2061</v>
      </c>
      <c r="T74" s="621">
        <v>0</v>
      </c>
      <c r="U74" s="621">
        <v>5</v>
      </c>
      <c r="V74" s="622">
        <f t="shared" si="5"/>
        <v>0</v>
      </c>
      <c r="W74" s="623">
        <v>1</v>
      </c>
      <c r="X74" s="624">
        <f t="shared" si="10"/>
        <v>0</v>
      </c>
    </row>
    <row r="75" spans="2:24">
      <c r="B75" s="619">
        <f t="shared" si="11"/>
        <v>2062</v>
      </c>
      <c r="C75" s="625"/>
      <c r="D75" s="612">
        <v>1</v>
      </c>
      <c r="E75" s="613">
        <f t="shared" si="14"/>
        <v>0.435</v>
      </c>
      <c r="F75" s="613">
        <f t="shared" si="14"/>
        <v>0.129</v>
      </c>
      <c r="G75" s="613">
        <f t="shared" si="13"/>
        <v>0</v>
      </c>
      <c r="H75" s="613">
        <f t="shared" si="14"/>
        <v>0</v>
      </c>
      <c r="I75" s="613">
        <f t="shared" si="13"/>
        <v>9.9000000000000005E-2</v>
      </c>
      <c r="J75" s="613">
        <f t="shared" si="14"/>
        <v>2.7E-2</v>
      </c>
      <c r="K75" s="613">
        <f t="shared" si="14"/>
        <v>8.9999999999999993E-3</v>
      </c>
      <c r="L75" s="613">
        <f t="shared" si="14"/>
        <v>7.1999999999999995E-2</v>
      </c>
      <c r="M75" s="613">
        <f t="shared" si="14"/>
        <v>3.3000000000000002E-2</v>
      </c>
      <c r="N75" s="613">
        <f t="shared" si="14"/>
        <v>0.04</v>
      </c>
      <c r="O75" s="613">
        <f t="shared" si="14"/>
        <v>0.156</v>
      </c>
      <c r="P75" s="620">
        <f t="shared" si="9"/>
        <v>1</v>
      </c>
      <c r="S75" s="619">
        <f t="shared" si="4"/>
        <v>2062</v>
      </c>
      <c r="T75" s="621">
        <v>0</v>
      </c>
      <c r="U75" s="621">
        <v>5</v>
      </c>
      <c r="V75" s="622">
        <f t="shared" si="5"/>
        <v>0</v>
      </c>
      <c r="W75" s="623">
        <v>1</v>
      </c>
      <c r="X75" s="624">
        <f t="shared" si="10"/>
        <v>0</v>
      </c>
    </row>
    <row r="76" spans="2:24">
      <c r="B76" s="619">
        <f t="shared" si="11"/>
        <v>2063</v>
      </c>
      <c r="C76" s="625"/>
      <c r="D76" s="612">
        <v>1</v>
      </c>
      <c r="E76" s="613">
        <f t="shared" si="14"/>
        <v>0.435</v>
      </c>
      <c r="F76" s="613">
        <f t="shared" si="14"/>
        <v>0.129</v>
      </c>
      <c r="G76" s="613">
        <f t="shared" si="13"/>
        <v>0</v>
      </c>
      <c r="H76" s="613">
        <f t="shared" si="14"/>
        <v>0</v>
      </c>
      <c r="I76" s="613">
        <f t="shared" si="13"/>
        <v>9.9000000000000005E-2</v>
      </c>
      <c r="J76" s="613">
        <f t="shared" si="14"/>
        <v>2.7E-2</v>
      </c>
      <c r="K76" s="613">
        <f t="shared" si="14"/>
        <v>8.9999999999999993E-3</v>
      </c>
      <c r="L76" s="613">
        <f t="shared" si="14"/>
        <v>7.1999999999999995E-2</v>
      </c>
      <c r="M76" s="613">
        <f t="shared" si="14"/>
        <v>3.3000000000000002E-2</v>
      </c>
      <c r="N76" s="613">
        <f t="shared" si="14"/>
        <v>0.04</v>
      </c>
      <c r="O76" s="613">
        <f t="shared" si="14"/>
        <v>0.156</v>
      </c>
      <c r="P76" s="620">
        <f t="shared" si="9"/>
        <v>1</v>
      </c>
      <c r="S76" s="619">
        <f t="shared" si="4"/>
        <v>2063</v>
      </c>
      <c r="T76" s="621">
        <v>0</v>
      </c>
      <c r="U76" s="621">
        <v>5</v>
      </c>
      <c r="V76" s="622">
        <f t="shared" si="5"/>
        <v>0</v>
      </c>
      <c r="W76" s="623">
        <v>1</v>
      </c>
      <c r="X76" s="624">
        <f t="shared" si="10"/>
        <v>0</v>
      </c>
    </row>
    <row r="77" spans="2:24">
      <c r="B77" s="619">
        <f t="shared" si="11"/>
        <v>2064</v>
      </c>
      <c r="C77" s="625"/>
      <c r="D77" s="612">
        <v>1</v>
      </c>
      <c r="E77" s="613">
        <f t="shared" si="14"/>
        <v>0.435</v>
      </c>
      <c r="F77" s="613">
        <f t="shared" si="14"/>
        <v>0.129</v>
      </c>
      <c r="G77" s="613">
        <f t="shared" si="13"/>
        <v>0</v>
      </c>
      <c r="H77" s="613">
        <f t="shared" si="14"/>
        <v>0</v>
      </c>
      <c r="I77" s="613">
        <f t="shared" si="13"/>
        <v>9.9000000000000005E-2</v>
      </c>
      <c r="J77" s="613">
        <f t="shared" si="14"/>
        <v>2.7E-2</v>
      </c>
      <c r="K77" s="613">
        <f t="shared" si="14"/>
        <v>8.9999999999999993E-3</v>
      </c>
      <c r="L77" s="613">
        <f t="shared" si="14"/>
        <v>7.1999999999999995E-2</v>
      </c>
      <c r="M77" s="613">
        <f t="shared" si="14"/>
        <v>3.3000000000000002E-2</v>
      </c>
      <c r="N77" s="613">
        <f t="shared" si="14"/>
        <v>0.04</v>
      </c>
      <c r="O77" s="613">
        <f t="shared" si="14"/>
        <v>0.156</v>
      </c>
      <c r="P77" s="620">
        <f t="shared" ref="P77:P93" si="15">SUM(E77:O77)</f>
        <v>1</v>
      </c>
      <c r="S77" s="619">
        <f t="shared" si="4"/>
        <v>2064</v>
      </c>
      <c r="T77" s="621">
        <v>0</v>
      </c>
      <c r="U77" s="621">
        <v>5</v>
      </c>
      <c r="V77" s="622">
        <f t="shared" si="5"/>
        <v>0</v>
      </c>
      <c r="W77" s="623">
        <v>1</v>
      </c>
      <c r="X77" s="624">
        <f t="shared" ref="X77:X93" si="16">V77*W77</f>
        <v>0</v>
      </c>
    </row>
    <row r="78" spans="2:24">
      <c r="B78" s="619">
        <f t="shared" ref="B78:B93" si="17">B77+1</f>
        <v>2065</v>
      </c>
      <c r="C78" s="625"/>
      <c r="D78" s="612">
        <v>1</v>
      </c>
      <c r="E78" s="613">
        <f t="shared" si="14"/>
        <v>0.435</v>
      </c>
      <c r="F78" s="613">
        <f t="shared" si="14"/>
        <v>0.129</v>
      </c>
      <c r="G78" s="613">
        <f t="shared" si="13"/>
        <v>0</v>
      </c>
      <c r="H78" s="613">
        <f t="shared" si="14"/>
        <v>0</v>
      </c>
      <c r="I78" s="613">
        <f t="shared" si="13"/>
        <v>9.9000000000000005E-2</v>
      </c>
      <c r="J78" s="613">
        <f t="shared" si="14"/>
        <v>2.7E-2</v>
      </c>
      <c r="K78" s="613">
        <f t="shared" si="14"/>
        <v>8.9999999999999993E-3</v>
      </c>
      <c r="L78" s="613">
        <f t="shared" si="14"/>
        <v>7.1999999999999995E-2</v>
      </c>
      <c r="M78" s="613">
        <f t="shared" si="14"/>
        <v>3.3000000000000002E-2</v>
      </c>
      <c r="N78" s="613">
        <f t="shared" si="14"/>
        <v>0.04</v>
      </c>
      <c r="O78" s="613">
        <f t="shared" si="14"/>
        <v>0.156</v>
      </c>
      <c r="P78" s="620">
        <f t="shared" si="15"/>
        <v>1</v>
      </c>
      <c r="S78" s="619">
        <f t="shared" ref="S78:S93" si="18">S77+1</f>
        <v>2065</v>
      </c>
      <c r="T78" s="621">
        <v>0</v>
      </c>
      <c r="U78" s="621">
        <v>5</v>
      </c>
      <c r="V78" s="622">
        <f t="shared" si="5"/>
        <v>0</v>
      </c>
      <c r="W78" s="623">
        <v>1</v>
      </c>
      <c r="X78" s="624">
        <f t="shared" si="16"/>
        <v>0</v>
      </c>
    </row>
    <row r="79" spans="2:24">
      <c r="B79" s="619">
        <f t="shared" si="17"/>
        <v>2066</v>
      </c>
      <c r="C79" s="625"/>
      <c r="D79" s="612">
        <v>1</v>
      </c>
      <c r="E79" s="613">
        <f t="shared" si="14"/>
        <v>0.435</v>
      </c>
      <c r="F79" s="613">
        <f t="shared" si="14"/>
        <v>0.129</v>
      </c>
      <c r="G79" s="613">
        <f t="shared" si="14"/>
        <v>0</v>
      </c>
      <c r="H79" s="613">
        <f t="shared" si="14"/>
        <v>0</v>
      </c>
      <c r="I79" s="613">
        <f t="shared" si="14"/>
        <v>9.9000000000000005E-2</v>
      </c>
      <c r="J79" s="613">
        <f t="shared" si="14"/>
        <v>2.7E-2</v>
      </c>
      <c r="K79" s="613">
        <f t="shared" si="14"/>
        <v>8.9999999999999993E-3</v>
      </c>
      <c r="L79" s="613">
        <f t="shared" si="14"/>
        <v>7.1999999999999995E-2</v>
      </c>
      <c r="M79" s="613">
        <f t="shared" si="14"/>
        <v>3.3000000000000002E-2</v>
      </c>
      <c r="N79" s="613">
        <f t="shared" si="14"/>
        <v>0.04</v>
      </c>
      <c r="O79" s="613">
        <f t="shared" si="14"/>
        <v>0.156</v>
      </c>
      <c r="P79" s="620">
        <f t="shared" si="15"/>
        <v>1</v>
      </c>
      <c r="S79" s="619">
        <f t="shared" si="18"/>
        <v>2066</v>
      </c>
      <c r="T79" s="621">
        <v>0</v>
      </c>
      <c r="U79" s="621">
        <v>5</v>
      </c>
      <c r="V79" s="622">
        <f t="shared" ref="V79:V93" si="19">T79*U79</f>
        <v>0</v>
      </c>
      <c r="W79" s="623">
        <v>1</v>
      </c>
      <c r="X79" s="624">
        <f t="shared" si="16"/>
        <v>0</v>
      </c>
    </row>
    <row r="80" spans="2:24">
      <c r="B80" s="619">
        <f t="shared" si="17"/>
        <v>2067</v>
      </c>
      <c r="C80" s="625"/>
      <c r="D80" s="612">
        <v>1</v>
      </c>
      <c r="E80" s="613">
        <f t="shared" si="14"/>
        <v>0.435</v>
      </c>
      <c r="F80" s="613">
        <f t="shared" si="14"/>
        <v>0.129</v>
      </c>
      <c r="G80" s="613">
        <f t="shared" si="14"/>
        <v>0</v>
      </c>
      <c r="H80" s="613">
        <f t="shared" si="14"/>
        <v>0</v>
      </c>
      <c r="I80" s="613">
        <f t="shared" si="14"/>
        <v>9.9000000000000005E-2</v>
      </c>
      <c r="J80" s="613">
        <f t="shared" si="14"/>
        <v>2.7E-2</v>
      </c>
      <c r="K80" s="613">
        <f t="shared" si="14"/>
        <v>8.9999999999999993E-3</v>
      </c>
      <c r="L80" s="613">
        <f t="shared" si="14"/>
        <v>7.1999999999999995E-2</v>
      </c>
      <c r="M80" s="613">
        <f t="shared" si="14"/>
        <v>3.3000000000000002E-2</v>
      </c>
      <c r="N80" s="613">
        <f t="shared" si="14"/>
        <v>0.04</v>
      </c>
      <c r="O80" s="613">
        <f t="shared" si="14"/>
        <v>0.156</v>
      </c>
      <c r="P80" s="620">
        <f t="shared" si="15"/>
        <v>1</v>
      </c>
      <c r="S80" s="619">
        <f t="shared" si="18"/>
        <v>2067</v>
      </c>
      <c r="T80" s="621">
        <v>0</v>
      </c>
      <c r="U80" s="621">
        <v>5</v>
      </c>
      <c r="V80" s="622">
        <f t="shared" si="19"/>
        <v>0</v>
      </c>
      <c r="W80" s="623">
        <v>1</v>
      </c>
      <c r="X80" s="624">
        <f t="shared" si="16"/>
        <v>0</v>
      </c>
    </row>
    <row r="81" spans="2:24">
      <c r="B81" s="619">
        <f t="shared" si="17"/>
        <v>2068</v>
      </c>
      <c r="C81" s="625"/>
      <c r="D81" s="612">
        <v>1</v>
      </c>
      <c r="E81" s="613">
        <f t="shared" si="14"/>
        <v>0.435</v>
      </c>
      <c r="F81" s="613">
        <f t="shared" si="14"/>
        <v>0.129</v>
      </c>
      <c r="G81" s="613">
        <f t="shared" si="14"/>
        <v>0</v>
      </c>
      <c r="H81" s="613">
        <f t="shared" si="14"/>
        <v>0</v>
      </c>
      <c r="I81" s="613">
        <f t="shared" si="14"/>
        <v>9.9000000000000005E-2</v>
      </c>
      <c r="J81" s="613">
        <f t="shared" si="14"/>
        <v>2.7E-2</v>
      </c>
      <c r="K81" s="613">
        <f t="shared" si="14"/>
        <v>8.9999999999999993E-3</v>
      </c>
      <c r="L81" s="613">
        <f t="shared" si="14"/>
        <v>7.1999999999999995E-2</v>
      </c>
      <c r="M81" s="613">
        <f t="shared" si="14"/>
        <v>3.3000000000000002E-2</v>
      </c>
      <c r="N81" s="613">
        <f t="shared" si="14"/>
        <v>0.04</v>
      </c>
      <c r="O81" s="613">
        <f t="shared" si="14"/>
        <v>0.156</v>
      </c>
      <c r="P81" s="620">
        <f t="shared" si="15"/>
        <v>1</v>
      </c>
      <c r="S81" s="619">
        <f t="shared" si="18"/>
        <v>2068</v>
      </c>
      <c r="T81" s="621">
        <v>0</v>
      </c>
      <c r="U81" s="621">
        <v>5</v>
      </c>
      <c r="V81" s="622">
        <f t="shared" si="19"/>
        <v>0</v>
      </c>
      <c r="W81" s="623">
        <v>1</v>
      </c>
      <c r="X81" s="624">
        <f t="shared" si="16"/>
        <v>0</v>
      </c>
    </row>
    <row r="82" spans="2:24">
      <c r="B82" s="619">
        <f t="shared" si="17"/>
        <v>2069</v>
      </c>
      <c r="C82" s="625"/>
      <c r="D82" s="612">
        <v>1</v>
      </c>
      <c r="E82" s="613">
        <f t="shared" si="14"/>
        <v>0.435</v>
      </c>
      <c r="F82" s="613">
        <f t="shared" si="14"/>
        <v>0.129</v>
      </c>
      <c r="G82" s="613">
        <f t="shared" si="14"/>
        <v>0</v>
      </c>
      <c r="H82" s="613">
        <f t="shared" si="14"/>
        <v>0</v>
      </c>
      <c r="I82" s="613">
        <f t="shared" si="14"/>
        <v>9.9000000000000005E-2</v>
      </c>
      <c r="J82" s="613">
        <f t="shared" si="14"/>
        <v>2.7E-2</v>
      </c>
      <c r="K82" s="613">
        <f t="shared" si="14"/>
        <v>8.9999999999999993E-3</v>
      </c>
      <c r="L82" s="613">
        <f t="shared" si="14"/>
        <v>7.1999999999999995E-2</v>
      </c>
      <c r="M82" s="613">
        <f t="shared" si="14"/>
        <v>3.3000000000000002E-2</v>
      </c>
      <c r="N82" s="613">
        <f t="shared" si="14"/>
        <v>0.04</v>
      </c>
      <c r="O82" s="613">
        <f t="shared" si="14"/>
        <v>0.156</v>
      </c>
      <c r="P82" s="620">
        <f t="shared" si="15"/>
        <v>1</v>
      </c>
      <c r="S82" s="619">
        <f t="shared" si="18"/>
        <v>2069</v>
      </c>
      <c r="T82" s="621">
        <v>0</v>
      </c>
      <c r="U82" s="621">
        <v>5</v>
      </c>
      <c r="V82" s="622">
        <f t="shared" si="19"/>
        <v>0</v>
      </c>
      <c r="W82" s="623">
        <v>1</v>
      </c>
      <c r="X82" s="624">
        <f t="shared" si="16"/>
        <v>0</v>
      </c>
    </row>
    <row r="83" spans="2:24">
      <c r="B83" s="619">
        <f t="shared" si="17"/>
        <v>2070</v>
      </c>
      <c r="C83" s="625"/>
      <c r="D83" s="612">
        <v>1</v>
      </c>
      <c r="E83" s="613">
        <f t="shared" ref="E83:O93" si="20">E$8</f>
        <v>0.435</v>
      </c>
      <c r="F83" s="613">
        <f t="shared" si="20"/>
        <v>0.129</v>
      </c>
      <c r="G83" s="613">
        <f t="shared" si="14"/>
        <v>0</v>
      </c>
      <c r="H83" s="613">
        <f t="shared" si="20"/>
        <v>0</v>
      </c>
      <c r="I83" s="613">
        <f t="shared" si="14"/>
        <v>9.9000000000000005E-2</v>
      </c>
      <c r="J83" s="613">
        <f t="shared" si="20"/>
        <v>2.7E-2</v>
      </c>
      <c r="K83" s="613">
        <f t="shared" si="20"/>
        <v>8.9999999999999993E-3</v>
      </c>
      <c r="L83" s="613">
        <f t="shared" si="20"/>
        <v>7.1999999999999995E-2</v>
      </c>
      <c r="M83" s="613">
        <f t="shared" si="20"/>
        <v>3.3000000000000002E-2</v>
      </c>
      <c r="N83" s="613">
        <f t="shared" si="20"/>
        <v>0.04</v>
      </c>
      <c r="O83" s="613">
        <f t="shared" si="20"/>
        <v>0.156</v>
      </c>
      <c r="P83" s="620">
        <f t="shared" si="15"/>
        <v>1</v>
      </c>
      <c r="S83" s="619">
        <f t="shared" si="18"/>
        <v>2070</v>
      </c>
      <c r="T83" s="621">
        <v>0</v>
      </c>
      <c r="U83" s="621">
        <v>5</v>
      </c>
      <c r="V83" s="622">
        <f t="shared" si="19"/>
        <v>0</v>
      </c>
      <c r="W83" s="623">
        <v>1</v>
      </c>
      <c r="X83" s="624">
        <f t="shared" si="16"/>
        <v>0</v>
      </c>
    </row>
    <row r="84" spans="2:24">
      <c r="B84" s="619">
        <f t="shared" si="17"/>
        <v>2071</v>
      </c>
      <c r="C84" s="625"/>
      <c r="D84" s="612">
        <v>1</v>
      </c>
      <c r="E84" s="613">
        <f t="shared" si="20"/>
        <v>0.435</v>
      </c>
      <c r="F84" s="613">
        <f t="shared" si="20"/>
        <v>0.129</v>
      </c>
      <c r="G84" s="613">
        <f t="shared" si="14"/>
        <v>0</v>
      </c>
      <c r="H84" s="613">
        <f t="shared" si="20"/>
        <v>0</v>
      </c>
      <c r="I84" s="613">
        <f t="shared" si="14"/>
        <v>9.9000000000000005E-2</v>
      </c>
      <c r="J84" s="613">
        <f t="shared" si="20"/>
        <v>2.7E-2</v>
      </c>
      <c r="K84" s="613">
        <f t="shared" si="20"/>
        <v>8.9999999999999993E-3</v>
      </c>
      <c r="L84" s="613">
        <f t="shared" si="20"/>
        <v>7.1999999999999995E-2</v>
      </c>
      <c r="M84" s="613">
        <f t="shared" si="20"/>
        <v>3.3000000000000002E-2</v>
      </c>
      <c r="N84" s="613">
        <f t="shared" si="20"/>
        <v>0.04</v>
      </c>
      <c r="O84" s="613">
        <f t="shared" si="20"/>
        <v>0.156</v>
      </c>
      <c r="P84" s="620">
        <f t="shared" si="15"/>
        <v>1</v>
      </c>
      <c r="S84" s="619">
        <f t="shared" si="18"/>
        <v>2071</v>
      </c>
      <c r="T84" s="621">
        <v>0</v>
      </c>
      <c r="U84" s="621">
        <v>5</v>
      </c>
      <c r="V84" s="622">
        <f t="shared" si="19"/>
        <v>0</v>
      </c>
      <c r="W84" s="623">
        <v>1</v>
      </c>
      <c r="X84" s="624">
        <f t="shared" si="16"/>
        <v>0</v>
      </c>
    </row>
    <row r="85" spans="2:24">
      <c r="B85" s="619">
        <f t="shared" si="17"/>
        <v>2072</v>
      </c>
      <c r="C85" s="625"/>
      <c r="D85" s="612">
        <v>1</v>
      </c>
      <c r="E85" s="613">
        <f t="shared" si="20"/>
        <v>0.435</v>
      </c>
      <c r="F85" s="613">
        <f t="shared" si="20"/>
        <v>0.129</v>
      </c>
      <c r="G85" s="613">
        <f t="shared" si="14"/>
        <v>0</v>
      </c>
      <c r="H85" s="613">
        <f t="shared" si="20"/>
        <v>0</v>
      </c>
      <c r="I85" s="613">
        <f t="shared" si="14"/>
        <v>9.9000000000000005E-2</v>
      </c>
      <c r="J85" s="613">
        <f t="shared" si="20"/>
        <v>2.7E-2</v>
      </c>
      <c r="K85" s="613">
        <f t="shared" si="20"/>
        <v>8.9999999999999993E-3</v>
      </c>
      <c r="L85" s="613">
        <f t="shared" si="20"/>
        <v>7.1999999999999995E-2</v>
      </c>
      <c r="M85" s="613">
        <f t="shared" si="20"/>
        <v>3.3000000000000002E-2</v>
      </c>
      <c r="N85" s="613">
        <f t="shared" si="20"/>
        <v>0.04</v>
      </c>
      <c r="O85" s="613">
        <f t="shared" si="20"/>
        <v>0.156</v>
      </c>
      <c r="P85" s="620">
        <f t="shared" si="15"/>
        <v>1</v>
      </c>
      <c r="S85" s="619">
        <f t="shared" si="18"/>
        <v>2072</v>
      </c>
      <c r="T85" s="621">
        <v>0</v>
      </c>
      <c r="U85" s="621">
        <v>5</v>
      </c>
      <c r="V85" s="622">
        <f t="shared" si="19"/>
        <v>0</v>
      </c>
      <c r="W85" s="623">
        <v>1</v>
      </c>
      <c r="X85" s="624">
        <f t="shared" si="16"/>
        <v>0</v>
      </c>
    </row>
    <row r="86" spans="2:24">
      <c r="B86" s="619">
        <f t="shared" si="17"/>
        <v>2073</v>
      </c>
      <c r="C86" s="625"/>
      <c r="D86" s="612">
        <v>1</v>
      </c>
      <c r="E86" s="613">
        <f t="shared" si="20"/>
        <v>0.435</v>
      </c>
      <c r="F86" s="613">
        <f t="shared" si="20"/>
        <v>0.129</v>
      </c>
      <c r="G86" s="613">
        <f t="shared" si="14"/>
        <v>0</v>
      </c>
      <c r="H86" s="613">
        <f t="shared" si="20"/>
        <v>0</v>
      </c>
      <c r="I86" s="613">
        <f t="shared" si="14"/>
        <v>9.9000000000000005E-2</v>
      </c>
      <c r="J86" s="613">
        <f t="shared" si="20"/>
        <v>2.7E-2</v>
      </c>
      <c r="K86" s="613">
        <f t="shared" si="20"/>
        <v>8.9999999999999993E-3</v>
      </c>
      <c r="L86" s="613">
        <f t="shared" si="20"/>
        <v>7.1999999999999995E-2</v>
      </c>
      <c r="M86" s="613">
        <f t="shared" si="20"/>
        <v>3.3000000000000002E-2</v>
      </c>
      <c r="N86" s="613">
        <f t="shared" si="20"/>
        <v>0.04</v>
      </c>
      <c r="O86" s="613">
        <f t="shared" si="20"/>
        <v>0.156</v>
      </c>
      <c r="P86" s="620">
        <f t="shared" si="15"/>
        <v>1</v>
      </c>
      <c r="S86" s="619">
        <f t="shared" si="18"/>
        <v>2073</v>
      </c>
      <c r="T86" s="621">
        <v>0</v>
      </c>
      <c r="U86" s="621">
        <v>5</v>
      </c>
      <c r="V86" s="622">
        <f t="shared" si="19"/>
        <v>0</v>
      </c>
      <c r="W86" s="623">
        <v>1</v>
      </c>
      <c r="X86" s="624">
        <f t="shared" si="16"/>
        <v>0</v>
      </c>
    </row>
    <row r="87" spans="2:24">
      <c r="B87" s="619">
        <f t="shared" si="17"/>
        <v>2074</v>
      </c>
      <c r="C87" s="625"/>
      <c r="D87" s="612">
        <v>1</v>
      </c>
      <c r="E87" s="613">
        <f t="shared" si="20"/>
        <v>0.435</v>
      </c>
      <c r="F87" s="613">
        <f t="shared" si="20"/>
        <v>0.129</v>
      </c>
      <c r="G87" s="613">
        <f t="shared" si="14"/>
        <v>0</v>
      </c>
      <c r="H87" s="613">
        <f t="shared" si="20"/>
        <v>0</v>
      </c>
      <c r="I87" s="613">
        <f t="shared" si="14"/>
        <v>9.9000000000000005E-2</v>
      </c>
      <c r="J87" s="613">
        <f t="shared" si="20"/>
        <v>2.7E-2</v>
      </c>
      <c r="K87" s="613">
        <f t="shared" si="20"/>
        <v>8.9999999999999993E-3</v>
      </c>
      <c r="L87" s="613">
        <f t="shared" si="20"/>
        <v>7.1999999999999995E-2</v>
      </c>
      <c r="M87" s="613">
        <f t="shared" si="20"/>
        <v>3.3000000000000002E-2</v>
      </c>
      <c r="N87" s="613">
        <f t="shared" si="20"/>
        <v>0.04</v>
      </c>
      <c r="O87" s="613">
        <f t="shared" si="20"/>
        <v>0.156</v>
      </c>
      <c r="P87" s="620">
        <f t="shared" si="15"/>
        <v>1</v>
      </c>
      <c r="S87" s="619">
        <f t="shared" si="18"/>
        <v>2074</v>
      </c>
      <c r="T87" s="621">
        <v>0</v>
      </c>
      <c r="U87" s="621">
        <v>5</v>
      </c>
      <c r="V87" s="622">
        <f t="shared" si="19"/>
        <v>0</v>
      </c>
      <c r="W87" s="623">
        <v>1</v>
      </c>
      <c r="X87" s="624">
        <f t="shared" si="16"/>
        <v>0</v>
      </c>
    </row>
    <row r="88" spans="2:24">
      <c r="B88" s="619">
        <f t="shared" si="17"/>
        <v>2075</v>
      </c>
      <c r="C88" s="625"/>
      <c r="D88" s="612">
        <v>1</v>
      </c>
      <c r="E88" s="613">
        <f t="shared" si="20"/>
        <v>0.435</v>
      </c>
      <c r="F88" s="613">
        <f t="shared" si="20"/>
        <v>0.129</v>
      </c>
      <c r="G88" s="613">
        <f t="shared" si="14"/>
        <v>0</v>
      </c>
      <c r="H88" s="613">
        <f t="shared" si="20"/>
        <v>0</v>
      </c>
      <c r="I88" s="613">
        <f t="shared" si="14"/>
        <v>9.9000000000000005E-2</v>
      </c>
      <c r="J88" s="613">
        <f t="shared" si="20"/>
        <v>2.7E-2</v>
      </c>
      <c r="K88" s="613">
        <f t="shared" si="20"/>
        <v>8.9999999999999993E-3</v>
      </c>
      <c r="L88" s="613">
        <f t="shared" si="20"/>
        <v>7.1999999999999995E-2</v>
      </c>
      <c r="M88" s="613">
        <f t="shared" si="20"/>
        <v>3.3000000000000002E-2</v>
      </c>
      <c r="N88" s="613">
        <f t="shared" si="20"/>
        <v>0.04</v>
      </c>
      <c r="O88" s="613">
        <f t="shared" si="20"/>
        <v>0.156</v>
      </c>
      <c r="P88" s="620">
        <f t="shared" si="15"/>
        <v>1</v>
      </c>
      <c r="S88" s="619">
        <f t="shared" si="18"/>
        <v>2075</v>
      </c>
      <c r="T88" s="621">
        <v>0</v>
      </c>
      <c r="U88" s="621">
        <v>5</v>
      </c>
      <c r="V88" s="622">
        <f t="shared" si="19"/>
        <v>0</v>
      </c>
      <c r="W88" s="623">
        <v>1</v>
      </c>
      <c r="X88" s="624">
        <f t="shared" si="16"/>
        <v>0</v>
      </c>
    </row>
    <row r="89" spans="2:24">
      <c r="B89" s="619">
        <f t="shared" si="17"/>
        <v>2076</v>
      </c>
      <c r="C89" s="625"/>
      <c r="D89" s="612">
        <v>1</v>
      </c>
      <c r="E89" s="613">
        <f t="shared" si="20"/>
        <v>0.435</v>
      </c>
      <c r="F89" s="613">
        <f t="shared" si="20"/>
        <v>0.129</v>
      </c>
      <c r="G89" s="613">
        <f t="shared" si="20"/>
        <v>0</v>
      </c>
      <c r="H89" s="613">
        <f t="shared" si="20"/>
        <v>0</v>
      </c>
      <c r="I89" s="613">
        <f t="shared" si="20"/>
        <v>9.9000000000000005E-2</v>
      </c>
      <c r="J89" s="613">
        <f t="shared" si="20"/>
        <v>2.7E-2</v>
      </c>
      <c r="K89" s="613">
        <f t="shared" si="20"/>
        <v>8.9999999999999993E-3</v>
      </c>
      <c r="L89" s="613">
        <f t="shared" si="20"/>
        <v>7.1999999999999995E-2</v>
      </c>
      <c r="M89" s="613">
        <f t="shared" si="20"/>
        <v>3.3000000000000002E-2</v>
      </c>
      <c r="N89" s="613">
        <f t="shared" si="20"/>
        <v>0.04</v>
      </c>
      <c r="O89" s="613">
        <f t="shared" si="20"/>
        <v>0.156</v>
      </c>
      <c r="P89" s="620">
        <f t="shared" si="15"/>
        <v>1</v>
      </c>
      <c r="S89" s="619">
        <f t="shared" si="18"/>
        <v>2076</v>
      </c>
      <c r="T89" s="621">
        <v>0</v>
      </c>
      <c r="U89" s="621">
        <v>5</v>
      </c>
      <c r="V89" s="622">
        <f t="shared" si="19"/>
        <v>0</v>
      </c>
      <c r="W89" s="623">
        <v>1</v>
      </c>
      <c r="X89" s="624">
        <f t="shared" si="16"/>
        <v>0</v>
      </c>
    </row>
    <row r="90" spans="2:24">
      <c r="B90" s="619">
        <f t="shared" si="17"/>
        <v>2077</v>
      </c>
      <c r="C90" s="625"/>
      <c r="D90" s="612">
        <v>1</v>
      </c>
      <c r="E90" s="613">
        <f t="shared" si="20"/>
        <v>0.435</v>
      </c>
      <c r="F90" s="613">
        <f t="shared" si="20"/>
        <v>0.129</v>
      </c>
      <c r="G90" s="613">
        <f t="shared" si="20"/>
        <v>0</v>
      </c>
      <c r="H90" s="613">
        <f t="shared" si="20"/>
        <v>0</v>
      </c>
      <c r="I90" s="613">
        <f t="shared" si="20"/>
        <v>9.9000000000000005E-2</v>
      </c>
      <c r="J90" s="613">
        <f t="shared" si="20"/>
        <v>2.7E-2</v>
      </c>
      <c r="K90" s="613">
        <f t="shared" si="20"/>
        <v>8.9999999999999993E-3</v>
      </c>
      <c r="L90" s="613">
        <f t="shared" si="20"/>
        <v>7.1999999999999995E-2</v>
      </c>
      <c r="M90" s="613">
        <f t="shared" si="20"/>
        <v>3.3000000000000002E-2</v>
      </c>
      <c r="N90" s="613">
        <f t="shared" si="20"/>
        <v>0.04</v>
      </c>
      <c r="O90" s="613">
        <f t="shared" si="20"/>
        <v>0.156</v>
      </c>
      <c r="P90" s="620">
        <f t="shared" si="15"/>
        <v>1</v>
      </c>
      <c r="S90" s="619">
        <f t="shared" si="18"/>
        <v>2077</v>
      </c>
      <c r="T90" s="621">
        <v>0</v>
      </c>
      <c r="U90" s="621">
        <v>5</v>
      </c>
      <c r="V90" s="622">
        <f t="shared" si="19"/>
        <v>0</v>
      </c>
      <c r="W90" s="623">
        <v>1</v>
      </c>
      <c r="X90" s="624">
        <f t="shared" si="16"/>
        <v>0</v>
      </c>
    </row>
    <row r="91" spans="2:24">
      <c r="B91" s="619">
        <f t="shared" si="17"/>
        <v>2078</v>
      </c>
      <c r="C91" s="625"/>
      <c r="D91" s="612">
        <v>1</v>
      </c>
      <c r="E91" s="613">
        <f t="shared" si="20"/>
        <v>0.435</v>
      </c>
      <c r="F91" s="613">
        <f t="shared" si="20"/>
        <v>0.129</v>
      </c>
      <c r="G91" s="613">
        <f t="shared" si="20"/>
        <v>0</v>
      </c>
      <c r="H91" s="613">
        <f t="shared" si="20"/>
        <v>0</v>
      </c>
      <c r="I91" s="613">
        <f t="shared" si="20"/>
        <v>9.9000000000000005E-2</v>
      </c>
      <c r="J91" s="613">
        <f t="shared" si="20"/>
        <v>2.7E-2</v>
      </c>
      <c r="K91" s="613">
        <f t="shared" si="20"/>
        <v>8.9999999999999993E-3</v>
      </c>
      <c r="L91" s="613">
        <f t="shared" si="20"/>
        <v>7.1999999999999995E-2</v>
      </c>
      <c r="M91" s="613">
        <f t="shared" si="20"/>
        <v>3.3000000000000002E-2</v>
      </c>
      <c r="N91" s="613">
        <f t="shared" si="20"/>
        <v>0.04</v>
      </c>
      <c r="O91" s="613">
        <f t="shared" si="20"/>
        <v>0.156</v>
      </c>
      <c r="P91" s="620">
        <f t="shared" si="15"/>
        <v>1</v>
      </c>
      <c r="S91" s="619">
        <f t="shared" si="18"/>
        <v>2078</v>
      </c>
      <c r="T91" s="621">
        <v>0</v>
      </c>
      <c r="U91" s="621">
        <v>5</v>
      </c>
      <c r="V91" s="622">
        <f t="shared" si="19"/>
        <v>0</v>
      </c>
      <c r="W91" s="623">
        <v>1</v>
      </c>
      <c r="X91" s="624">
        <f t="shared" si="16"/>
        <v>0</v>
      </c>
    </row>
    <row r="92" spans="2:24">
      <c r="B92" s="619">
        <f t="shared" si="17"/>
        <v>2079</v>
      </c>
      <c r="C92" s="625"/>
      <c r="D92" s="612">
        <v>1</v>
      </c>
      <c r="E92" s="613">
        <f t="shared" si="20"/>
        <v>0.435</v>
      </c>
      <c r="F92" s="613">
        <f t="shared" si="20"/>
        <v>0.129</v>
      </c>
      <c r="G92" s="613">
        <f t="shared" si="20"/>
        <v>0</v>
      </c>
      <c r="H92" s="613">
        <f t="shared" si="20"/>
        <v>0</v>
      </c>
      <c r="I92" s="613">
        <f t="shared" si="20"/>
        <v>9.9000000000000005E-2</v>
      </c>
      <c r="J92" s="613">
        <f t="shared" si="20"/>
        <v>2.7E-2</v>
      </c>
      <c r="K92" s="613">
        <f t="shared" si="20"/>
        <v>8.9999999999999993E-3</v>
      </c>
      <c r="L92" s="613">
        <f t="shared" si="20"/>
        <v>7.1999999999999995E-2</v>
      </c>
      <c r="M92" s="613">
        <f t="shared" si="20"/>
        <v>3.3000000000000002E-2</v>
      </c>
      <c r="N92" s="613">
        <f t="shared" si="20"/>
        <v>0.04</v>
      </c>
      <c r="O92" s="613">
        <f t="shared" si="20"/>
        <v>0.156</v>
      </c>
      <c r="P92" s="620">
        <f t="shared" si="15"/>
        <v>1</v>
      </c>
      <c r="S92" s="619">
        <f t="shared" si="18"/>
        <v>2079</v>
      </c>
      <c r="T92" s="621">
        <v>0</v>
      </c>
      <c r="U92" s="621">
        <v>5</v>
      </c>
      <c r="V92" s="622">
        <f t="shared" si="19"/>
        <v>0</v>
      </c>
      <c r="W92" s="623">
        <v>1</v>
      </c>
      <c r="X92" s="624">
        <f t="shared" si="16"/>
        <v>0</v>
      </c>
    </row>
    <row r="93" spans="2:24" ht="13.5" thickBot="1">
      <c r="B93" s="626">
        <f t="shared" si="17"/>
        <v>2080</v>
      </c>
      <c r="C93" s="627"/>
      <c r="D93" s="612">
        <v>1</v>
      </c>
      <c r="E93" s="628">
        <f t="shared" si="20"/>
        <v>0.435</v>
      </c>
      <c r="F93" s="628">
        <f t="shared" si="20"/>
        <v>0.129</v>
      </c>
      <c r="G93" s="628">
        <f t="shared" si="20"/>
        <v>0</v>
      </c>
      <c r="H93" s="628">
        <f t="shared" si="20"/>
        <v>0</v>
      </c>
      <c r="I93" s="628">
        <f t="shared" si="20"/>
        <v>9.9000000000000005E-2</v>
      </c>
      <c r="J93" s="628">
        <f t="shared" si="20"/>
        <v>2.7E-2</v>
      </c>
      <c r="K93" s="628">
        <f t="shared" si="20"/>
        <v>8.9999999999999993E-3</v>
      </c>
      <c r="L93" s="628">
        <f t="shared" si="20"/>
        <v>7.1999999999999995E-2</v>
      </c>
      <c r="M93" s="628">
        <f t="shared" si="20"/>
        <v>3.3000000000000002E-2</v>
      </c>
      <c r="N93" s="628">
        <f t="shared" si="20"/>
        <v>0.04</v>
      </c>
      <c r="O93" s="629">
        <f t="shared" si="20"/>
        <v>0.156</v>
      </c>
      <c r="P93" s="630">
        <f t="shared" si="15"/>
        <v>1</v>
      </c>
      <c r="S93" s="626">
        <f t="shared" si="18"/>
        <v>2080</v>
      </c>
      <c r="T93" s="631">
        <v>0</v>
      </c>
      <c r="U93" s="632">
        <v>5</v>
      </c>
      <c r="V93" s="633">
        <f t="shared" si="19"/>
        <v>0</v>
      </c>
      <c r="W93" s="634">
        <v>1</v>
      </c>
      <c r="X93" s="6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O6" sqref="O6"/>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26" activePane="bottomRight" state="frozen"/>
      <selection activeCell="E19" sqref="E19"/>
      <selection pane="topRight" activeCell="E19" sqref="E19"/>
      <selection pane="bottomLeft" activeCell="E19" sqref="E19"/>
      <selection pane="bottomRight" activeCell="C16" sqref="C16"/>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1" t="str">
        <f>city</f>
        <v>Kutai Barat</v>
      </c>
      <c r="J2" s="822"/>
      <c r="K2" s="822"/>
      <c r="L2" s="822"/>
      <c r="M2" s="822"/>
      <c r="N2" s="822"/>
      <c r="O2" s="822"/>
    </row>
    <row r="3" spans="2:16" ht="16.5" thickBot="1">
      <c r="C3" s="4"/>
      <c r="H3" s="5" t="s">
        <v>276</v>
      </c>
      <c r="I3" s="821" t="str">
        <f>province</f>
        <v>Kalimantan Timur</v>
      </c>
      <c r="J3" s="822"/>
      <c r="K3" s="822"/>
      <c r="L3" s="822"/>
      <c r="M3" s="822"/>
      <c r="N3" s="822"/>
      <c r="O3" s="822"/>
    </row>
    <row r="4" spans="2:16" ht="16.5" thickBot="1">
      <c r="D4" s="4"/>
      <c r="E4" s="4"/>
      <c r="H4" s="5" t="s">
        <v>30</v>
      </c>
      <c r="I4" s="821" t="str">
        <f>country</f>
        <v>Indonesia</v>
      </c>
      <c r="J4" s="822"/>
      <c r="K4" s="822"/>
      <c r="L4" s="822"/>
      <c r="M4" s="822"/>
      <c r="N4" s="822"/>
      <c r="O4" s="822"/>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27" t="s">
        <v>32</v>
      </c>
      <c r="D10" s="828"/>
      <c r="E10" s="828"/>
      <c r="F10" s="828"/>
      <c r="G10" s="828"/>
      <c r="H10" s="828"/>
      <c r="I10" s="828"/>
      <c r="J10" s="828"/>
      <c r="K10" s="828"/>
      <c r="L10" s="828"/>
      <c r="M10" s="828"/>
      <c r="N10" s="828"/>
      <c r="O10" s="828"/>
      <c r="P10" s="829"/>
    </row>
    <row r="11" spans="2:16" ht="13.5" customHeight="1" thickBot="1">
      <c r="C11" s="810" t="s">
        <v>228</v>
      </c>
      <c r="D11" s="810" t="s">
        <v>262</v>
      </c>
      <c r="E11" s="810" t="s">
        <v>267</v>
      </c>
      <c r="F11" s="810" t="s">
        <v>261</v>
      </c>
      <c r="G11" s="810" t="s">
        <v>2</v>
      </c>
      <c r="H11" s="810" t="s">
        <v>16</v>
      </c>
      <c r="I11" s="810" t="s">
        <v>229</v>
      </c>
      <c r="J11" s="823" t="s">
        <v>273</v>
      </c>
      <c r="K11" s="824"/>
      <c r="L11" s="824"/>
      <c r="M11" s="825"/>
      <c r="N11" s="810" t="s">
        <v>146</v>
      </c>
      <c r="O11" s="810" t="s">
        <v>210</v>
      </c>
      <c r="P11" s="809" t="s">
        <v>308</v>
      </c>
    </row>
    <row r="12" spans="2:16" s="1" customFormat="1">
      <c r="B12" s="365" t="s">
        <v>1</v>
      </c>
      <c r="C12" s="826"/>
      <c r="D12" s="826"/>
      <c r="E12" s="826"/>
      <c r="F12" s="826"/>
      <c r="G12" s="826"/>
      <c r="H12" s="826"/>
      <c r="I12" s="826"/>
      <c r="J12" s="369" t="s">
        <v>230</v>
      </c>
      <c r="K12" s="369" t="s">
        <v>231</v>
      </c>
      <c r="L12" s="369" t="s">
        <v>232</v>
      </c>
      <c r="M12" s="365" t="s">
        <v>233</v>
      </c>
      <c r="N12" s="826"/>
      <c r="O12" s="826"/>
      <c r="P12" s="826"/>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770">
        <f>Activity!$C13*Activity!$D13*Activity!E13</f>
        <v>4.1189750939699996</v>
      </c>
      <c r="D14" s="548">
        <f>Activity!$C13*Activity!$D13*Activity!F13</f>
        <v>1.221489165798</v>
      </c>
      <c r="E14" s="548">
        <f>Activity!$C13*Activity!$D13*Activity!G13</f>
        <v>0</v>
      </c>
      <c r="F14" s="548">
        <f>Activity!$C13*Activity!$D13*Activity!H13</f>
        <v>0</v>
      </c>
      <c r="G14" s="548">
        <f>Activity!$C13*Activity!$D13*Activity!I13</f>
        <v>0.937421917938</v>
      </c>
      <c r="H14" s="548">
        <f>Activity!$C13*Activity!$D13*Activity!J13</f>
        <v>0.255660523074</v>
      </c>
      <c r="I14" s="548">
        <f>Activity!$C13*Activity!$D13*Activity!K13</f>
        <v>8.5220174357999987E-2</v>
      </c>
      <c r="J14" s="548">
        <f>Activity!$C13*Activity!$D13*Activity!L13</f>
        <v>0.68176139486399989</v>
      </c>
      <c r="K14" s="549">
        <f>Activity!$C13*Activity!$D13*Activity!M13</f>
        <v>0.31247397264600002</v>
      </c>
      <c r="L14" s="549">
        <f>Activity!$C13*Activity!$D13*Activity!N13</f>
        <v>0.37875633047999996</v>
      </c>
      <c r="M14" s="548">
        <f>Activity!$C13*Activity!$D13*Activity!O13</f>
        <v>1.4771496888719999</v>
      </c>
      <c r="N14" s="412">
        <v>0</v>
      </c>
      <c r="O14" s="556">
        <f>Activity!C13*Activity!D13</f>
        <v>9.4689082619999994</v>
      </c>
      <c r="P14" s="557">
        <f>Activity!X13</f>
        <v>0</v>
      </c>
    </row>
    <row r="15" spans="2:16">
      <c r="B15" s="34">
        <f>B14+1</f>
        <v>2001</v>
      </c>
      <c r="C15" s="771">
        <f>Activity!$C14*Activity!$D14*Activity!E14</f>
        <v>4.2171690933899999</v>
      </c>
      <c r="D15" s="551">
        <f>Activity!$C14*Activity!$D14*Activity!F14</f>
        <v>1.2506087656260001</v>
      </c>
      <c r="E15" s="549">
        <f>Activity!$C14*Activity!$D14*Activity!G14</f>
        <v>0</v>
      </c>
      <c r="F15" s="551">
        <f>Activity!$C14*Activity!$D14*Activity!H14</f>
        <v>0</v>
      </c>
      <c r="G15" s="551">
        <f>Activity!$C14*Activity!$D14*Activity!I14</f>
        <v>0.95976951780600006</v>
      </c>
      <c r="H15" s="551">
        <f>Activity!$C14*Activity!$D14*Activity!J14</f>
        <v>0.26175532303799998</v>
      </c>
      <c r="I15" s="551">
        <f>Activity!$C14*Activity!$D14*Activity!K14</f>
        <v>8.7251774345999997E-2</v>
      </c>
      <c r="J15" s="552">
        <f>Activity!$C14*Activity!$D14*Activity!L14</f>
        <v>0.69801419476799997</v>
      </c>
      <c r="K15" s="551">
        <f>Activity!$C14*Activity!$D14*Activity!M14</f>
        <v>0.31992317260200004</v>
      </c>
      <c r="L15" s="551">
        <f>Activity!$C14*Activity!$D14*Activity!N14</f>
        <v>0.38778566376000001</v>
      </c>
      <c r="M15" s="549">
        <f>Activity!$C14*Activity!$D14*Activity!O14</f>
        <v>1.512364088664</v>
      </c>
      <c r="N15" s="413">
        <v>0</v>
      </c>
      <c r="O15" s="551">
        <f>Activity!C14*Activity!D14</f>
        <v>9.6946415940000001</v>
      </c>
      <c r="P15" s="558">
        <f>Activity!X14</f>
        <v>0</v>
      </c>
    </row>
    <row r="16" spans="2:16">
      <c r="B16" s="7">
        <f t="shared" ref="B16:B21" si="0">B15+1</f>
        <v>2002</v>
      </c>
      <c r="C16" s="771">
        <f>Activity!$C15*Activity!$D15*Activity!E15</f>
        <v>4.2997234447199997</v>
      </c>
      <c r="D16" s="551">
        <f>Activity!$C15*Activity!$D15*Activity!F15</f>
        <v>1.275090400848</v>
      </c>
      <c r="E16" s="549">
        <f>Activity!$C15*Activity!$D15*Activity!G15</f>
        <v>0</v>
      </c>
      <c r="F16" s="551">
        <f>Activity!$C15*Activity!$D15*Activity!H15</f>
        <v>0</v>
      </c>
      <c r="G16" s="551">
        <f>Activity!$C15*Activity!$D15*Activity!I15</f>
        <v>0.97855774948800001</v>
      </c>
      <c r="H16" s="551">
        <f>Activity!$C15*Activity!$D15*Activity!J15</f>
        <v>0.26687938622399998</v>
      </c>
      <c r="I16" s="551">
        <f>Activity!$C15*Activity!$D15*Activity!K15</f>
        <v>8.8959795407999989E-2</v>
      </c>
      <c r="J16" s="552">
        <f>Activity!$C15*Activity!$D15*Activity!L15</f>
        <v>0.71167836326399991</v>
      </c>
      <c r="K16" s="551">
        <f>Activity!$C15*Activity!$D15*Activity!M15</f>
        <v>0.32618591649600004</v>
      </c>
      <c r="L16" s="551">
        <f>Activity!$C15*Activity!$D15*Activity!N15</f>
        <v>0.39537686848000003</v>
      </c>
      <c r="M16" s="549">
        <f>Activity!$C15*Activity!$D15*Activity!O15</f>
        <v>1.5419697870719999</v>
      </c>
      <c r="N16" s="413">
        <v>0</v>
      </c>
      <c r="O16" s="551">
        <f>Activity!C15*Activity!D15</f>
        <v>9.884421712</v>
      </c>
      <c r="P16" s="558">
        <f>Activity!X15</f>
        <v>0</v>
      </c>
    </row>
    <row r="17" spans="2:16">
      <c r="B17" s="7">
        <f t="shared" si="0"/>
        <v>2003</v>
      </c>
      <c r="C17" s="771">
        <f>Activity!$C16*Activity!$D16*Activity!E16</f>
        <v>4.3459466212800004</v>
      </c>
      <c r="D17" s="551">
        <f>Activity!$C16*Activity!$D16*Activity!F16</f>
        <v>1.2887979635520002</v>
      </c>
      <c r="E17" s="549">
        <f>Activity!$C16*Activity!$D16*Activity!G16</f>
        <v>0</v>
      </c>
      <c r="F17" s="551">
        <f>Activity!$C16*Activity!$D16*Activity!H16</f>
        <v>0</v>
      </c>
      <c r="G17" s="551">
        <f>Activity!$C16*Activity!$D16*Activity!I16</f>
        <v>0.98907750691200014</v>
      </c>
      <c r="H17" s="551">
        <f>Activity!$C16*Activity!$D16*Activity!J16</f>
        <v>0.269748410976</v>
      </c>
      <c r="I17" s="551">
        <f>Activity!$C16*Activity!$D16*Activity!K16</f>
        <v>8.9916136992000004E-2</v>
      </c>
      <c r="J17" s="552">
        <f>Activity!$C16*Activity!$D16*Activity!L16</f>
        <v>0.71932909593600003</v>
      </c>
      <c r="K17" s="551">
        <f>Activity!$C16*Activity!$D16*Activity!M16</f>
        <v>0.32969250230400005</v>
      </c>
      <c r="L17" s="551">
        <f>Activity!$C16*Activity!$D16*Activity!N16</f>
        <v>0.39962727552000005</v>
      </c>
      <c r="M17" s="549">
        <f>Activity!$C16*Activity!$D16*Activity!O16</f>
        <v>1.5585463745280002</v>
      </c>
      <c r="N17" s="413">
        <v>0</v>
      </c>
      <c r="O17" s="551">
        <f>Activity!C16*Activity!D16</f>
        <v>9.990681888000001</v>
      </c>
      <c r="P17" s="558">
        <f>Activity!X16</f>
        <v>0</v>
      </c>
    </row>
    <row r="18" spans="2:16">
      <c r="B18" s="7">
        <f t="shared" si="0"/>
        <v>2004</v>
      </c>
      <c r="C18" s="771">
        <f>Activity!$C17*Activity!$D17*Activity!E17</f>
        <v>4.4610205503599998</v>
      </c>
      <c r="D18" s="551">
        <f>Activity!$C17*Activity!$D17*Activity!F17</f>
        <v>1.322923335624</v>
      </c>
      <c r="E18" s="549">
        <f>Activity!$C17*Activity!$D17*Activity!G17</f>
        <v>0</v>
      </c>
      <c r="F18" s="551">
        <f>Activity!$C17*Activity!$D17*Activity!H17</f>
        <v>0</v>
      </c>
      <c r="G18" s="551">
        <f>Activity!$C17*Activity!$D17*Activity!I17</f>
        <v>1.0152667459439999</v>
      </c>
      <c r="H18" s="551">
        <f>Activity!$C17*Activity!$D17*Activity!J17</f>
        <v>0.27689093071199999</v>
      </c>
      <c r="I18" s="551">
        <f>Activity!$C17*Activity!$D17*Activity!K17</f>
        <v>9.2296976903999989E-2</v>
      </c>
      <c r="J18" s="552">
        <f>Activity!$C17*Activity!$D17*Activity!L17</f>
        <v>0.73837581523199991</v>
      </c>
      <c r="K18" s="551">
        <f>Activity!$C17*Activity!$D17*Activity!M17</f>
        <v>0.33842224864800002</v>
      </c>
      <c r="L18" s="551">
        <f>Activity!$C17*Activity!$D17*Activity!N17</f>
        <v>0.41020878624000001</v>
      </c>
      <c r="M18" s="549">
        <f>Activity!$C17*Activity!$D17*Activity!O17</f>
        <v>1.599814266336</v>
      </c>
      <c r="N18" s="413">
        <v>0</v>
      </c>
      <c r="O18" s="551">
        <f>Activity!C17*Activity!D17</f>
        <v>10.255219656</v>
      </c>
      <c r="P18" s="558">
        <f>Activity!X17</f>
        <v>0</v>
      </c>
    </row>
    <row r="19" spans="2:16">
      <c r="B19" s="7">
        <f t="shared" si="0"/>
        <v>2005</v>
      </c>
      <c r="C19" s="771">
        <f>Activity!$C18*Activity!$D18*Activity!E18</f>
        <v>4.64918033976</v>
      </c>
      <c r="D19" s="551">
        <f>Activity!$C18*Activity!$D18*Activity!F18</f>
        <v>1.3787224455839999</v>
      </c>
      <c r="E19" s="549">
        <f>Activity!$C18*Activity!$D18*Activity!G18</f>
        <v>0</v>
      </c>
      <c r="F19" s="551">
        <f>Activity!$C18*Activity!$D18*Activity!H18</f>
        <v>0</v>
      </c>
      <c r="G19" s="551">
        <f>Activity!$C18*Activity!$D18*Activity!I18</f>
        <v>1.0580893187040001</v>
      </c>
      <c r="H19" s="551">
        <f>Activity!$C18*Activity!$D18*Activity!J18</f>
        <v>0.28856981419200001</v>
      </c>
      <c r="I19" s="551">
        <f>Activity!$C18*Activity!$D18*Activity!K18</f>
        <v>9.6189938063999988E-2</v>
      </c>
      <c r="J19" s="552">
        <f>Activity!$C18*Activity!$D18*Activity!L18</f>
        <v>0.76951950451199991</v>
      </c>
      <c r="K19" s="551">
        <f>Activity!$C18*Activity!$D18*Activity!M18</f>
        <v>0.35269643956800001</v>
      </c>
      <c r="L19" s="551">
        <f>Activity!$C18*Activity!$D18*Activity!N18</f>
        <v>0.42751083583999999</v>
      </c>
      <c r="M19" s="549">
        <f>Activity!$C18*Activity!$D18*Activity!O18</f>
        <v>1.667292259776</v>
      </c>
      <c r="N19" s="413">
        <v>0</v>
      </c>
      <c r="O19" s="551">
        <f>Activity!C18*Activity!D18</f>
        <v>10.687770896</v>
      </c>
      <c r="P19" s="558">
        <f>Activity!X18</f>
        <v>0</v>
      </c>
    </row>
    <row r="20" spans="2:16">
      <c r="B20" s="7">
        <f t="shared" si="0"/>
        <v>2006</v>
      </c>
      <c r="C20" s="771">
        <f>Activity!$C19*Activity!$D19*Activity!E19</f>
        <v>4.7126767059899999</v>
      </c>
      <c r="D20" s="551">
        <f>Activity!$C19*Activity!$D19*Activity!F19</f>
        <v>1.397552402466</v>
      </c>
      <c r="E20" s="549">
        <f>Activity!$C19*Activity!$D19*Activity!G19</f>
        <v>0</v>
      </c>
      <c r="F20" s="551">
        <f>Activity!$C19*Activity!$D19*Activity!H19</f>
        <v>0</v>
      </c>
      <c r="G20" s="551">
        <f>Activity!$C19*Activity!$D19*Activity!I19</f>
        <v>1.072540215846</v>
      </c>
      <c r="H20" s="551">
        <f>Activity!$C19*Activity!$D19*Activity!J19</f>
        <v>0.29251096795799997</v>
      </c>
      <c r="I20" s="551">
        <f>Activity!$C19*Activity!$D19*Activity!K19</f>
        <v>9.7503655985999985E-2</v>
      </c>
      <c r="J20" s="552">
        <f>Activity!$C19*Activity!$D19*Activity!L19</f>
        <v>0.78002924788799988</v>
      </c>
      <c r="K20" s="551">
        <f>Activity!$C19*Activity!$D19*Activity!M19</f>
        <v>0.35751340528199999</v>
      </c>
      <c r="L20" s="551">
        <f>Activity!$C19*Activity!$D19*Activity!N19</f>
        <v>0.43334958215999997</v>
      </c>
      <c r="M20" s="549">
        <f>Activity!$C19*Activity!$D19*Activity!O19</f>
        <v>1.6900633704239998</v>
      </c>
      <c r="N20" s="413">
        <v>0</v>
      </c>
      <c r="O20" s="551">
        <f>Activity!C19*Activity!D19</f>
        <v>10.833739553999999</v>
      </c>
      <c r="P20" s="558">
        <f>Activity!X19</f>
        <v>0</v>
      </c>
    </row>
    <row r="21" spans="2:16">
      <c r="B21" s="7">
        <f t="shared" si="0"/>
        <v>2007</v>
      </c>
      <c r="C21" s="771">
        <f>Activity!$C20*Activity!$D20*Activity!E20</f>
        <v>4.7749932921900005</v>
      </c>
      <c r="D21" s="551">
        <f>Activity!$C20*Activity!$D20*Activity!F20</f>
        <v>1.416032493546</v>
      </c>
      <c r="E21" s="549">
        <f>Activity!$C20*Activity!$D20*Activity!G20</f>
        <v>0</v>
      </c>
      <c r="F21" s="551">
        <f>Activity!$C20*Activity!$D20*Activity!H20</f>
        <v>0</v>
      </c>
      <c r="G21" s="551">
        <f>Activity!$C20*Activity!$D20*Activity!I20</f>
        <v>1.086722611326</v>
      </c>
      <c r="H21" s="551">
        <f>Activity!$C20*Activity!$D20*Activity!J20</f>
        <v>0.29637889399799999</v>
      </c>
      <c r="I21" s="551">
        <f>Activity!$C20*Activity!$D20*Activity!K20</f>
        <v>9.8792964666000002E-2</v>
      </c>
      <c r="J21" s="552">
        <f>Activity!$C20*Activity!$D20*Activity!L20</f>
        <v>0.79034371732800002</v>
      </c>
      <c r="K21" s="551">
        <f>Activity!$C20*Activity!$D20*Activity!M20</f>
        <v>0.36224087044200004</v>
      </c>
      <c r="L21" s="551">
        <f>Activity!$C20*Activity!$D20*Activity!N20</f>
        <v>0.43907984296000002</v>
      </c>
      <c r="M21" s="549">
        <f>Activity!$C20*Activity!$D20*Activity!O20</f>
        <v>1.7124113875440001</v>
      </c>
      <c r="N21" s="413">
        <v>0</v>
      </c>
      <c r="O21" s="551">
        <f>Activity!C20*Activity!D20</f>
        <v>10.976996074000001</v>
      </c>
      <c r="P21" s="558">
        <f>Activity!X20</f>
        <v>0</v>
      </c>
    </row>
    <row r="22" spans="2:16">
      <c r="B22" s="7">
        <f t="shared" ref="B22:B85" si="1">B21+1</f>
        <v>2008</v>
      </c>
      <c r="C22" s="771">
        <f>Activity!$C21*Activity!$D21*Activity!E21</f>
        <v>4.8356460860399997</v>
      </c>
      <c r="D22" s="551">
        <f>Activity!$C21*Activity!$D21*Activity!F21</f>
        <v>1.4340191841359999</v>
      </c>
      <c r="E22" s="549">
        <f>Activity!$C21*Activity!$D21*Activity!G21</f>
        <v>0</v>
      </c>
      <c r="F22" s="551">
        <f>Activity!$C21*Activity!$D21*Activity!H21</f>
        <v>0</v>
      </c>
      <c r="G22" s="551">
        <f>Activity!$C21*Activity!$D21*Activity!I21</f>
        <v>1.1005263506159999</v>
      </c>
      <c r="H22" s="551">
        <f>Activity!$C21*Activity!$D21*Activity!J21</f>
        <v>0.30014355016799998</v>
      </c>
      <c r="I22" s="551">
        <f>Activity!$C21*Activity!$D21*Activity!K21</f>
        <v>0.10004785005599999</v>
      </c>
      <c r="J22" s="552">
        <f>Activity!$C21*Activity!$D21*Activity!L21</f>
        <v>0.80038280044799992</v>
      </c>
      <c r="K22" s="551">
        <f>Activity!$C21*Activity!$D21*Activity!M21</f>
        <v>0.36684211687199997</v>
      </c>
      <c r="L22" s="551">
        <f>Activity!$C21*Activity!$D21*Activity!N21</f>
        <v>0.44465711135999997</v>
      </c>
      <c r="M22" s="549">
        <f>Activity!$C21*Activity!$D21*Activity!O21</f>
        <v>1.7341627343039998</v>
      </c>
      <c r="N22" s="413">
        <v>0</v>
      </c>
      <c r="O22" s="551">
        <f>Activity!C21*Activity!D21</f>
        <v>11.116427783999999</v>
      </c>
      <c r="P22" s="558">
        <f>Activity!X21</f>
        <v>0</v>
      </c>
    </row>
    <row r="23" spans="2:16">
      <c r="B23" s="7">
        <f t="shared" si="1"/>
        <v>2009</v>
      </c>
      <c r="C23" s="771">
        <f>Activity!$C22*Activity!$D22*Activity!E22</f>
        <v>4.8939090690600002</v>
      </c>
      <c r="D23" s="551">
        <f>Activity!$C22*Activity!$D22*Activity!F22</f>
        <v>1.4512971722040002</v>
      </c>
      <c r="E23" s="549">
        <f>Activity!$C22*Activity!$D22*Activity!G22</f>
        <v>0</v>
      </c>
      <c r="F23" s="551">
        <f>Activity!$C22*Activity!$D22*Activity!H22</f>
        <v>0</v>
      </c>
      <c r="G23" s="551">
        <f>Activity!$C22*Activity!$D22*Activity!I22</f>
        <v>1.1137862019240001</v>
      </c>
      <c r="H23" s="551">
        <f>Activity!$C22*Activity!$D22*Activity!J22</f>
        <v>0.30375987325200005</v>
      </c>
      <c r="I23" s="551">
        <f>Activity!$C22*Activity!$D22*Activity!K22</f>
        <v>0.10125329108400001</v>
      </c>
      <c r="J23" s="552">
        <f>Activity!$C22*Activity!$D22*Activity!L22</f>
        <v>0.81002632867200008</v>
      </c>
      <c r="K23" s="551">
        <f>Activity!$C22*Activity!$D22*Activity!M22</f>
        <v>0.37126206730800004</v>
      </c>
      <c r="L23" s="551">
        <f>Activity!$C22*Activity!$D22*Activity!N22</f>
        <v>0.45001462704000006</v>
      </c>
      <c r="M23" s="549">
        <f>Activity!$C22*Activity!$D22*Activity!O22</f>
        <v>1.7550570454560002</v>
      </c>
      <c r="N23" s="413">
        <v>0</v>
      </c>
      <c r="O23" s="551">
        <f>Activity!C22*Activity!D22</f>
        <v>11.250365676000001</v>
      </c>
      <c r="P23" s="558">
        <f>Activity!X22</f>
        <v>0</v>
      </c>
    </row>
    <row r="24" spans="2:16">
      <c r="B24" s="7">
        <f t="shared" si="1"/>
        <v>2010</v>
      </c>
      <c r="C24" s="771">
        <f>Activity!$C23*Activity!$D23*Activity!E23</f>
        <v>4.9941298700700001</v>
      </c>
      <c r="D24" s="551">
        <f>Activity!$C23*Activity!$D23*Activity!F23</f>
        <v>1.481017823538</v>
      </c>
      <c r="E24" s="549">
        <f>Activity!$C23*Activity!$D23*Activity!G23</f>
        <v>0</v>
      </c>
      <c r="F24" s="551">
        <f>Activity!$C23*Activity!$D23*Activity!H23</f>
        <v>0</v>
      </c>
      <c r="G24" s="551">
        <f>Activity!$C23*Activity!$D23*Activity!I23</f>
        <v>1.136595073878</v>
      </c>
      <c r="H24" s="551">
        <f>Activity!$C23*Activity!$D23*Activity!J23</f>
        <v>0.30998047469399997</v>
      </c>
      <c r="I24" s="551">
        <f>Activity!$C23*Activity!$D23*Activity!K23</f>
        <v>0.10332682489799999</v>
      </c>
      <c r="J24" s="552">
        <f>Activity!$C23*Activity!$D23*Activity!L23</f>
        <v>0.82661459918399993</v>
      </c>
      <c r="K24" s="551">
        <f>Activity!$C23*Activity!$D23*Activity!M23</f>
        <v>0.37886502462600002</v>
      </c>
      <c r="L24" s="551">
        <f>Activity!$C23*Activity!$D23*Activity!N23</f>
        <v>0.45923033287999998</v>
      </c>
      <c r="M24" s="549">
        <f>Activity!$C23*Activity!$D23*Activity!O23</f>
        <v>1.7909982982320001</v>
      </c>
      <c r="N24" s="413">
        <v>0</v>
      </c>
      <c r="O24" s="551">
        <f>Activity!C23*Activity!D23</f>
        <v>11.480758322</v>
      </c>
      <c r="P24" s="558">
        <f>Activity!X23</f>
        <v>0</v>
      </c>
    </row>
    <row r="25" spans="2:16">
      <c r="B25" s="7">
        <f t="shared" si="1"/>
        <v>2011</v>
      </c>
      <c r="C25" s="774">
        <f>Activity!$C24*Activity!$D24*Activity!E24</f>
        <v>3.9055394112000004</v>
      </c>
      <c r="D25" s="551">
        <f>Activity!$C24*Activity!$D24*Activity!F24</f>
        <v>1.1581944460800002</v>
      </c>
      <c r="E25" s="549">
        <f>Activity!$C24*Activity!$D24*Activity!G24</f>
        <v>0</v>
      </c>
      <c r="F25" s="551">
        <f>Activity!$C24*Activity!$D24*Activity!H24</f>
        <v>0</v>
      </c>
      <c r="G25" s="551">
        <f>Activity!$C24*Activity!$D24*Activity!I24</f>
        <v>0.88884690048000015</v>
      </c>
      <c r="H25" s="551">
        <f>Activity!$C24*Activity!$D24*Activity!J24</f>
        <v>0.24241279104000002</v>
      </c>
      <c r="I25" s="551">
        <f>Activity!$C24*Activity!$D24*Activity!K24</f>
        <v>8.0804263680000002E-2</v>
      </c>
      <c r="J25" s="552">
        <f>Activity!$C24*Activity!$D24*Activity!L24</f>
        <v>0.64643410944000002</v>
      </c>
      <c r="K25" s="551">
        <f>Activity!$C24*Activity!$D24*Activity!M24</f>
        <v>0.29628230016000001</v>
      </c>
      <c r="L25" s="551">
        <f>Activity!$C24*Activity!$D24*Activity!N24</f>
        <v>0.35913006080000004</v>
      </c>
      <c r="M25" s="549">
        <f>Activity!$C24*Activity!$D24*Activity!O24</f>
        <v>1.40060723712</v>
      </c>
      <c r="N25" s="413">
        <v>0</v>
      </c>
      <c r="O25" s="551">
        <f>Activity!C24*Activity!D24</f>
        <v>8.9782515200000006</v>
      </c>
      <c r="P25" s="558">
        <f>Activity!X24</f>
        <v>0</v>
      </c>
    </row>
    <row r="26" spans="2:16">
      <c r="B26" s="7">
        <f t="shared" si="1"/>
        <v>2012</v>
      </c>
      <c r="C26" s="774">
        <f>Activity!$C25*Activity!$D25*Activity!E25</f>
        <v>3.9353776706999999</v>
      </c>
      <c r="D26" s="551">
        <f>Activity!$C25*Activity!$D25*Activity!F25</f>
        <v>1.1670430333799999</v>
      </c>
      <c r="E26" s="549">
        <f>Activity!$C25*Activity!$D25*Activity!G25</f>
        <v>0</v>
      </c>
      <c r="F26" s="551">
        <f>Activity!$C25*Activity!$D25*Activity!H25</f>
        <v>0</v>
      </c>
      <c r="G26" s="551">
        <f>Activity!$C25*Activity!$D25*Activity!I25</f>
        <v>0.89563767678000006</v>
      </c>
      <c r="H26" s="551">
        <f>Activity!$C25*Activity!$D25*Activity!J25</f>
        <v>0.24426482093999999</v>
      </c>
      <c r="I26" s="551">
        <f>Activity!$C25*Activity!$D25*Activity!K25</f>
        <v>8.1421606979999991E-2</v>
      </c>
      <c r="J26" s="552">
        <f>Activity!$C25*Activity!$D25*Activity!L25</f>
        <v>0.65137285583999993</v>
      </c>
      <c r="K26" s="551">
        <f>Activity!$C25*Activity!$D25*Activity!M25</f>
        <v>0.29854589226</v>
      </c>
      <c r="L26" s="551">
        <f>Activity!$C25*Activity!$D25*Activity!N25</f>
        <v>0.36187380879999997</v>
      </c>
      <c r="M26" s="549">
        <f>Activity!$C25*Activity!$D25*Activity!O25</f>
        <v>1.4113078543199999</v>
      </c>
      <c r="N26" s="413">
        <v>0</v>
      </c>
      <c r="O26" s="551">
        <f>Activity!C25*Activity!D25</f>
        <v>9.0468452199999998</v>
      </c>
      <c r="P26" s="558">
        <f>Activity!X25</f>
        <v>0</v>
      </c>
    </row>
    <row r="27" spans="2:16">
      <c r="B27" s="7">
        <f t="shared" si="1"/>
        <v>2013</v>
      </c>
      <c r="C27" s="774">
        <f>Activity!$C26*Activity!$D26*Activity!E26</f>
        <v>3.9605958125999998</v>
      </c>
      <c r="D27" s="551">
        <f>Activity!$C26*Activity!$D26*Activity!F26</f>
        <v>1.1745215168400001</v>
      </c>
      <c r="E27" s="549">
        <f>Activity!$C26*Activity!$D26*Activity!G26</f>
        <v>0</v>
      </c>
      <c r="F27" s="551">
        <f>Activity!$C26*Activity!$D26*Activity!H26</f>
        <v>0</v>
      </c>
      <c r="G27" s="551">
        <f>Activity!$C26*Activity!$D26*Activity!I26</f>
        <v>0.90137697804000005</v>
      </c>
      <c r="H27" s="551">
        <f>Activity!$C26*Activity!$D26*Activity!J26</f>
        <v>0.24583008492</v>
      </c>
      <c r="I27" s="551">
        <f>Activity!$C26*Activity!$D26*Activity!K26</f>
        <v>8.194336163999999E-2</v>
      </c>
      <c r="J27" s="552">
        <f>Activity!$C26*Activity!$D26*Activity!L26</f>
        <v>0.65554689311999992</v>
      </c>
      <c r="K27" s="551">
        <f>Activity!$C26*Activity!$D26*Activity!M26</f>
        <v>0.30045899268000004</v>
      </c>
      <c r="L27" s="551">
        <f>Activity!$C26*Activity!$D26*Activity!N26</f>
        <v>0.3641927184</v>
      </c>
      <c r="M27" s="549">
        <f>Activity!$C26*Activity!$D26*Activity!O26</f>
        <v>1.42035160176</v>
      </c>
      <c r="N27" s="413">
        <v>0</v>
      </c>
      <c r="O27" s="551">
        <f>Activity!C26*Activity!D26</f>
        <v>9.1048179600000001</v>
      </c>
      <c r="P27" s="558">
        <f>Activity!X26</f>
        <v>0</v>
      </c>
    </row>
    <row r="28" spans="2:16">
      <c r="B28" s="7">
        <f t="shared" si="1"/>
        <v>2014</v>
      </c>
      <c r="C28" s="774">
        <f>Activity!$C27*Activity!$D27*Activity!E27</f>
        <v>3.9846314243999998</v>
      </c>
      <c r="D28" s="551">
        <f>Activity!$C27*Activity!$D27*Activity!F27</f>
        <v>1.1816493189599999</v>
      </c>
      <c r="E28" s="549">
        <f>Activity!$C27*Activity!$D27*Activity!G27</f>
        <v>0</v>
      </c>
      <c r="F28" s="551">
        <f>Activity!$C27*Activity!$D27*Activity!H27</f>
        <v>0</v>
      </c>
      <c r="G28" s="551">
        <f>Activity!$C27*Activity!$D27*Activity!I27</f>
        <v>0.90684715176000008</v>
      </c>
      <c r="H28" s="551">
        <f>Activity!$C27*Activity!$D27*Activity!J27</f>
        <v>0.24732195048</v>
      </c>
      <c r="I28" s="551">
        <f>Activity!$C27*Activity!$D27*Activity!K27</f>
        <v>8.244065015999999E-2</v>
      </c>
      <c r="J28" s="552">
        <f>Activity!$C27*Activity!$D27*Activity!L27</f>
        <v>0.65952520127999992</v>
      </c>
      <c r="K28" s="551">
        <f>Activity!$C27*Activity!$D27*Activity!M27</f>
        <v>0.30228238392000001</v>
      </c>
      <c r="L28" s="551">
        <f>Activity!$C27*Activity!$D27*Activity!N27</f>
        <v>0.3664028896</v>
      </c>
      <c r="M28" s="549">
        <f>Activity!$C27*Activity!$D27*Activity!O27</f>
        <v>1.4289712694400001</v>
      </c>
      <c r="N28" s="413">
        <v>0</v>
      </c>
      <c r="O28" s="551">
        <f>Activity!C27*Activity!D27</f>
        <v>9.1600722399999999</v>
      </c>
      <c r="P28" s="558">
        <f>Activity!X27</f>
        <v>0</v>
      </c>
    </row>
    <row r="29" spans="2:16">
      <c r="B29" s="7">
        <f t="shared" si="1"/>
        <v>2015</v>
      </c>
      <c r="C29" s="774">
        <f>Activity!$C28*Activity!$D28*Activity!E28</f>
        <v>4.0106470866000006</v>
      </c>
      <c r="D29" s="551">
        <f>Activity!$C28*Activity!$D28*Activity!F28</f>
        <v>1.1893643084400001</v>
      </c>
      <c r="E29" s="549">
        <f>Activity!$C28*Activity!$D28*Activity!G28</f>
        <v>0</v>
      </c>
      <c r="F29" s="551">
        <f>Activity!$C28*Activity!$D28*Activity!H28</f>
        <v>0</v>
      </c>
      <c r="G29" s="551">
        <f>Activity!$C28*Activity!$D28*Activity!I28</f>
        <v>0.91276795764000018</v>
      </c>
      <c r="H29" s="551">
        <f>Activity!$C28*Activity!$D28*Activity!J28</f>
        <v>0.24893671572000003</v>
      </c>
      <c r="I29" s="551">
        <f>Activity!$C28*Activity!$D28*Activity!K28</f>
        <v>8.2978905239999998E-2</v>
      </c>
      <c r="J29" s="552">
        <f>Activity!$C28*Activity!$D28*Activity!L28</f>
        <v>0.66383124191999998</v>
      </c>
      <c r="K29" s="551">
        <f>Activity!$C28*Activity!$D28*Activity!M28</f>
        <v>0.30425598588000002</v>
      </c>
      <c r="L29" s="551">
        <f>Activity!$C28*Activity!$D28*Activity!N28</f>
        <v>0.36879513440000006</v>
      </c>
      <c r="M29" s="549">
        <f>Activity!$C28*Activity!$D28*Activity!O28</f>
        <v>1.4383010241600001</v>
      </c>
      <c r="N29" s="413">
        <v>0</v>
      </c>
      <c r="O29" s="551">
        <f>Activity!C28*Activity!D28</f>
        <v>9.2198783600000009</v>
      </c>
      <c r="P29" s="558">
        <f>Activity!X28</f>
        <v>0</v>
      </c>
    </row>
    <row r="30" spans="2:16">
      <c r="B30" s="7">
        <f t="shared" si="1"/>
        <v>2016</v>
      </c>
      <c r="C30" s="774">
        <f>Activity!$C29*Activity!$D29*Activity!E29</f>
        <v>4.0235449148999995</v>
      </c>
      <c r="D30" s="551">
        <f>Activity!$C29*Activity!$D29*Activity!F29</f>
        <v>1.19318918166</v>
      </c>
      <c r="E30" s="549">
        <f>Activity!$C29*Activity!$D29*Activity!G29</f>
        <v>0</v>
      </c>
      <c r="F30" s="551">
        <f>Activity!$C29*Activity!$D29*Activity!H29</f>
        <v>0</v>
      </c>
      <c r="G30" s="551">
        <f>Activity!$C29*Activity!$D29*Activity!I29</f>
        <v>0.91570332545999999</v>
      </c>
      <c r="H30" s="551">
        <f>Activity!$C29*Activity!$D29*Activity!J29</f>
        <v>0.24973727058</v>
      </c>
      <c r="I30" s="551">
        <f>Activity!$C29*Activity!$D29*Activity!K29</f>
        <v>8.3245756859999992E-2</v>
      </c>
      <c r="J30" s="552">
        <f>Activity!$C29*Activity!$D29*Activity!L29</f>
        <v>0.66596605487999994</v>
      </c>
      <c r="K30" s="551">
        <f>Activity!$C29*Activity!$D29*Activity!M29</f>
        <v>0.30523444182000004</v>
      </c>
      <c r="L30" s="551">
        <f>Activity!$C29*Activity!$D29*Activity!N29</f>
        <v>0.36998114160000001</v>
      </c>
      <c r="M30" s="549">
        <f>Activity!$C29*Activity!$D29*Activity!O29</f>
        <v>1.44292645224</v>
      </c>
      <c r="N30" s="413">
        <v>0</v>
      </c>
      <c r="O30" s="551">
        <f>Activity!C29*Activity!D29</f>
        <v>9.24952854</v>
      </c>
      <c r="P30" s="558">
        <f>Activity!X29</f>
        <v>0</v>
      </c>
    </row>
    <row r="31" spans="2:16">
      <c r="B31" s="7">
        <f t="shared" si="1"/>
        <v>2017</v>
      </c>
      <c r="C31" s="774">
        <f>Activity!$C30*Activity!$D30*Activity!E30</f>
        <v>4.1607046561499992</v>
      </c>
      <c r="D31" s="551">
        <f>Activity!$C30*Activity!$D30*Activity!F30</f>
        <v>1.2338641394099998</v>
      </c>
      <c r="E31" s="549">
        <f>Activity!$C30*Activity!$D30*Activity!G30</f>
        <v>0</v>
      </c>
      <c r="F31" s="551">
        <f>Activity!$C30*Activity!$D30*Activity!H30</f>
        <v>0</v>
      </c>
      <c r="G31" s="551">
        <f>Activity!$C30*Activity!$D30*Activity!I30</f>
        <v>0.94691899070999996</v>
      </c>
      <c r="H31" s="551">
        <f>Activity!$C30*Activity!$D30*Activity!J30</f>
        <v>0.25825063382999996</v>
      </c>
      <c r="I31" s="551">
        <f>Activity!$C30*Activity!$D30*Activity!K30</f>
        <v>8.6083544609999979E-2</v>
      </c>
      <c r="J31" s="552">
        <f>Activity!$C30*Activity!$D30*Activity!L30</f>
        <v>0.68866835687999983</v>
      </c>
      <c r="K31" s="551">
        <f>Activity!$C30*Activity!$D30*Activity!M30</f>
        <v>0.31563966357000001</v>
      </c>
      <c r="L31" s="551">
        <f>Activity!$C30*Activity!$D30*Activity!N30</f>
        <v>0.38259353159999998</v>
      </c>
      <c r="M31" s="549">
        <f>Activity!$C30*Activity!$D30*Activity!O30</f>
        <v>1.4921147732399997</v>
      </c>
      <c r="N31" s="413">
        <v>0</v>
      </c>
      <c r="O31" s="551">
        <f>Activity!C30*Activity!D30</f>
        <v>9.5648382899999991</v>
      </c>
      <c r="P31" s="558">
        <f>Activity!X30</f>
        <v>0</v>
      </c>
    </row>
    <row r="32" spans="2:16">
      <c r="B32" s="7">
        <f t="shared" si="1"/>
        <v>2018</v>
      </c>
      <c r="C32" s="774">
        <f>Activity!$C31*Activity!$D31*Activity!E31</f>
        <v>4.168425477675</v>
      </c>
      <c r="D32" s="551">
        <f>Activity!$C31*Activity!$D31*Activity!F31</f>
        <v>1.2361537623450001</v>
      </c>
      <c r="E32" s="549">
        <f>Activity!$C31*Activity!$D31*Activity!G31</f>
        <v>0</v>
      </c>
      <c r="F32" s="551">
        <f>Activity!$C31*Activity!$D31*Activity!H31</f>
        <v>0</v>
      </c>
      <c r="G32" s="551">
        <f>Activity!$C31*Activity!$D31*Activity!I31</f>
        <v>0.94867614319500015</v>
      </c>
      <c r="H32" s="551">
        <f>Activity!$C31*Activity!$D31*Activity!J31</f>
        <v>0.25872985723500003</v>
      </c>
      <c r="I32" s="551">
        <f>Activity!$C31*Activity!$D31*Activity!K31</f>
        <v>8.6243285744999995E-2</v>
      </c>
      <c r="J32" s="552">
        <f>Activity!$C31*Activity!$D31*Activity!L31</f>
        <v>0.68994628595999996</v>
      </c>
      <c r="K32" s="551">
        <f>Activity!$C31*Activity!$D31*Activity!M31</f>
        <v>0.31622538106500003</v>
      </c>
      <c r="L32" s="551">
        <f>Activity!$C31*Activity!$D31*Activity!N31</f>
        <v>0.38330349220000004</v>
      </c>
      <c r="M32" s="549">
        <f>Activity!$C31*Activity!$D31*Activity!O31</f>
        <v>1.4948836195800002</v>
      </c>
      <c r="N32" s="413">
        <v>0</v>
      </c>
      <c r="O32" s="551">
        <f>Activity!C31*Activity!D31</f>
        <v>9.5825873050000006</v>
      </c>
      <c r="P32" s="558">
        <f>Activity!X31</f>
        <v>0</v>
      </c>
    </row>
    <row r="33" spans="2:16">
      <c r="B33" s="7">
        <f t="shared" si="1"/>
        <v>2019</v>
      </c>
      <c r="C33" s="774">
        <f>Activity!$C32*Activity!$D32*Activity!E32</f>
        <v>4.1761462992</v>
      </c>
      <c r="D33" s="551">
        <f>Activity!$C32*Activity!$D32*Activity!F32</f>
        <v>1.2384433852800001</v>
      </c>
      <c r="E33" s="549">
        <f>Activity!$C32*Activity!$D32*Activity!G32</f>
        <v>0</v>
      </c>
      <c r="F33" s="551">
        <f>Activity!$C32*Activity!$D32*Activity!H32</f>
        <v>0</v>
      </c>
      <c r="G33" s="551">
        <f>Activity!$C32*Activity!$D32*Activity!I32</f>
        <v>0.95043329568000012</v>
      </c>
      <c r="H33" s="551">
        <f>Activity!$C32*Activity!$D32*Activity!J32</f>
        <v>0.25920908063999998</v>
      </c>
      <c r="I33" s="551">
        <f>Activity!$C32*Activity!$D32*Activity!K32</f>
        <v>8.6403026879999997E-2</v>
      </c>
      <c r="J33" s="552">
        <f>Activity!$C32*Activity!$D32*Activity!L32</f>
        <v>0.69122421503999998</v>
      </c>
      <c r="K33" s="551">
        <f>Activity!$C32*Activity!$D32*Activity!M32</f>
        <v>0.31681109856</v>
      </c>
      <c r="L33" s="551">
        <f>Activity!$C32*Activity!$D32*Activity!N32</f>
        <v>0.38401345280000004</v>
      </c>
      <c r="M33" s="549">
        <f>Activity!$C32*Activity!$D32*Activity!O32</f>
        <v>1.4976524659200001</v>
      </c>
      <c r="N33" s="413">
        <v>0</v>
      </c>
      <c r="O33" s="551">
        <f>Activity!C32*Activity!D32</f>
        <v>9.6003363200000003</v>
      </c>
      <c r="P33" s="558">
        <f>Activity!X32</f>
        <v>0</v>
      </c>
    </row>
    <row r="34" spans="2:16">
      <c r="B34" s="7">
        <f t="shared" si="1"/>
        <v>2020</v>
      </c>
      <c r="C34" s="774">
        <f>Activity!$C33*Activity!$D33*Activity!E33</f>
        <v>4.183867120725</v>
      </c>
      <c r="D34" s="551">
        <f>Activity!$C33*Activity!$D33*Activity!F33</f>
        <v>1.2407330082150001</v>
      </c>
      <c r="E34" s="549">
        <f>Activity!$C33*Activity!$D33*Activity!G33</f>
        <v>0</v>
      </c>
      <c r="F34" s="551">
        <f>Activity!$C33*Activity!$D33*Activity!H33</f>
        <v>0</v>
      </c>
      <c r="G34" s="551">
        <f>Activity!$C33*Activity!$D33*Activity!I33</f>
        <v>0.95219044816500009</v>
      </c>
      <c r="H34" s="551">
        <f>Activity!$C33*Activity!$D33*Activity!J33</f>
        <v>0.25968830404499998</v>
      </c>
      <c r="I34" s="551">
        <f>Activity!$C33*Activity!$D33*Activity!K33</f>
        <v>8.6562768015E-2</v>
      </c>
      <c r="J34" s="552">
        <f>Activity!$C33*Activity!$D33*Activity!L33</f>
        <v>0.69250214412</v>
      </c>
      <c r="K34" s="551">
        <f>Activity!$C33*Activity!$D33*Activity!M33</f>
        <v>0.31739681605500003</v>
      </c>
      <c r="L34" s="551">
        <f>Activity!$C33*Activity!$D33*Activity!N33</f>
        <v>0.38472341339999999</v>
      </c>
      <c r="M34" s="549">
        <f>Activity!$C33*Activity!$D33*Activity!O33</f>
        <v>1.5004213122600001</v>
      </c>
      <c r="N34" s="413">
        <v>0</v>
      </c>
      <c r="O34" s="551">
        <f>Activity!C33*Activity!D33</f>
        <v>9.618085335</v>
      </c>
      <c r="P34" s="558">
        <f>Activity!X33</f>
        <v>0</v>
      </c>
    </row>
    <row r="35" spans="2:16">
      <c r="B35" s="7">
        <f t="shared" si="1"/>
        <v>2021</v>
      </c>
      <c r="C35" s="774">
        <f>Activity!$C34*Activity!$D34*Activity!E34</f>
        <v>4.19158794225</v>
      </c>
      <c r="D35" s="551">
        <f>Activity!$C34*Activity!$D34*Activity!F34</f>
        <v>1.2430226311499999</v>
      </c>
      <c r="E35" s="549">
        <f>Activity!$C34*Activity!$D34*Activity!G34</f>
        <v>0</v>
      </c>
      <c r="F35" s="551">
        <f>Activity!$C34*Activity!$D34*Activity!H34</f>
        <v>0</v>
      </c>
      <c r="G35" s="551">
        <f>Activity!$C34*Activity!$D34*Activity!I34</f>
        <v>0.95394760065000006</v>
      </c>
      <c r="H35" s="551">
        <f>Activity!$C34*Activity!$D34*Activity!J34</f>
        <v>0.26016752744999999</v>
      </c>
      <c r="I35" s="551">
        <f>Activity!$C34*Activity!$D34*Activity!K34</f>
        <v>8.6722509149999988E-2</v>
      </c>
      <c r="J35" s="552">
        <f>Activity!$C34*Activity!$D34*Activity!L34</f>
        <v>0.6937800731999999</v>
      </c>
      <c r="K35" s="551">
        <f>Activity!$C34*Activity!$D34*Activity!M34</f>
        <v>0.31798253355</v>
      </c>
      <c r="L35" s="551">
        <f>Activity!$C34*Activity!$D34*Activity!N34</f>
        <v>0.385433374</v>
      </c>
      <c r="M35" s="549">
        <f>Activity!$C34*Activity!$D34*Activity!O34</f>
        <v>1.5031901586</v>
      </c>
      <c r="N35" s="413">
        <v>0</v>
      </c>
      <c r="O35" s="551">
        <f>Activity!C34*Activity!D34</f>
        <v>9.6358343499999997</v>
      </c>
      <c r="P35" s="558">
        <f>Activity!X34</f>
        <v>0</v>
      </c>
    </row>
    <row r="36" spans="2:16">
      <c r="B36" s="7">
        <f t="shared" si="1"/>
        <v>2022</v>
      </c>
      <c r="C36" s="774">
        <f>Activity!$C35*Activity!$D35*Activity!E35</f>
        <v>4.1993087637750008</v>
      </c>
      <c r="D36" s="551">
        <f>Activity!$C35*Activity!$D35*Activity!F35</f>
        <v>1.2453122540850001</v>
      </c>
      <c r="E36" s="549">
        <f>Activity!$C35*Activity!$D35*Activity!G35</f>
        <v>0</v>
      </c>
      <c r="F36" s="551">
        <f>Activity!$C35*Activity!$D35*Activity!H35</f>
        <v>0</v>
      </c>
      <c r="G36" s="551">
        <f>Activity!$C35*Activity!$D35*Activity!I35</f>
        <v>0.95570475313500014</v>
      </c>
      <c r="H36" s="551">
        <f>Activity!$C35*Activity!$D35*Activity!J35</f>
        <v>0.26064675085500005</v>
      </c>
      <c r="I36" s="551">
        <f>Activity!$C35*Activity!$D35*Activity!K35</f>
        <v>8.6882250285000004E-2</v>
      </c>
      <c r="J36" s="552">
        <f>Activity!$C35*Activity!$D35*Activity!L35</f>
        <v>0.69505800228000003</v>
      </c>
      <c r="K36" s="551">
        <f>Activity!$C35*Activity!$D35*Activity!M35</f>
        <v>0.31856825104500003</v>
      </c>
      <c r="L36" s="551">
        <f>Activity!$C35*Activity!$D35*Activity!N35</f>
        <v>0.38614333460000005</v>
      </c>
      <c r="M36" s="549">
        <f>Activity!$C35*Activity!$D35*Activity!O35</f>
        <v>1.5059590049400002</v>
      </c>
      <c r="N36" s="413">
        <v>0</v>
      </c>
      <c r="O36" s="551">
        <f>Activity!C35*Activity!D35</f>
        <v>9.6535833650000011</v>
      </c>
      <c r="P36" s="558">
        <f>Activity!X35</f>
        <v>0</v>
      </c>
    </row>
    <row r="37" spans="2:16">
      <c r="B37" s="7">
        <f t="shared" si="1"/>
        <v>2023</v>
      </c>
      <c r="C37" s="774">
        <f>Activity!$C36*Activity!$D36*Activity!E36</f>
        <v>4.2070295852999999</v>
      </c>
      <c r="D37" s="551">
        <f>Activity!$C36*Activity!$D36*Activity!F36</f>
        <v>1.2476018770200001</v>
      </c>
      <c r="E37" s="549">
        <f>Activity!$C36*Activity!$D36*Activity!G36</f>
        <v>0</v>
      </c>
      <c r="F37" s="551">
        <f>Activity!$C36*Activity!$D36*Activity!H36</f>
        <v>0</v>
      </c>
      <c r="G37" s="551">
        <f>Activity!$C36*Activity!$D36*Activity!I36</f>
        <v>0.95746190562000011</v>
      </c>
      <c r="H37" s="551">
        <f>Activity!$C36*Activity!$D36*Activity!J36</f>
        <v>0.26112597426</v>
      </c>
      <c r="I37" s="551">
        <f>Activity!$C36*Activity!$D36*Activity!K36</f>
        <v>8.7041991420000006E-2</v>
      </c>
      <c r="J37" s="552">
        <f>Activity!$C36*Activity!$D36*Activity!L36</f>
        <v>0.69633593136000005</v>
      </c>
      <c r="K37" s="551">
        <f>Activity!$C36*Activity!$D36*Activity!M36</f>
        <v>0.31915396854000005</v>
      </c>
      <c r="L37" s="551">
        <f>Activity!$C36*Activity!$D36*Activity!N36</f>
        <v>0.38685329520000006</v>
      </c>
      <c r="M37" s="549">
        <f>Activity!$C36*Activity!$D36*Activity!O36</f>
        <v>1.5087278512800002</v>
      </c>
      <c r="N37" s="413">
        <v>0</v>
      </c>
      <c r="O37" s="551">
        <f>Activity!C36*Activity!D36</f>
        <v>9.6713323800000008</v>
      </c>
      <c r="P37" s="558">
        <f>Activity!X36</f>
        <v>0</v>
      </c>
    </row>
    <row r="38" spans="2:16">
      <c r="B38" s="7">
        <f t="shared" si="1"/>
        <v>2024</v>
      </c>
      <c r="C38" s="774">
        <f>Activity!$C37*Activity!$D37*Activity!E37</f>
        <v>4.214750406824999</v>
      </c>
      <c r="D38" s="551">
        <f>Activity!$C37*Activity!$D37*Activity!F37</f>
        <v>1.2498914999549999</v>
      </c>
      <c r="E38" s="549">
        <f>Activity!$C37*Activity!$D37*Activity!G37</f>
        <v>0</v>
      </c>
      <c r="F38" s="551">
        <f>Activity!$C37*Activity!$D37*Activity!H37</f>
        <v>0</v>
      </c>
      <c r="G38" s="551">
        <f>Activity!$C37*Activity!$D37*Activity!I37</f>
        <v>0.95921905810499997</v>
      </c>
      <c r="H38" s="551">
        <f>Activity!$C37*Activity!$D37*Activity!J37</f>
        <v>0.26160519766499996</v>
      </c>
      <c r="I38" s="551">
        <f>Activity!$C37*Activity!$D37*Activity!K37</f>
        <v>8.7201732554999981E-2</v>
      </c>
      <c r="J38" s="552">
        <f>Activity!$C37*Activity!$D37*Activity!L37</f>
        <v>0.69761386043999984</v>
      </c>
      <c r="K38" s="551">
        <f>Activity!$C37*Activity!$D37*Activity!M37</f>
        <v>0.31973968603499997</v>
      </c>
      <c r="L38" s="551">
        <f>Activity!$C37*Activity!$D37*Activity!N37</f>
        <v>0.38756325579999995</v>
      </c>
      <c r="M38" s="549">
        <f>Activity!$C37*Activity!$D37*Activity!O37</f>
        <v>1.5114966976199997</v>
      </c>
      <c r="N38" s="413">
        <v>0</v>
      </c>
      <c r="O38" s="551">
        <f>Activity!C37*Activity!D37</f>
        <v>9.6890813949999988</v>
      </c>
      <c r="P38" s="558">
        <f>Activity!X37</f>
        <v>0</v>
      </c>
    </row>
    <row r="39" spans="2:16">
      <c r="B39" s="7">
        <f t="shared" si="1"/>
        <v>2025</v>
      </c>
      <c r="C39" s="774">
        <f>Activity!$C38*Activity!$D38*Activity!E38</f>
        <v>4.2224712283499999</v>
      </c>
      <c r="D39" s="551">
        <f>Activity!$C38*Activity!$D38*Activity!F38</f>
        <v>1.2521811228900002</v>
      </c>
      <c r="E39" s="549">
        <f>Activity!$C38*Activity!$D38*Activity!G38</f>
        <v>0</v>
      </c>
      <c r="F39" s="551">
        <f>Activity!$C38*Activity!$D38*Activity!H38</f>
        <v>0</v>
      </c>
      <c r="G39" s="551">
        <f>Activity!$C38*Activity!$D38*Activity!I38</f>
        <v>0.96097621059000005</v>
      </c>
      <c r="H39" s="551">
        <f>Activity!$C38*Activity!$D38*Activity!J38</f>
        <v>0.26208442107000002</v>
      </c>
      <c r="I39" s="551">
        <f>Activity!$C38*Activity!$D38*Activity!K38</f>
        <v>8.7361473689999997E-2</v>
      </c>
      <c r="J39" s="552">
        <f>Activity!$C38*Activity!$D38*Activity!L38</f>
        <v>0.69889178951999997</v>
      </c>
      <c r="K39" s="551">
        <f>Activity!$C38*Activity!$D38*Activity!M38</f>
        <v>0.32032540353</v>
      </c>
      <c r="L39" s="551">
        <f>Activity!$C38*Activity!$D38*Activity!N38</f>
        <v>0.38827321640000001</v>
      </c>
      <c r="M39" s="549">
        <f>Activity!$C38*Activity!$D38*Activity!O38</f>
        <v>1.5142655439600001</v>
      </c>
      <c r="N39" s="413">
        <v>0</v>
      </c>
      <c r="O39" s="551">
        <f>Activity!C38*Activity!D38</f>
        <v>9.7068304100000002</v>
      </c>
      <c r="P39" s="558">
        <f>Activity!X38</f>
        <v>0</v>
      </c>
    </row>
    <row r="40" spans="2:16">
      <c r="B40" s="7">
        <f t="shared" si="1"/>
        <v>2026</v>
      </c>
      <c r="C40" s="774">
        <f>Activity!$C39*Activity!$D39*Activity!E39</f>
        <v>4.2301920498749999</v>
      </c>
      <c r="D40" s="551">
        <f>Activity!$C39*Activity!$D39*Activity!F39</f>
        <v>1.254470745825</v>
      </c>
      <c r="E40" s="549">
        <f>Activity!$C39*Activity!$D39*Activity!G39</f>
        <v>0</v>
      </c>
      <c r="F40" s="551">
        <f>Activity!$C39*Activity!$D39*Activity!H39</f>
        <v>0</v>
      </c>
      <c r="G40" s="551">
        <f>Activity!$C39*Activity!$D39*Activity!I39</f>
        <v>0.96273336307500001</v>
      </c>
      <c r="H40" s="551">
        <f>Activity!$C39*Activity!$D39*Activity!J39</f>
        <v>0.26256364447499997</v>
      </c>
      <c r="I40" s="551">
        <f>Activity!$C39*Activity!$D39*Activity!K39</f>
        <v>8.7521214824999999E-2</v>
      </c>
      <c r="J40" s="552">
        <f>Activity!$C39*Activity!$D39*Activity!L39</f>
        <v>0.70016971859999999</v>
      </c>
      <c r="K40" s="551">
        <f>Activity!$C39*Activity!$D39*Activity!M39</f>
        <v>0.32091112102500002</v>
      </c>
      <c r="L40" s="551">
        <f>Activity!$C39*Activity!$D39*Activity!N39</f>
        <v>0.38898317700000001</v>
      </c>
      <c r="M40" s="549">
        <f>Activity!$C39*Activity!$D39*Activity!O39</f>
        <v>1.5170343903000001</v>
      </c>
      <c r="N40" s="413">
        <v>0</v>
      </c>
      <c r="O40" s="551">
        <f>Activity!C39*Activity!D39</f>
        <v>9.7245794249999999</v>
      </c>
      <c r="P40" s="558">
        <f>Activity!X39</f>
        <v>0</v>
      </c>
    </row>
    <row r="41" spans="2:16">
      <c r="B41" s="7">
        <f t="shared" si="1"/>
        <v>2027</v>
      </c>
      <c r="C41" s="774">
        <f>Activity!$C40*Activity!$D40*Activity!E40</f>
        <v>4.2379128714000007</v>
      </c>
      <c r="D41" s="551">
        <f>Activity!$C40*Activity!$D40*Activity!F40</f>
        <v>1.2567603687600002</v>
      </c>
      <c r="E41" s="549">
        <f>Activity!$C40*Activity!$D40*Activity!G40</f>
        <v>0</v>
      </c>
      <c r="F41" s="551">
        <f>Activity!$C40*Activity!$D40*Activity!H40</f>
        <v>0</v>
      </c>
      <c r="G41" s="551">
        <f>Activity!$C40*Activity!$D40*Activity!I40</f>
        <v>0.96449051556000021</v>
      </c>
      <c r="H41" s="551">
        <f>Activity!$C40*Activity!$D40*Activity!J40</f>
        <v>0.26304286788000003</v>
      </c>
      <c r="I41" s="551">
        <f>Activity!$C40*Activity!$D40*Activity!K40</f>
        <v>8.7680955960000001E-2</v>
      </c>
      <c r="J41" s="552">
        <f>Activity!$C40*Activity!$D40*Activity!L40</f>
        <v>0.70144764768000001</v>
      </c>
      <c r="K41" s="551">
        <f>Activity!$C40*Activity!$D40*Activity!M40</f>
        <v>0.32149683852000005</v>
      </c>
      <c r="L41" s="551">
        <f>Activity!$C40*Activity!$D40*Activity!N40</f>
        <v>0.38969313760000007</v>
      </c>
      <c r="M41" s="549">
        <f>Activity!$C40*Activity!$D40*Activity!O40</f>
        <v>1.5198032366400003</v>
      </c>
      <c r="N41" s="413">
        <v>0</v>
      </c>
      <c r="O41" s="551">
        <f>Activity!C40*Activity!D40</f>
        <v>9.7423284400000014</v>
      </c>
      <c r="P41" s="558">
        <f>Activity!X40</f>
        <v>0</v>
      </c>
    </row>
    <row r="42" spans="2:16">
      <c r="B42" s="7">
        <f t="shared" si="1"/>
        <v>2028</v>
      </c>
      <c r="C42" s="774">
        <f>Activity!$C41*Activity!$D41*Activity!E41</f>
        <v>4.2456336929250007</v>
      </c>
      <c r="D42" s="551">
        <f>Activity!$C41*Activity!$D41*Activity!F41</f>
        <v>1.2590499916950002</v>
      </c>
      <c r="E42" s="549">
        <f>Activity!$C41*Activity!$D41*Activity!G41</f>
        <v>0</v>
      </c>
      <c r="F42" s="551">
        <f>Activity!$C41*Activity!$D41*Activity!H41</f>
        <v>0</v>
      </c>
      <c r="G42" s="551">
        <f>Activity!$C41*Activity!$D41*Activity!I41</f>
        <v>0.96624766804500017</v>
      </c>
      <c r="H42" s="551">
        <f>Activity!$C41*Activity!$D41*Activity!J41</f>
        <v>0.26352209128500004</v>
      </c>
      <c r="I42" s="551">
        <f>Activity!$C41*Activity!$D41*Activity!K41</f>
        <v>8.7840697095000003E-2</v>
      </c>
      <c r="J42" s="552">
        <f>Activity!$C41*Activity!$D41*Activity!L41</f>
        <v>0.70272557676000003</v>
      </c>
      <c r="K42" s="551">
        <f>Activity!$C41*Activity!$D41*Activity!M41</f>
        <v>0.32208255601500008</v>
      </c>
      <c r="L42" s="551">
        <f>Activity!$C41*Activity!$D41*Activity!N41</f>
        <v>0.39040309820000008</v>
      </c>
      <c r="M42" s="549">
        <f>Activity!$C41*Activity!$D41*Activity!O41</f>
        <v>1.5225720829800002</v>
      </c>
      <c r="N42" s="413">
        <v>0</v>
      </c>
      <c r="O42" s="551">
        <f>Activity!C41*Activity!D41</f>
        <v>9.7600774550000011</v>
      </c>
      <c r="P42" s="558">
        <f>Activity!X41</f>
        <v>0</v>
      </c>
    </row>
    <row r="43" spans="2:16">
      <c r="B43" s="7">
        <f t="shared" si="1"/>
        <v>2029</v>
      </c>
      <c r="C43" s="774">
        <f>Activity!$C42*Activity!$D42*Activity!E42</f>
        <v>4.2533545144499998</v>
      </c>
      <c r="D43" s="551">
        <f>Activity!$C42*Activity!$D42*Activity!F42</f>
        <v>1.26133961463</v>
      </c>
      <c r="E43" s="549">
        <f>Activity!$C42*Activity!$D42*Activity!G42</f>
        <v>0</v>
      </c>
      <c r="F43" s="551">
        <f>Activity!$C42*Activity!$D42*Activity!H42</f>
        <v>0</v>
      </c>
      <c r="G43" s="551">
        <f>Activity!$C42*Activity!$D42*Activity!I42</f>
        <v>0.96800482052999992</v>
      </c>
      <c r="H43" s="551">
        <f>Activity!$C42*Activity!$D42*Activity!J42</f>
        <v>0.26400131468999999</v>
      </c>
      <c r="I43" s="551">
        <f>Activity!$C42*Activity!$D42*Activity!K42</f>
        <v>8.8000438229999992E-2</v>
      </c>
      <c r="J43" s="552">
        <f>Activity!$C42*Activity!$D42*Activity!L42</f>
        <v>0.70400350583999993</v>
      </c>
      <c r="K43" s="551">
        <f>Activity!$C42*Activity!$D42*Activity!M42</f>
        <v>0.32266827350999999</v>
      </c>
      <c r="L43" s="551">
        <f>Activity!$C42*Activity!$D42*Activity!N42</f>
        <v>0.39111305879999997</v>
      </c>
      <c r="M43" s="549">
        <f>Activity!$C42*Activity!$D42*Activity!O42</f>
        <v>1.5253409293199998</v>
      </c>
      <c r="N43" s="413">
        <v>0</v>
      </c>
      <c r="O43" s="551">
        <f>Activity!C42*Activity!D42</f>
        <v>9.777826469999999</v>
      </c>
      <c r="P43" s="558">
        <f>Activity!X42</f>
        <v>0</v>
      </c>
    </row>
    <row r="44" spans="2:16">
      <c r="B44" s="7">
        <f t="shared" si="1"/>
        <v>2030</v>
      </c>
      <c r="C44" s="774">
        <f>Activity!$C43*Activity!$D43*Activity!E43</f>
        <v>4.2610753359749998</v>
      </c>
      <c r="D44" s="551">
        <f>Activity!$C43*Activity!$D43*Activity!F43</f>
        <v>1.263629237565</v>
      </c>
      <c r="E44" s="549">
        <f>Activity!$C43*Activity!$D43*Activity!G43</f>
        <v>0</v>
      </c>
      <c r="F44" s="551">
        <f>Activity!$C43*Activity!$D43*Activity!H43</f>
        <v>0</v>
      </c>
      <c r="G44" s="551">
        <f>Activity!$C43*Activity!$D43*Activity!I43</f>
        <v>0.96976197301500011</v>
      </c>
      <c r="H44" s="551">
        <f>Activity!$C43*Activity!$D43*Activity!J43</f>
        <v>0.264480538095</v>
      </c>
      <c r="I44" s="551">
        <f>Activity!$C43*Activity!$D43*Activity!K43</f>
        <v>8.8160179364999994E-2</v>
      </c>
      <c r="J44" s="552">
        <f>Activity!$C43*Activity!$D43*Activity!L43</f>
        <v>0.70528143491999995</v>
      </c>
      <c r="K44" s="551">
        <f>Activity!$C43*Activity!$D43*Activity!M43</f>
        <v>0.32325399100500002</v>
      </c>
      <c r="L44" s="551">
        <f>Activity!$C43*Activity!$D43*Activity!N43</f>
        <v>0.39182301940000003</v>
      </c>
      <c r="M44" s="549">
        <f>Activity!$C43*Activity!$D43*Activity!O43</f>
        <v>1.5281097756600002</v>
      </c>
      <c r="N44" s="413">
        <v>0</v>
      </c>
      <c r="O44" s="551">
        <f>Activity!C43*Activity!D43</f>
        <v>9.7955754850000005</v>
      </c>
      <c r="P44" s="558">
        <f>Activity!X43</f>
        <v>0</v>
      </c>
    </row>
    <row r="45" spans="2:16">
      <c r="B45" s="7">
        <f t="shared" si="1"/>
        <v>2031</v>
      </c>
      <c r="C45" s="550">
        <f>Activity!$C44*Activity!$D44*Activity!E44</f>
        <v>0</v>
      </c>
      <c r="D45" s="551">
        <f>Activity!$C44*Activity!$D44*Activity!F44</f>
        <v>0</v>
      </c>
      <c r="E45" s="549">
        <f>Activity!$C44*Activity!$D44*Activity!G44</f>
        <v>0</v>
      </c>
      <c r="F45" s="551">
        <f>Activity!$C44*Activity!$D44*Activity!H44</f>
        <v>0</v>
      </c>
      <c r="G45" s="551">
        <f>Activity!$C44*Activity!$D44*Activity!I44</f>
        <v>0</v>
      </c>
      <c r="H45" s="551">
        <f>Activity!$C44*Activity!$D44*Activity!J44</f>
        <v>0</v>
      </c>
      <c r="I45" s="551">
        <f>Activity!$C44*Activity!$D44*Activity!K44</f>
        <v>0</v>
      </c>
      <c r="J45" s="552">
        <f>Activity!$C44*Activity!$D44*Activity!L44</f>
        <v>0</v>
      </c>
      <c r="K45" s="551">
        <f>Activity!$C44*Activity!$D44*Activity!M44</f>
        <v>0</v>
      </c>
      <c r="L45" s="551">
        <f>Activity!$C44*Activity!$D44*Activity!N44</f>
        <v>0</v>
      </c>
      <c r="M45" s="549">
        <f>Activity!$C44*Activity!$D44*Activity!O44</f>
        <v>0</v>
      </c>
      <c r="N45" s="413">
        <v>0</v>
      </c>
      <c r="O45" s="551">
        <f>Activity!C44*Activity!D44</f>
        <v>0</v>
      </c>
      <c r="P45" s="558">
        <f>Activity!X44</f>
        <v>0</v>
      </c>
    </row>
    <row r="46" spans="2:16">
      <c r="B46" s="7">
        <f t="shared" si="1"/>
        <v>2032</v>
      </c>
      <c r="C46" s="550">
        <f>Activity!$C45*Activity!$D45*Activity!E45</f>
        <v>0</v>
      </c>
      <c r="D46" s="551">
        <f>Activity!$C45*Activity!$D45*Activity!F45</f>
        <v>0</v>
      </c>
      <c r="E46" s="549">
        <f>Activity!$C45*Activity!$D45*Activity!G45</f>
        <v>0</v>
      </c>
      <c r="F46" s="551">
        <f>Activity!$C45*Activity!$D45*Activity!H45</f>
        <v>0</v>
      </c>
      <c r="G46" s="551">
        <f>Activity!$C45*Activity!$D45*Activity!I45</f>
        <v>0</v>
      </c>
      <c r="H46" s="551">
        <f>Activity!$C45*Activity!$D45*Activity!J45</f>
        <v>0</v>
      </c>
      <c r="I46" s="551">
        <f>Activity!$C45*Activity!$D45*Activity!K45</f>
        <v>0</v>
      </c>
      <c r="J46" s="552">
        <f>Activity!$C45*Activity!$D45*Activity!L45</f>
        <v>0</v>
      </c>
      <c r="K46" s="551">
        <f>Activity!$C45*Activity!$D45*Activity!M45</f>
        <v>0</v>
      </c>
      <c r="L46" s="551">
        <f>Activity!$C45*Activity!$D45*Activity!N45</f>
        <v>0</v>
      </c>
      <c r="M46" s="549">
        <f>Activity!$C45*Activity!$D45*Activity!O45</f>
        <v>0</v>
      </c>
      <c r="N46" s="413">
        <v>0</v>
      </c>
      <c r="O46" s="551">
        <f>Activity!C45*Activity!D45</f>
        <v>0</v>
      </c>
      <c r="P46" s="558">
        <f>Activity!X45</f>
        <v>0</v>
      </c>
    </row>
    <row r="47" spans="2:16">
      <c r="B47" s="7">
        <f t="shared" si="1"/>
        <v>2033</v>
      </c>
      <c r="C47" s="550">
        <f>Activity!$C46*Activity!$D46*Activity!E46</f>
        <v>0</v>
      </c>
      <c r="D47" s="551">
        <f>Activity!$C46*Activity!$D46*Activity!F46</f>
        <v>0</v>
      </c>
      <c r="E47" s="549">
        <f>Activity!$C46*Activity!$D46*Activity!G46</f>
        <v>0</v>
      </c>
      <c r="F47" s="551">
        <f>Activity!$C46*Activity!$D46*Activity!H46</f>
        <v>0</v>
      </c>
      <c r="G47" s="551">
        <f>Activity!$C46*Activity!$D46*Activity!I46</f>
        <v>0</v>
      </c>
      <c r="H47" s="551">
        <f>Activity!$C46*Activity!$D46*Activity!J46</f>
        <v>0</v>
      </c>
      <c r="I47" s="551">
        <f>Activity!$C46*Activity!$D46*Activity!K46</f>
        <v>0</v>
      </c>
      <c r="J47" s="552">
        <f>Activity!$C46*Activity!$D46*Activity!L46</f>
        <v>0</v>
      </c>
      <c r="K47" s="551">
        <f>Activity!$C46*Activity!$D46*Activity!M46</f>
        <v>0</v>
      </c>
      <c r="L47" s="551">
        <f>Activity!$C46*Activity!$D46*Activity!N46</f>
        <v>0</v>
      </c>
      <c r="M47" s="549">
        <f>Activity!$C46*Activity!$D46*Activity!O46</f>
        <v>0</v>
      </c>
      <c r="N47" s="413">
        <v>0</v>
      </c>
      <c r="O47" s="551">
        <f>Activity!C46*Activity!D46</f>
        <v>0</v>
      </c>
      <c r="P47" s="558">
        <f>Activity!X46</f>
        <v>0</v>
      </c>
    </row>
    <row r="48" spans="2:16">
      <c r="B48" s="7">
        <f t="shared" si="1"/>
        <v>2034</v>
      </c>
      <c r="C48" s="550">
        <f>Activity!$C47*Activity!$D47*Activity!E47</f>
        <v>0</v>
      </c>
      <c r="D48" s="551">
        <f>Activity!$C47*Activity!$D47*Activity!F47</f>
        <v>0</v>
      </c>
      <c r="E48" s="549">
        <f>Activity!$C47*Activity!$D47*Activity!G47</f>
        <v>0</v>
      </c>
      <c r="F48" s="551">
        <f>Activity!$C47*Activity!$D47*Activity!H47</f>
        <v>0</v>
      </c>
      <c r="G48" s="551">
        <f>Activity!$C47*Activity!$D47*Activity!I47</f>
        <v>0</v>
      </c>
      <c r="H48" s="551">
        <f>Activity!$C47*Activity!$D47*Activity!J47</f>
        <v>0</v>
      </c>
      <c r="I48" s="551">
        <f>Activity!$C47*Activity!$D47*Activity!K47</f>
        <v>0</v>
      </c>
      <c r="J48" s="552">
        <f>Activity!$C47*Activity!$D47*Activity!L47</f>
        <v>0</v>
      </c>
      <c r="K48" s="551">
        <f>Activity!$C47*Activity!$D47*Activity!M47</f>
        <v>0</v>
      </c>
      <c r="L48" s="551">
        <f>Activity!$C47*Activity!$D47*Activity!N47</f>
        <v>0</v>
      </c>
      <c r="M48" s="549">
        <f>Activity!$C47*Activity!$D47*Activity!O47</f>
        <v>0</v>
      </c>
      <c r="N48" s="413">
        <v>0</v>
      </c>
      <c r="O48" s="551">
        <f>Activity!C47*Activity!D47</f>
        <v>0</v>
      </c>
      <c r="P48" s="558">
        <f>Activity!X47</f>
        <v>0</v>
      </c>
    </row>
    <row r="49" spans="2:16">
      <c r="B49" s="7">
        <f t="shared" si="1"/>
        <v>2035</v>
      </c>
      <c r="C49" s="550">
        <f>Activity!$C48*Activity!$D48*Activity!E48</f>
        <v>0</v>
      </c>
      <c r="D49" s="551">
        <f>Activity!$C48*Activity!$D48*Activity!F48</f>
        <v>0</v>
      </c>
      <c r="E49" s="549">
        <f>Activity!$C48*Activity!$D48*Activity!G48</f>
        <v>0</v>
      </c>
      <c r="F49" s="551">
        <f>Activity!$C48*Activity!$D48*Activity!H48</f>
        <v>0</v>
      </c>
      <c r="G49" s="551">
        <f>Activity!$C48*Activity!$D48*Activity!I48</f>
        <v>0</v>
      </c>
      <c r="H49" s="551">
        <f>Activity!$C48*Activity!$D48*Activity!J48</f>
        <v>0</v>
      </c>
      <c r="I49" s="551">
        <f>Activity!$C48*Activity!$D48*Activity!K48</f>
        <v>0</v>
      </c>
      <c r="J49" s="552">
        <f>Activity!$C48*Activity!$D48*Activity!L48</f>
        <v>0</v>
      </c>
      <c r="K49" s="551">
        <f>Activity!$C48*Activity!$D48*Activity!M48</f>
        <v>0</v>
      </c>
      <c r="L49" s="551">
        <f>Activity!$C48*Activity!$D48*Activity!N48</f>
        <v>0</v>
      </c>
      <c r="M49" s="549">
        <f>Activity!$C48*Activity!$D48*Activity!O48</f>
        <v>0</v>
      </c>
      <c r="N49" s="413">
        <v>0</v>
      </c>
      <c r="O49" s="551">
        <f>Activity!C48*Activity!D48</f>
        <v>0</v>
      </c>
      <c r="P49" s="558">
        <f>Activity!X48</f>
        <v>0</v>
      </c>
    </row>
    <row r="50" spans="2:16">
      <c r="B50" s="7">
        <f t="shared" si="1"/>
        <v>2036</v>
      </c>
      <c r="C50" s="550">
        <f>Activity!$C49*Activity!$D49*Activity!E49</f>
        <v>0</v>
      </c>
      <c r="D50" s="551">
        <f>Activity!$C49*Activity!$D49*Activity!F49</f>
        <v>0</v>
      </c>
      <c r="E50" s="549">
        <f>Activity!$C49*Activity!$D49*Activity!G49</f>
        <v>0</v>
      </c>
      <c r="F50" s="551">
        <f>Activity!$C49*Activity!$D49*Activity!H49</f>
        <v>0</v>
      </c>
      <c r="G50" s="551">
        <f>Activity!$C49*Activity!$D49*Activity!I49</f>
        <v>0</v>
      </c>
      <c r="H50" s="551">
        <f>Activity!$C49*Activity!$D49*Activity!J49</f>
        <v>0</v>
      </c>
      <c r="I50" s="551">
        <f>Activity!$C49*Activity!$D49*Activity!K49</f>
        <v>0</v>
      </c>
      <c r="J50" s="552">
        <f>Activity!$C49*Activity!$D49*Activity!L49</f>
        <v>0</v>
      </c>
      <c r="K50" s="551">
        <f>Activity!$C49*Activity!$D49*Activity!M49</f>
        <v>0</v>
      </c>
      <c r="L50" s="551">
        <f>Activity!$C49*Activity!$D49*Activity!N49</f>
        <v>0</v>
      </c>
      <c r="M50" s="549">
        <f>Activity!$C49*Activity!$D49*Activity!O49</f>
        <v>0</v>
      </c>
      <c r="N50" s="413">
        <v>0</v>
      </c>
      <c r="O50" s="551">
        <f>Activity!C49*Activity!D49</f>
        <v>0</v>
      </c>
      <c r="P50" s="558">
        <f>Activity!X49</f>
        <v>0</v>
      </c>
    </row>
    <row r="51" spans="2:16">
      <c r="B51" s="7">
        <f t="shared" si="1"/>
        <v>2037</v>
      </c>
      <c r="C51" s="550">
        <f>Activity!$C50*Activity!$D50*Activity!E50</f>
        <v>0</v>
      </c>
      <c r="D51" s="551">
        <f>Activity!$C50*Activity!$D50*Activity!F50</f>
        <v>0</v>
      </c>
      <c r="E51" s="549">
        <f>Activity!$C50*Activity!$D50*Activity!G50</f>
        <v>0</v>
      </c>
      <c r="F51" s="551">
        <f>Activity!$C50*Activity!$D50*Activity!H50</f>
        <v>0</v>
      </c>
      <c r="G51" s="551">
        <f>Activity!$C50*Activity!$D50*Activity!I50</f>
        <v>0</v>
      </c>
      <c r="H51" s="551">
        <f>Activity!$C50*Activity!$D50*Activity!J50</f>
        <v>0</v>
      </c>
      <c r="I51" s="551">
        <f>Activity!$C50*Activity!$D50*Activity!K50</f>
        <v>0</v>
      </c>
      <c r="J51" s="552">
        <f>Activity!$C50*Activity!$D50*Activity!L50</f>
        <v>0</v>
      </c>
      <c r="K51" s="551">
        <f>Activity!$C50*Activity!$D50*Activity!M50</f>
        <v>0</v>
      </c>
      <c r="L51" s="551">
        <f>Activity!$C50*Activity!$D50*Activity!N50</f>
        <v>0</v>
      </c>
      <c r="M51" s="549">
        <f>Activity!$C50*Activity!$D50*Activity!O50</f>
        <v>0</v>
      </c>
      <c r="N51" s="413">
        <v>0</v>
      </c>
      <c r="O51" s="551">
        <f>Activity!C50*Activity!D50</f>
        <v>0</v>
      </c>
      <c r="P51" s="558">
        <f>Activity!X50</f>
        <v>0</v>
      </c>
    </row>
    <row r="52" spans="2:16">
      <c r="B52" s="7">
        <f t="shared" si="1"/>
        <v>2038</v>
      </c>
      <c r="C52" s="550">
        <f>Activity!$C51*Activity!$D51*Activity!E51</f>
        <v>0</v>
      </c>
      <c r="D52" s="551">
        <f>Activity!$C51*Activity!$D51*Activity!F51</f>
        <v>0</v>
      </c>
      <c r="E52" s="549">
        <f>Activity!$C51*Activity!$D51*Activity!G51</f>
        <v>0</v>
      </c>
      <c r="F52" s="551">
        <f>Activity!$C51*Activity!$D51*Activity!H51</f>
        <v>0</v>
      </c>
      <c r="G52" s="551">
        <f>Activity!$C51*Activity!$D51*Activity!I51</f>
        <v>0</v>
      </c>
      <c r="H52" s="551">
        <f>Activity!$C51*Activity!$D51*Activity!J51</f>
        <v>0</v>
      </c>
      <c r="I52" s="551">
        <f>Activity!$C51*Activity!$D51*Activity!K51</f>
        <v>0</v>
      </c>
      <c r="J52" s="552">
        <f>Activity!$C51*Activity!$D51*Activity!L51</f>
        <v>0</v>
      </c>
      <c r="K52" s="551">
        <f>Activity!$C51*Activity!$D51*Activity!M51</f>
        <v>0</v>
      </c>
      <c r="L52" s="551">
        <f>Activity!$C51*Activity!$D51*Activity!N51</f>
        <v>0</v>
      </c>
      <c r="M52" s="549">
        <f>Activity!$C51*Activity!$D51*Activity!O51</f>
        <v>0</v>
      </c>
      <c r="N52" s="413">
        <v>0</v>
      </c>
      <c r="O52" s="551">
        <f>Activity!C51*Activity!D51</f>
        <v>0</v>
      </c>
      <c r="P52" s="558">
        <f>Activity!X51</f>
        <v>0</v>
      </c>
    </row>
    <row r="53" spans="2:16">
      <c r="B53" s="7">
        <f t="shared" si="1"/>
        <v>2039</v>
      </c>
      <c r="C53" s="550">
        <f>Activity!$C52*Activity!$D52*Activity!E52</f>
        <v>0</v>
      </c>
      <c r="D53" s="551">
        <f>Activity!$C52*Activity!$D52*Activity!F52</f>
        <v>0</v>
      </c>
      <c r="E53" s="549">
        <f>Activity!$C52*Activity!$D52*Activity!G52</f>
        <v>0</v>
      </c>
      <c r="F53" s="551">
        <f>Activity!$C52*Activity!$D52*Activity!H52</f>
        <v>0</v>
      </c>
      <c r="G53" s="551">
        <f>Activity!$C52*Activity!$D52*Activity!I52</f>
        <v>0</v>
      </c>
      <c r="H53" s="551">
        <f>Activity!$C52*Activity!$D52*Activity!J52</f>
        <v>0</v>
      </c>
      <c r="I53" s="551">
        <f>Activity!$C52*Activity!$D52*Activity!K52</f>
        <v>0</v>
      </c>
      <c r="J53" s="552">
        <f>Activity!$C52*Activity!$D52*Activity!L52</f>
        <v>0</v>
      </c>
      <c r="K53" s="551">
        <f>Activity!$C52*Activity!$D52*Activity!M52</f>
        <v>0</v>
      </c>
      <c r="L53" s="551">
        <f>Activity!$C52*Activity!$D52*Activity!N52</f>
        <v>0</v>
      </c>
      <c r="M53" s="549">
        <f>Activity!$C52*Activity!$D52*Activity!O52</f>
        <v>0</v>
      </c>
      <c r="N53" s="413">
        <v>0</v>
      </c>
      <c r="O53" s="551">
        <f>Activity!C52*Activity!D52</f>
        <v>0</v>
      </c>
      <c r="P53" s="558">
        <f>Activity!X52</f>
        <v>0</v>
      </c>
    </row>
    <row r="54" spans="2:16">
      <c r="B54" s="7">
        <f t="shared" si="1"/>
        <v>2040</v>
      </c>
      <c r="C54" s="550">
        <f>Activity!$C53*Activity!$D53*Activity!E53</f>
        <v>0</v>
      </c>
      <c r="D54" s="551">
        <f>Activity!$C53*Activity!$D53*Activity!F53</f>
        <v>0</v>
      </c>
      <c r="E54" s="549">
        <f>Activity!$C53*Activity!$D53*Activity!G53</f>
        <v>0</v>
      </c>
      <c r="F54" s="551">
        <f>Activity!$C53*Activity!$D53*Activity!H53</f>
        <v>0</v>
      </c>
      <c r="G54" s="551">
        <f>Activity!$C53*Activity!$D53*Activity!I53</f>
        <v>0</v>
      </c>
      <c r="H54" s="551">
        <f>Activity!$C53*Activity!$D53*Activity!J53</f>
        <v>0</v>
      </c>
      <c r="I54" s="551">
        <f>Activity!$C53*Activity!$D53*Activity!K53</f>
        <v>0</v>
      </c>
      <c r="J54" s="552">
        <f>Activity!$C53*Activity!$D53*Activity!L53</f>
        <v>0</v>
      </c>
      <c r="K54" s="551">
        <f>Activity!$C53*Activity!$D53*Activity!M53</f>
        <v>0</v>
      </c>
      <c r="L54" s="551">
        <f>Activity!$C53*Activity!$D53*Activity!N53</f>
        <v>0</v>
      </c>
      <c r="M54" s="549">
        <f>Activity!$C53*Activity!$D53*Activity!O53</f>
        <v>0</v>
      </c>
      <c r="N54" s="413">
        <v>0</v>
      </c>
      <c r="O54" s="551">
        <f>Activity!C53*Activity!D53</f>
        <v>0</v>
      </c>
      <c r="P54" s="558">
        <f>Activity!X53</f>
        <v>0</v>
      </c>
    </row>
    <row r="55" spans="2:16">
      <c r="B55" s="7">
        <f t="shared" si="1"/>
        <v>2041</v>
      </c>
      <c r="C55" s="550">
        <f>Activity!$C54*Activity!$D54*Activity!E54</f>
        <v>0</v>
      </c>
      <c r="D55" s="551">
        <f>Activity!$C54*Activity!$D54*Activity!F54</f>
        <v>0</v>
      </c>
      <c r="E55" s="549">
        <f>Activity!$C54*Activity!$D54*Activity!G54</f>
        <v>0</v>
      </c>
      <c r="F55" s="551">
        <f>Activity!$C54*Activity!$D54*Activity!H54</f>
        <v>0</v>
      </c>
      <c r="G55" s="551">
        <f>Activity!$C54*Activity!$D54*Activity!I54</f>
        <v>0</v>
      </c>
      <c r="H55" s="551">
        <f>Activity!$C54*Activity!$D54*Activity!J54</f>
        <v>0</v>
      </c>
      <c r="I55" s="551">
        <f>Activity!$C54*Activity!$D54*Activity!K54</f>
        <v>0</v>
      </c>
      <c r="J55" s="552">
        <f>Activity!$C54*Activity!$D54*Activity!L54</f>
        <v>0</v>
      </c>
      <c r="K55" s="551">
        <f>Activity!$C54*Activity!$D54*Activity!M54</f>
        <v>0</v>
      </c>
      <c r="L55" s="551">
        <f>Activity!$C54*Activity!$D54*Activity!N54</f>
        <v>0</v>
      </c>
      <c r="M55" s="549">
        <f>Activity!$C54*Activity!$D54*Activity!O54</f>
        <v>0</v>
      </c>
      <c r="N55" s="413">
        <v>0</v>
      </c>
      <c r="O55" s="551">
        <f>Activity!C54*Activity!D54</f>
        <v>0</v>
      </c>
      <c r="P55" s="558">
        <f>Activity!X54</f>
        <v>0</v>
      </c>
    </row>
    <row r="56" spans="2:16">
      <c r="B56" s="7">
        <f t="shared" si="1"/>
        <v>2042</v>
      </c>
      <c r="C56" s="550">
        <f>Activity!$C55*Activity!$D55*Activity!E55</f>
        <v>0</v>
      </c>
      <c r="D56" s="551">
        <f>Activity!$C55*Activity!$D55*Activity!F55</f>
        <v>0</v>
      </c>
      <c r="E56" s="549">
        <f>Activity!$C55*Activity!$D55*Activity!G55</f>
        <v>0</v>
      </c>
      <c r="F56" s="551">
        <f>Activity!$C55*Activity!$D55*Activity!H55</f>
        <v>0</v>
      </c>
      <c r="G56" s="551">
        <f>Activity!$C55*Activity!$D55*Activity!I55</f>
        <v>0</v>
      </c>
      <c r="H56" s="551">
        <f>Activity!$C55*Activity!$D55*Activity!J55</f>
        <v>0</v>
      </c>
      <c r="I56" s="551">
        <f>Activity!$C55*Activity!$D55*Activity!K55</f>
        <v>0</v>
      </c>
      <c r="J56" s="552">
        <f>Activity!$C55*Activity!$D55*Activity!L55</f>
        <v>0</v>
      </c>
      <c r="K56" s="551">
        <f>Activity!$C55*Activity!$D55*Activity!M55</f>
        <v>0</v>
      </c>
      <c r="L56" s="551">
        <f>Activity!$C55*Activity!$D55*Activity!N55</f>
        <v>0</v>
      </c>
      <c r="M56" s="549">
        <f>Activity!$C55*Activity!$D55*Activity!O55</f>
        <v>0</v>
      </c>
      <c r="N56" s="413">
        <v>0</v>
      </c>
      <c r="O56" s="551">
        <f>Activity!C55*Activity!D55</f>
        <v>0</v>
      </c>
      <c r="P56" s="558">
        <f>Activity!X55</f>
        <v>0</v>
      </c>
    </row>
    <row r="57" spans="2:16">
      <c r="B57" s="7">
        <f t="shared" si="1"/>
        <v>2043</v>
      </c>
      <c r="C57" s="550">
        <f>Activity!$C56*Activity!$D56*Activity!E56</f>
        <v>0</v>
      </c>
      <c r="D57" s="551">
        <f>Activity!$C56*Activity!$D56*Activity!F56</f>
        <v>0</v>
      </c>
      <c r="E57" s="549">
        <f>Activity!$C56*Activity!$D56*Activity!G56</f>
        <v>0</v>
      </c>
      <c r="F57" s="551">
        <f>Activity!$C56*Activity!$D56*Activity!H56</f>
        <v>0</v>
      </c>
      <c r="G57" s="551">
        <f>Activity!$C56*Activity!$D56*Activity!I56</f>
        <v>0</v>
      </c>
      <c r="H57" s="551">
        <f>Activity!$C56*Activity!$D56*Activity!J56</f>
        <v>0</v>
      </c>
      <c r="I57" s="551">
        <f>Activity!$C56*Activity!$D56*Activity!K56</f>
        <v>0</v>
      </c>
      <c r="J57" s="552">
        <f>Activity!$C56*Activity!$D56*Activity!L56</f>
        <v>0</v>
      </c>
      <c r="K57" s="551">
        <f>Activity!$C56*Activity!$D56*Activity!M56</f>
        <v>0</v>
      </c>
      <c r="L57" s="551">
        <f>Activity!$C56*Activity!$D56*Activity!N56</f>
        <v>0</v>
      </c>
      <c r="M57" s="549">
        <f>Activity!$C56*Activity!$D56*Activity!O56</f>
        <v>0</v>
      </c>
      <c r="N57" s="413">
        <v>0</v>
      </c>
      <c r="O57" s="551">
        <f>Activity!C56*Activity!D56</f>
        <v>0</v>
      </c>
      <c r="P57" s="558">
        <f>Activity!X56</f>
        <v>0</v>
      </c>
    </row>
    <row r="58" spans="2:16">
      <c r="B58" s="7">
        <f t="shared" si="1"/>
        <v>2044</v>
      </c>
      <c r="C58" s="550">
        <f>Activity!$C57*Activity!$D57*Activity!E57</f>
        <v>0</v>
      </c>
      <c r="D58" s="551">
        <f>Activity!$C57*Activity!$D57*Activity!F57</f>
        <v>0</v>
      </c>
      <c r="E58" s="549">
        <f>Activity!$C57*Activity!$D57*Activity!G57</f>
        <v>0</v>
      </c>
      <c r="F58" s="551">
        <f>Activity!$C57*Activity!$D57*Activity!H57</f>
        <v>0</v>
      </c>
      <c r="G58" s="551">
        <f>Activity!$C57*Activity!$D57*Activity!I57</f>
        <v>0</v>
      </c>
      <c r="H58" s="551">
        <f>Activity!$C57*Activity!$D57*Activity!J57</f>
        <v>0</v>
      </c>
      <c r="I58" s="551">
        <f>Activity!$C57*Activity!$D57*Activity!K57</f>
        <v>0</v>
      </c>
      <c r="J58" s="552">
        <f>Activity!$C57*Activity!$D57*Activity!L57</f>
        <v>0</v>
      </c>
      <c r="K58" s="551">
        <f>Activity!$C57*Activity!$D57*Activity!M57</f>
        <v>0</v>
      </c>
      <c r="L58" s="551">
        <f>Activity!$C57*Activity!$D57*Activity!N57</f>
        <v>0</v>
      </c>
      <c r="M58" s="549">
        <f>Activity!$C57*Activity!$D57*Activity!O57</f>
        <v>0</v>
      </c>
      <c r="N58" s="413">
        <v>0</v>
      </c>
      <c r="O58" s="551">
        <f>Activity!C57*Activity!D57</f>
        <v>0</v>
      </c>
      <c r="P58" s="558">
        <f>Activity!X57</f>
        <v>0</v>
      </c>
    </row>
    <row r="59" spans="2:16">
      <c r="B59" s="7">
        <f t="shared" si="1"/>
        <v>2045</v>
      </c>
      <c r="C59" s="550">
        <f>Activity!$C58*Activity!$D58*Activity!E58</f>
        <v>0</v>
      </c>
      <c r="D59" s="551">
        <f>Activity!$C58*Activity!$D58*Activity!F58</f>
        <v>0</v>
      </c>
      <c r="E59" s="549">
        <f>Activity!$C58*Activity!$D58*Activity!G58</f>
        <v>0</v>
      </c>
      <c r="F59" s="551">
        <f>Activity!$C58*Activity!$D58*Activity!H58</f>
        <v>0</v>
      </c>
      <c r="G59" s="551">
        <f>Activity!$C58*Activity!$D58*Activity!I58</f>
        <v>0</v>
      </c>
      <c r="H59" s="551">
        <f>Activity!$C58*Activity!$D58*Activity!J58</f>
        <v>0</v>
      </c>
      <c r="I59" s="551">
        <f>Activity!$C58*Activity!$D58*Activity!K58</f>
        <v>0</v>
      </c>
      <c r="J59" s="552">
        <f>Activity!$C58*Activity!$D58*Activity!L58</f>
        <v>0</v>
      </c>
      <c r="K59" s="551">
        <f>Activity!$C58*Activity!$D58*Activity!M58</f>
        <v>0</v>
      </c>
      <c r="L59" s="551">
        <f>Activity!$C58*Activity!$D58*Activity!N58</f>
        <v>0</v>
      </c>
      <c r="M59" s="549">
        <f>Activity!$C58*Activity!$D58*Activity!O58</f>
        <v>0</v>
      </c>
      <c r="N59" s="413">
        <v>0</v>
      </c>
      <c r="O59" s="551">
        <f>Activity!C58*Activity!D58</f>
        <v>0</v>
      </c>
      <c r="P59" s="558">
        <f>Activity!X58</f>
        <v>0</v>
      </c>
    </row>
    <row r="60" spans="2:16">
      <c r="B60" s="7">
        <f t="shared" si="1"/>
        <v>2046</v>
      </c>
      <c r="C60" s="550">
        <f>Activity!$C59*Activity!$D59*Activity!E59</f>
        <v>0</v>
      </c>
      <c r="D60" s="551">
        <f>Activity!$C59*Activity!$D59*Activity!F59</f>
        <v>0</v>
      </c>
      <c r="E60" s="549">
        <f>Activity!$C59*Activity!$D59*Activity!G59</f>
        <v>0</v>
      </c>
      <c r="F60" s="551">
        <f>Activity!$C59*Activity!$D59*Activity!H59</f>
        <v>0</v>
      </c>
      <c r="G60" s="551">
        <f>Activity!$C59*Activity!$D59*Activity!I59</f>
        <v>0</v>
      </c>
      <c r="H60" s="551">
        <f>Activity!$C59*Activity!$D59*Activity!J59</f>
        <v>0</v>
      </c>
      <c r="I60" s="551">
        <f>Activity!$C59*Activity!$D59*Activity!K59</f>
        <v>0</v>
      </c>
      <c r="J60" s="552">
        <f>Activity!$C59*Activity!$D59*Activity!L59</f>
        <v>0</v>
      </c>
      <c r="K60" s="551">
        <f>Activity!$C59*Activity!$D59*Activity!M59</f>
        <v>0</v>
      </c>
      <c r="L60" s="551">
        <f>Activity!$C59*Activity!$D59*Activity!N59</f>
        <v>0</v>
      </c>
      <c r="M60" s="549">
        <f>Activity!$C59*Activity!$D59*Activity!O59</f>
        <v>0</v>
      </c>
      <c r="N60" s="413">
        <v>0</v>
      </c>
      <c r="O60" s="551">
        <f>Activity!C59*Activity!D59</f>
        <v>0</v>
      </c>
      <c r="P60" s="558">
        <f>Activity!X59</f>
        <v>0</v>
      </c>
    </row>
    <row r="61" spans="2:16">
      <c r="B61" s="7">
        <f t="shared" si="1"/>
        <v>2047</v>
      </c>
      <c r="C61" s="550">
        <f>Activity!$C60*Activity!$D60*Activity!E60</f>
        <v>0</v>
      </c>
      <c r="D61" s="551">
        <f>Activity!$C60*Activity!$D60*Activity!F60</f>
        <v>0</v>
      </c>
      <c r="E61" s="549">
        <f>Activity!$C60*Activity!$D60*Activity!G60</f>
        <v>0</v>
      </c>
      <c r="F61" s="551">
        <f>Activity!$C60*Activity!$D60*Activity!H60</f>
        <v>0</v>
      </c>
      <c r="G61" s="551">
        <f>Activity!$C60*Activity!$D60*Activity!I60</f>
        <v>0</v>
      </c>
      <c r="H61" s="551">
        <f>Activity!$C60*Activity!$D60*Activity!J60</f>
        <v>0</v>
      </c>
      <c r="I61" s="551">
        <f>Activity!$C60*Activity!$D60*Activity!K60</f>
        <v>0</v>
      </c>
      <c r="J61" s="552">
        <f>Activity!$C60*Activity!$D60*Activity!L60</f>
        <v>0</v>
      </c>
      <c r="K61" s="551">
        <f>Activity!$C60*Activity!$D60*Activity!M60</f>
        <v>0</v>
      </c>
      <c r="L61" s="551">
        <f>Activity!$C60*Activity!$D60*Activity!N60</f>
        <v>0</v>
      </c>
      <c r="M61" s="549">
        <f>Activity!$C60*Activity!$D60*Activity!O60</f>
        <v>0</v>
      </c>
      <c r="N61" s="413">
        <v>0</v>
      </c>
      <c r="O61" s="551">
        <f>Activity!C60*Activity!D60</f>
        <v>0</v>
      </c>
      <c r="P61" s="558">
        <f>Activity!X60</f>
        <v>0</v>
      </c>
    </row>
    <row r="62" spans="2:16">
      <c r="B62" s="7">
        <f t="shared" si="1"/>
        <v>2048</v>
      </c>
      <c r="C62" s="550">
        <f>Activity!$C61*Activity!$D61*Activity!E61</f>
        <v>0</v>
      </c>
      <c r="D62" s="551">
        <f>Activity!$C61*Activity!$D61*Activity!F61</f>
        <v>0</v>
      </c>
      <c r="E62" s="549">
        <f>Activity!$C61*Activity!$D61*Activity!G61</f>
        <v>0</v>
      </c>
      <c r="F62" s="551">
        <f>Activity!$C61*Activity!$D61*Activity!H61</f>
        <v>0</v>
      </c>
      <c r="G62" s="551">
        <f>Activity!$C61*Activity!$D61*Activity!I61</f>
        <v>0</v>
      </c>
      <c r="H62" s="551">
        <f>Activity!$C61*Activity!$D61*Activity!J61</f>
        <v>0</v>
      </c>
      <c r="I62" s="551">
        <f>Activity!$C61*Activity!$D61*Activity!K61</f>
        <v>0</v>
      </c>
      <c r="J62" s="552">
        <f>Activity!$C61*Activity!$D61*Activity!L61</f>
        <v>0</v>
      </c>
      <c r="K62" s="551">
        <f>Activity!$C61*Activity!$D61*Activity!M61</f>
        <v>0</v>
      </c>
      <c r="L62" s="551">
        <f>Activity!$C61*Activity!$D61*Activity!N61</f>
        <v>0</v>
      </c>
      <c r="M62" s="549">
        <f>Activity!$C61*Activity!$D61*Activity!O61</f>
        <v>0</v>
      </c>
      <c r="N62" s="413">
        <v>0</v>
      </c>
      <c r="O62" s="551">
        <f>Activity!C61*Activity!D61</f>
        <v>0</v>
      </c>
      <c r="P62" s="558">
        <f>Activity!X61</f>
        <v>0</v>
      </c>
    </row>
    <row r="63" spans="2:16">
      <c r="B63" s="7">
        <f t="shared" si="1"/>
        <v>2049</v>
      </c>
      <c r="C63" s="550">
        <f>Activity!$C62*Activity!$D62*Activity!E62</f>
        <v>0</v>
      </c>
      <c r="D63" s="551">
        <f>Activity!$C62*Activity!$D62*Activity!F62</f>
        <v>0</v>
      </c>
      <c r="E63" s="549">
        <f>Activity!$C62*Activity!$D62*Activity!G62</f>
        <v>0</v>
      </c>
      <c r="F63" s="551">
        <f>Activity!$C62*Activity!$D62*Activity!H62</f>
        <v>0</v>
      </c>
      <c r="G63" s="551">
        <f>Activity!$C62*Activity!$D62*Activity!I62</f>
        <v>0</v>
      </c>
      <c r="H63" s="551">
        <f>Activity!$C62*Activity!$D62*Activity!J62</f>
        <v>0</v>
      </c>
      <c r="I63" s="551">
        <f>Activity!$C62*Activity!$D62*Activity!K62</f>
        <v>0</v>
      </c>
      <c r="J63" s="552">
        <f>Activity!$C62*Activity!$D62*Activity!L62</f>
        <v>0</v>
      </c>
      <c r="K63" s="551">
        <f>Activity!$C62*Activity!$D62*Activity!M62</f>
        <v>0</v>
      </c>
      <c r="L63" s="551">
        <f>Activity!$C62*Activity!$D62*Activity!N62</f>
        <v>0</v>
      </c>
      <c r="M63" s="549">
        <f>Activity!$C62*Activity!$D62*Activity!O62</f>
        <v>0</v>
      </c>
      <c r="N63" s="413">
        <v>0</v>
      </c>
      <c r="O63" s="551">
        <f>Activity!C62*Activity!D62</f>
        <v>0</v>
      </c>
      <c r="P63" s="558">
        <f>Activity!X62</f>
        <v>0</v>
      </c>
    </row>
    <row r="64" spans="2:16">
      <c r="B64" s="7">
        <f t="shared" si="1"/>
        <v>2050</v>
      </c>
      <c r="C64" s="550">
        <f>Activity!$C63*Activity!$D63*Activity!E63</f>
        <v>0</v>
      </c>
      <c r="D64" s="551">
        <f>Activity!$C63*Activity!$D63*Activity!F63</f>
        <v>0</v>
      </c>
      <c r="E64" s="549">
        <f>Activity!$C63*Activity!$D63*Activity!G63</f>
        <v>0</v>
      </c>
      <c r="F64" s="551">
        <f>Activity!$C63*Activity!$D63*Activity!H63</f>
        <v>0</v>
      </c>
      <c r="G64" s="551">
        <f>Activity!$C63*Activity!$D63*Activity!I63</f>
        <v>0</v>
      </c>
      <c r="H64" s="551">
        <f>Activity!$C63*Activity!$D63*Activity!J63</f>
        <v>0</v>
      </c>
      <c r="I64" s="551">
        <f>Activity!$C63*Activity!$D63*Activity!K63</f>
        <v>0</v>
      </c>
      <c r="J64" s="552">
        <f>Activity!$C63*Activity!$D63*Activity!L63</f>
        <v>0</v>
      </c>
      <c r="K64" s="551">
        <f>Activity!$C63*Activity!$D63*Activity!M63</f>
        <v>0</v>
      </c>
      <c r="L64" s="551">
        <f>Activity!$C63*Activity!$D63*Activity!N63</f>
        <v>0</v>
      </c>
      <c r="M64" s="549">
        <f>Activity!$C63*Activity!$D63*Activity!O63</f>
        <v>0</v>
      </c>
      <c r="N64" s="413">
        <v>0</v>
      </c>
      <c r="O64" s="551">
        <f>Activity!C63*Activity!D63</f>
        <v>0</v>
      </c>
      <c r="P64" s="558">
        <f>Activity!X63</f>
        <v>0</v>
      </c>
    </row>
    <row r="65" spans="2:16">
      <c r="B65" s="7">
        <f t="shared" si="1"/>
        <v>2051</v>
      </c>
      <c r="C65" s="550">
        <f>Activity!$C64*Activity!$D64*Activity!E64</f>
        <v>0</v>
      </c>
      <c r="D65" s="551">
        <f>Activity!$C64*Activity!$D64*Activity!F64</f>
        <v>0</v>
      </c>
      <c r="E65" s="549">
        <f>Activity!$C64*Activity!$D64*Activity!G64</f>
        <v>0</v>
      </c>
      <c r="F65" s="551">
        <f>Activity!$C64*Activity!$D64*Activity!H64</f>
        <v>0</v>
      </c>
      <c r="G65" s="551">
        <f>Activity!$C64*Activity!$D64*Activity!I64</f>
        <v>0</v>
      </c>
      <c r="H65" s="551">
        <f>Activity!$C64*Activity!$D64*Activity!J64</f>
        <v>0</v>
      </c>
      <c r="I65" s="551">
        <f>Activity!$C64*Activity!$D64*Activity!K64</f>
        <v>0</v>
      </c>
      <c r="J65" s="552">
        <f>Activity!$C64*Activity!$D64*Activity!L64</f>
        <v>0</v>
      </c>
      <c r="K65" s="551">
        <f>Activity!$C64*Activity!$D64*Activity!M64</f>
        <v>0</v>
      </c>
      <c r="L65" s="551">
        <f>Activity!$C64*Activity!$D64*Activity!N64</f>
        <v>0</v>
      </c>
      <c r="M65" s="549">
        <f>Activity!$C64*Activity!$D64*Activity!O64</f>
        <v>0</v>
      </c>
      <c r="N65" s="413">
        <v>0</v>
      </c>
      <c r="O65" s="551">
        <f>Activity!C64*Activity!D64</f>
        <v>0</v>
      </c>
      <c r="P65" s="558">
        <f>Activity!X64</f>
        <v>0</v>
      </c>
    </row>
    <row r="66" spans="2:16">
      <c r="B66" s="7">
        <f t="shared" si="1"/>
        <v>2052</v>
      </c>
      <c r="C66" s="550">
        <f>Activity!$C65*Activity!$D65*Activity!E65</f>
        <v>0</v>
      </c>
      <c r="D66" s="551">
        <f>Activity!$C65*Activity!$D65*Activity!F65</f>
        <v>0</v>
      </c>
      <c r="E66" s="549">
        <f>Activity!$C65*Activity!$D65*Activity!G65</f>
        <v>0</v>
      </c>
      <c r="F66" s="551">
        <f>Activity!$C65*Activity!$D65*Activity!H65</f>
        <v>0</v>
      </c>
      <c r="G66" s="551">
        <f>Activity!$C65*Activity!$D65*Activity!I65</f>
        <v>0</v>
      </c>
      <c r="H66" s="551">
        <f>Activity!$C65*Activity!$D65*Activity!J65</f>
        <v>0</v>
      </c>
      <c r="I66" s="551">
        <f>Activity!$C65*Activity!$D65*Activity!K65</f>
        <v>0</v>
      </c>
      <c r="J66" s="552">
        <f>Activity!$C65*Activity!$D65*Activity!L65</f>
        <v>0</v>
      </c>
      <c r="K66" s="551">
        <f>Activity!$C65*Activity!$D65*Activity!M65</f>
        <v>0</v>
      </c>
      <c r="L66" s="551">
        <f>Activity!$C65*Activity!$D65*Activity!N65</f>
        <v>0</v>
      </c>
      <c r="M66" s="549">
        <f>Activity!$C65*Activity!$D65*Activity!O65</f>
        <v>0</v>
      </c>
      <c r="N66" s="413">
        <v>0</v>
      </c>
      <c r="O66" s="551">
        <f>Activity!C65*Activity!D65</f>
        <v>0</v>
      </c>
      <c r="P66" s="558">
        <f>Activity!X65</f>
        <v>0</v>
      </c>
    </row>
    <row r="67" spans="2:16">
      <c r="B67" s="7">
        <f t="shared" si="1"/>
        <v>2053</v>
      </c>
      <c r="C67" s="550">
        <f>Activity!$C66*Activity!$D66*Activity!E66</f>
        <v>0</v>
      </c>
      <c r="D67" s="551">
        <f>Activity!$C66*Activity!$D66*Activity!F66</f>
        <v>0</v>
      </c>
      <c r="E67" s="549">
        <f>Activity!$C66*Activity!$D66*Activity!G66</f>
        <v>0</v>
      </c>
      <c r="F67" s="551">
        <f>Activity!$C66*Activity!$D66*Activity!H66</f>
        <v>0</v>
      </c>
      <c r="G67" s="551">
        <f>Activity!$C66*Activity!$D66*Activity!I66</f>
        <v>0</v>
      </c>
      <c r="H67" s="551">
        <f>Activity!$C66*Activity!$D66*Activity!J66</f>
        <v>0</v>
      </c>
      <c r="I67" s="551">
        <f>Activity!$C66*Activity!$D66*Activity!K66</f>
        <v>0</v>
      </c>
      <c r="J67" s="552">
        <f>Activity!$C66*Activity!$D66*Activity!L66</f>
        <v>0</v>
      </c>
      <c r="K67" s="551">
        <f>Activity!$C66*Activity!$D66*Activity!M66</f>
        <v>0</v>
      </c>
      <c r="L67" s="551">
        <f>Activity!$C66*Activity!$D66*Activity!N66</f>
        <v>0</v>
      </c>
      <c r="M67" s="549">
        <f>Activity!$C66*Activity!$D66*Activity!O66</f>
        <v>0</v>
      </c>
      <c r="N67" s="413">
        <v>0</v>
      </c>
      <c r="O67" s="551">
        <f>Activity!C66*Activity!D66</f>
        <v>0</v>
      </c>
      <c r="P67" s="558">
        <f>Activity!X66</f>
        <v>0</v>
      </c>
    </row>
    <row r="68" spans="2:16">
      <c r="B68" s="7">
        <f t="shared" si="1"/>
        <v>2054</v>
      </c>
      <c r="C68" s="550">
        <f>Activity!$C67*Activity!$D67*Activity!E67</f>
        <v>0</v>
      </c>
      <c r="D68" s="551">
        <f>Activity!$C67*Activity!$D67*Activity!F67</f>
        <v>0</v>
      </c>
      <c r="E68" s="549">
        <f>Activity!$C67*Activity!$D67*Activity!G67</f>
        <v>0</v>
      </c>
      <c r="F68" s="551">
        <f>Activity!$C67*Activity!$D67*Activity!H67</f>
        <v>0</v>
      </c>
      <c r="G68" s="551">
        <f>Activity!$C67*Activity!$D67*Activity!I67</f>
        <v>0</v>
      </c>
      <c r="H68" s="551">
        <f>Activity!$C67*Activity!$D67*Activity!J67</f>
        <v>0</v>
      </c>
      <c r="I68" s="551">
        <f>Activity!$C67*Activity!$D67*Activity!K67</f>
        <v>0</v>
      </c>
      <c r="J68" s="552">
        <f>Activity!$C67*Activity!$D67*Activity!L67</f>
        <v>0</v>
      </c>
      <c r="K68" s="551">
        <f>Activity!$C67*Activity!$D67*Activity!M67</f>
        <v>0</v>
      </c>
      <c r="L68" s="551">
        <f>Activity!$C67*Activity!$D67*Activity!N67</f>
        <v>0</v>
      </c>
      <c r="M68" s="549">
        <f>Activity!$C67*Activity!$D67*Activity!O67</f>
        <v>0</v>
      </c>
      <c r="N68" s="413">
        <v>0</v>
      </c>
      <c r="O68" s="551">
        <f>Activity!C67*Activity!D67</f>
        <v>0</v>
      </c>
      <c r="P68" s="558">
        <f>Activity!X67</f>
        <v>0</v>
      </c>
    </row>
    <row r="69" spans="2:16">
      <c r="B69" s="7">
        <f t="shared" si="1"/>
        <v>2055</v>
      </c>
      <c r="C69" s="550">
        <f>Activity!$C68*Activity!$D68*Activity!E68</f>
        <v>0</v>
      </c>
      <c r="D69" s="551">
        <f>Activity!$C68*Activity!$D68*Activity!F68</f>
        <v>0</v>
      </c>
      <c r="E69" s="549">
        <f>Activity!$C68*Activity!$D68*Activity!G68</f>
        <v>0</v>
      </c>
      <c r="F69" s="551">
        <f>Activity!$C68*Activity!$D68*Activity!H68</f>
        <v>0</v>
      </c>
      <c r="G69" s="551">
        <f>Activity!$C68*Activity!$D68*Activity!I68</f>
        <v>0</v>
      </c>
      <c r="H69" s="551">
        <f>Activity!$C68*Activity!$D68*Activity!J68</f>
        <v>0</v>
      </c>
      <c r="I69" s="551">
        <f>Activity!$C68*Activity!$D68*Activity!K68</f>
        <v>0</v>
      </c>
      <c r="J69" s="552">
        <f>Activity!$C68*Activity!$D68*Activity!L68</f>
        <v>0</v>
      </c>
      <c r="K69" s="551">
        <f>Activity!$C68*Activity!$D68*Activity!M68</f>
        <v>0</v>
      </c>
      <c r="L69" s="551">
        <f>Activity!$C68*Activity!$D68*Activity!N68</f>
        <v>0</v>
      </c>
      <c r="M69" s="549">
        <f>Activity!$C68*Activity!$D68*Activity!O68</f>
        <v>0</v>
      </c>
      <c r="N69" s="413">
        <v>0</v>
      </c>
      <c r="O69" s="551">
        <f>Activity!C68*Activity!D68</f>
        <v>0</v>
      </c>
      <c r="P69" s="558">
        <f>Activity!X68</f>
        <v>0</v>
      </c>
    </row>
    <row r="70" spans="2:16">
      <c r="B70" s="7">
        <f t="shared" si="1"/>
        <v>2056</v>
      </c>
      <c r="C70" s="550">
        <f>Activity!$C69*Activity!$D69*Activity!E69</f>
        <v>0</v>
      </c>
      <c r="D70" s="551">
        <f>Activity!$C69*Activity!$D69*Activity!F69</f>
        <v>0</v>
      </c>
      <c r="E70" s="549">
        <f>Activity!$C69*Activity!$D69*Activity!G69</f>
        <v>0</v>
      </c>
      <c r="F70" s="551">
        <f>Activity!$C69*Activity!$D69*Activity!H69</f>
        <v>0</v>
      </c>
      <c r="G70" s="551">
        <f>Activity!$C69*Activity!$D69*Activity!I69</f>
        <v>0</v>
      </c>
      <c r="H70" s="551">
        <f>Activity!$C69*Activity!$D69*Activity!J69</f>
        <v>0</v>
      </c>
      <c r="I70" s="551">
        <f>Activity!$C69*Activity!$D69*Activity!K69</f>
        <v>0</v>
      </c>
      <c r="J70" s="552">
        <f>Activity!$C69*Activity!$D69*Activity!L69</f>
        <v>0</v>
      </c>
      <c r="K70" s="551">
        <f>Activity!$C69*Activity!$D69*Activity!M69</f>
        <v>0</v>
      </c>
      <c r="L70" s="551">
        <f>Activity!$C69*Activity!$D69*Activity!N69</f>
        <v>0</v>
      </c>
      <c r="M70" s="549">
        <f>Activity!$C69*Activity!$D69*Activity!O69</f>
        <v>0</v>
      </c>
      <c r="N70" s="413">
        <v>0</v>
      </c>
      <c r="O70" s="551">
        <f>Activity!C69*Activity!D69</f>
        <v>0</v>
      </c>
      <c r="P70" s="558">
        <f>Activity!X69</f>
        <v>0</v>
      </c>
    </row>
    <row r="71" spans="2:16">
      <c r="B71" s="7">
        <f t="shared" si="1"/>
        <v>2057</v>
      </c>
      <c r="C71" s="550">
        <f>Activity!$C70*Activity!$D70*Activity!E70</f>
        <v>0</v>
      </c>
      <c r="D71" s="551">
        <f>Activity!$C70*Activity!$D70*Activity!F70</f>
        <v>0</v>
      </c>
      <c r="E71" s="549">
        <f>Activity!$C70*Activity!$D70*Activity!G70</f>
        <v>0</v>
      </c>
      <c r="F71" s="551">
        <f>Activity!$C70*Activity!$D70*Activity!H70</f>
        <v>0</v>
      </c>
      <c r="G71" s="551">
        <f>Activity!$C70*Activity!$D70*Activity!I70</f>
        <v>0</v>
      </c>
      <c r="H71" s="551">
        <f>Activity!$C70*Activity!$D70*Activity!J70</f>
        <v>0</v>
      </c>
      <c r="I71" s="551">
        <f>Activity!$C70*Activity!$D70*Activity!K70</f>
        <v>0</v>
      </c>
      <c r="J71" s="552">
        <f>Activity!$C70*Activity!$D70*Activity!L70</f>
        <v>0</v>
      </c>
      <c r="K71" s="551">
        <f>Activity!$C70*Activity!$D70*Activity!M70</f>
        <v>0</v>
      </c>
      <c r="L71" s="551">
        <f>Activity!$C70*Activity!$D70*Activity!N70</f>
        <v>0</v>
      </c>
      <c r="M71" s="549">
        <f>Activity!$C70*Activity!$D70*Activity!O70</f>
        <v>0</v>
      </c>
      <c r="N71" s="413">
        <v>0</v>
      </c>
      <c r="O71" s="551">
        <f>Activity!C70*Activity!D70</f>
        <v>0</v>
      </c>
      <c r="P71" s="558">
        <f>Activity!X70</f>
        <v>0</v>
      </c>
    </row>
    <row r="72" spans="2:16">
      <c r="B72" s="7">
        <f t="shared" si="1"/>
        <v>2058</v>
      </c>
      <c r="C72" s="550">
        <f>Activity!$C71*Activity!$D71*Activity!E71</f>
        <v>0</v>
      </c>
      <c r="D72" s="551">
        <f>Activity!$C71*Activity!$D71*Activity!F71</f>
        <v>0</v>
      </c>
      <c r="E72" s="549">
        <f>Activity!$C71*Activity!$D71*Activity!G71</f>
        <v>0</v>
      </c>
      <c r="F72" s="551">
        <f>Activity!$C71*Activity!$D71*Activity!H71</f>
        <v>0</v>
      </c>
      <c r="G72" s="551">
        <f>Activity!$C71*Activity!$D71*Activity!I71</f>
        <v>0</v>
      </c>
      <c r="H72" s="551">
        <f>Activity!$C71*Activity!$D71*Activity!J71</f>
        <v>0</v>
      </c>
      <c r="I72" s="551">
        <f>Activity!$C71*Activity!$D71*Activity!K71</f>
        <v>0</v>
      </c>
      <c r="J72" s="552">
        <f>Activity!$C71*Activity!$D71*Activity!L71</f>
        <v>0</v>
      </c>
      <c r="K72" s="551">
        <f>Activity!$C71*Activity!$D71*Activity!M71</f>
        <v>0</v>
      </c>
      <c r="L72" s="551">
        <f>Activity!$C71*Activity!$D71*Activity!N71</f>
        <v>0</v>
      </c>
      <c r="M72" s="549">
        <f>Activity!$C71*Activity!$D71*Activity!O71</f>
        <v>0</v>
      </c>
      <c r="N72" s="413">
        <v>0</v>
      </c>
      <c r="O72" s="551">
        <f>Activity!C71*Activity!D71</f>
        <v>0</v>
      </c>
      <c r="P72" s="558">
        <f>Activity!X71</f>
        <v>0</v>
      </c>
    </row>
    <row r="73" spans="2:16">
      <c r="B73" s="7">
        <f t="shared" si="1"/>
        <v>2059</v>
      </c>
      <c r="C73" s="550">
        <f>Activity!$C72*Activity!$D72*Activity!E72</f>
        <v>0</v>
      </c>
      <c r="D73" s="551">
        <f>Activity!$C72*Activity!$D72*Activity!F72</f>
        <v>0</v>
      </c>
      <c r="E73" s="549">
        <f>Activity!$C72*Activity!$D72*Activity!G72</f>
        <v>0</v>
      </c>
      <c r="F73" s="551">
        <f>Activity!$C72*Activity!$D72*Activity!H72</f>
        <v>0</v>
      </c>
      <c r="G73" s="551">
        <f>Activity!$C72*Activity!$D72*Activity!I72</f>
        <v>0</v>
      </c>
      <c r="H73" s="551">
        <f>Activity!$C72*Activity!$D72*Activity!J72</f>
        <v>0</v>
      </c>
      <c r="I73" s="551">
        <f>Activity!$C72*Activity!$D72*Activity!K72</f>
        <v>0</v>
      </c>
      <c r="J73" s="552">
        <f>Activity!$C72*Activity!$D72*Activity!L72</f>
        <v>0</v>
      </c>
      <c r="K73" s="551">
        <f>Activity!$C72*Activity!$D72*Activity!M72</f>
        <v>0</v>
      </c>
      <c r="L73" s="551">
        <f>Activity!$C72*Activity!$D72*Activity!N72</f>
        <v>0</v>
      </c>
      <c r="M73" s="549">
        <f>Activity!$C72*Activity!$D72*Activity!O72</f>
        <v>0</v>
      </c>
      <c r="N73" s="413">
        <v>0</v>
      </c>
      <c r="O73" s="551">
        <f>Activity!C72*Activity!D72</f>
        <v>0</v>
      </c>
      <c r="P73" s="558">
        <f>Activity!X72</f>
        <v>0</v>
      </c>
    </row>
    <row r="74" spans="2:16">
      <c r="B74" s="7">
        <f t="shared" si="1"/>
        <v>2060</v>
      </c>
      <c r="C74" s="550">
        <f>Activity!$C73*Activity!$D73*Activity!E73</f>
        <v>0</v>
      </c>
      <c r="D74" s="551">
        <f>Activity!$C73*Activity!$D73*Activity!F73</f>
        <v>0</v>
      </c>
      <c r="E74" s="549">
        <f>Activity!$C73*Activity!$D73*Activity!G73</f>
        <v>0</v>
      </c>
      <c r="F74" s="551">
        <f>Activity!$C73*Activity!$D73*Activity!H73</f>
        <v>0</v>
      </c>
      <c r="G74" s="551">
        <f>Activity!$C73*Activity!$D73*Activity!I73</f>
        <v>0</v>
      </c>
      <c r="H74" s="551">
        <f>Activity!$C73*Activity!$D73*Activity!J73</f>
        <v>0</v>
      </c>
      <c r="I74" s="551">
        <f>Activity!$C73*Activity!$D73*Activity!K73</f>
        <v>0</v>
      </c>
      <c r="J74" s="552">
        <f>Activity!$C73*Activity!$D73*Activity!L73</f>
        <v>0</v>
      </c>
      <c r="K74" s="551">
        <f>Activity!$C73*Activity!$D73*Activity!M73</f>
        <v>0</v>
      </c>
      <c r="L74" s="551">
        <f>Activity!$C73*Activity!$D73*Activity!N73</f>
        <v>0</v>
      </c>
      <c r="M74" s="549">
        <f>Activity!$C73*Activity!$D73*Activity!O73</f>
        <v>0</v>
      </c>
      <c r="N74" s="413">
        <v>0</v>
      </c>
      <c r="O74" s="551">
        <f>Activity!C73*Activity!D73</f>
        <v>0</v>
      </c>
      <c r="P74" s="558">
        <f>Activity!X73</f>
        <v>0</v>
      </c>
    </row>
    <row r="75" spans="2:16">
      <c r="B75" s="7">
        <f t="shared" si="1"/>
        <v>2061</v>
      </c>
      <c r="C75" s="550">
        <f>Activity!$C74*Activity!$D74*Activity!E74</f>
        <v>0</v>
      </c>
      <c r="D75" s="551">
        <f>Activity!$C74*Activity!$D74*Activity!F74</f>
        <v>0</v>
      </c>
      <c r="E75" s="549">
        <f>Activity!$C74*Activity!$D74*Activity!G74</f>
        <v>0</v>
      </c>
      <c r="F75" s="551">
        <f>Activity!$C74*Activity!$D74*Activity!H74</f>
        <v>0</v>
      </c>
      <c r="G75" s="551">
        <f>Activity!$C74*Activity!$D74*Activity!I74</f>
        <v>0</v>
      </c>
      <c r="H75" s="551">
        <f>Activity!$C74*Activity!$D74*Activity!J74</f>
        <v>0</v>
      </c>
      <c r="I75" s="551">
        <f>Activity!$C74*Activity!$D74*Activity!K74</f>
        <v>0</v>
      </c>
      <c r="J75" s="552">
        <f>Activity!$C74*Activity!$D74*Activity!L74</f>
        <v>0</v>
      </c>
      <c r="K75" s="551">
        <f>Activity!$C74*Activity!$D74*Activity!M74</f>
        <v>0</v>
      </c>
      <c r="L75" s="551">
        <f>Activity!$C74*Activity!$D74*Activity!N74</f>
        <v>0</v>
      </c>
      <c r="M75" s="549">
        <f>Activity!$C74*Activity!$D74*Activity!O74</f>
        <v>0</v>
      </c>
      <c r="N75" s="413">
        <v>0</v>
      </c>
      <c r="O75" s="551">
        <f>Activity!C74*Activity!D74</f>
        <v>0</v>
      </c>
      <c r="P75" s="558">
        <f>Activity!X74</f>
        <v>0</v>
      </c>
    </row>
    <row r="76" spans="2:16">
      <c r="B76" s="7">
        <f t="shared" si="1"/>
        <v>2062</v>
      </c>
      <c r="C76" s="550">
        <f>Activity!$C75*Activity!$D75*Activity!E75</f>
        <v>0</v>
      </c>
      <c r="D76" s="551">
        <f>Activity!$C75*Activity!$D75*Activity!F75</f>
        <v>0</v>
      </c>
      <c r="E76" s="549">
        <f>Activity!$C75*Activity!$D75*Activity!G75</f>
        <v>0</v>
      </c>
      <c r="F76" s="551">
        <f>Activity!$C75*Activity!$D75*Activity!H75</f>
        <v>0</v>
      </c>
      <c r="G76" s="551">
        <f>Activity!$C75*Activity!$D75*Activity!I75</f>
        <v>0</v>
      </c>
      <c r="H76" s="551">
        <f>Activity!$C75*Activity!$D75*Activity!J75</f>
        <v>0</v>
      </c>
      <c r="I76" s="551">
        <f>Activity!$C75*Activity!$D75*Activity!K75</f>
        <v>0</v>
      </c>
      <c r="J76" s="552">
        <f>Activity!$C75*Activity!$D75*Activity!L75</f>
        <v>0</v>
      </c>
      <c r="K76" s="551">
        <f>Activity!$C75*Activity!$D75*Activity!M75</f>
        <v>0</v>
      </c>
      <c r="L76" s="551">
        <f>Activity!$C75*Activity!$D75*Activity!N75</f>
        <v>0</v>
      </c>
      <c r="M76" s="549">
        <f>Activity!$C75*Activity!$D75*Activity!O75</f>
        <v>0</v>
      </c>
      <c r="N76" s="413">
        <v>0</v>
      </c>
      <c r="O76" s="551">
        <f>Activity!C75*Activity!D75</f>
        <v>0</v>
      </c>
      <c r="P76" s="558">
        <f>Activity!X75</f>
        <v>0</v>
      </c>
    </row>
    <row r="77" spans="2:16">
      <c r="B77" s="7">
        <f t="shared" si="1"/>
        <v>2063</v>
      </c>
      <c r="C77" s="550">
        <f>Activity!$C76*Activity!$D76*Activity!E76</f>
        <v>0</v>
      </c>
      <c r="D77" s="551">
        <f>Activity!$C76*Activity!$D76*Activity!F76</f>
        <v>0</v>
      </c>
      <c r="E77" s="549">
        <f>Activity!$C76*Activity!$D76*Activity!G76</f>
        <v>0</v>
      </c>
      <c r="F77" s="551">
        <f>Activity!$C76*Activity!$D76*Activity!H76</f>
        <v>0</v>
      </c>
      <c r="G77" s="551">
        <f>Activity!$C76*Activity!$D76*Activity!I76</f>
        <v>0</v>
      </c>
      <c r="H77" s="551">
        <f>Activity!$C76*Activity!$D76*Activity!J76</f>
        <v>0</v>
      </c>
      <c r="I77" s="551">
        <f>Activity!$C76*Activity!$D76*Activity!K76</f>
        <v>0</v>
      </c>
      <c r="J77" s="552">
        <f>Activity!$C76*Activity!$D76*Activity!L76</f>
        <v>0</v>
      </c>
      <c r="K77" s="551">
        <f>Activity!$C76*Activity!$D76*Activity!M76</f>
        <v>0</v>
      </c>
      <c r="L77" s="551">
        <f>Activity!$C76*Activity!$D76*Activity!N76</f>
        <v>0</v>
      </c>
      <c r="M77" s="549">
        <f>Activity!$C76*Activity!$D76*Activity!O76</f>
        <v>0</v>
      </c>
      <c r="N77" s="413">
        <v>0</v>
      </c>
      <c r="O77" s="551">
        <f>Activity!C76*Activity!D76</f>
        <v>0</v>
      </c>
      <c r="P77" s="558">
        <f>Activity!X76</f>
        <v>0</v>
      </c>
    </row>
    <row r="78" spans="2:16">
      <c r="B78" s="7">
        <f t="shared" si="1"/>
        <v>2064</v>
      </c>
      <c r="C78" s="550">
        <f>Activity!$C77*Activity!$D77*Activity!E77</f>
        <v>0</v>
      </c>
      <c r="D78" s="551">
        <f>Activity!$C77*Activity!$D77*Activity!F77</f>
        <v>0</v>
      </c>
      <c r="E78" s="549">
        <f>Activity!$C77*Activity!$D77*Activity!G77</f>
        <v>0</v>
      </c>
      <c r="F78" s="551">
        <f>Activity!$C77*Activity!$D77*Activity!H77</f>
        <v>0</v>
      </c>
      <c r="G78" s="551">
        <f>Activity!$C77*Activity!$D77*Activity!I77</f>
        <v>0</v>
      </c>
      <c r="H78" s="551">
        <f>Activity!$C77*Activity!$D77*Activity!J77</f>
        <v>0</v>
      </c>
      <c r="I78" s="551">
        <f>Activity!$C77*Activity!$D77*Activity!K77</f>
        <v>0</v>
      </c>
      <c r="J78" s="552">
        <f>Activity!$C77*Activity!$D77*Activity!L77</f>
        <v>0</v>
      </c>
      <c r="K78" s="551">
        <f>Activity!$C77*Activity!$D77*Activity!M77</f>
        <v>0</v>
      </c>
      <c r="L78" s="551">
        <f>Activity!$C77*Activity!$D77*Activity!N77</f>
        <v>0</v>
      </c>
      <c r="M78" s="549">
        <f>Activity!$C77*Activity!$D77*Activity!O77</f>
        <v>0</v>
      </c>
      <c r="N78" s="413">
        <v>0</v>
      </c>
      <c r="O78" s="551">
        <f>Activity!C77*Activity!D77</f>
        <v>0</v>
      </c>
      <c r="P78" s="558">
        <f>Activity!X77</f>
        <v>0</v>
      </c>
    </row>
    <row r="79" spans="2:16">
      <c r="B79" s="7">
        <f t="shared" si="1"/>
        <v>2065</v>
      </c>
      <c r="C79" s="550">
        <f>Activity!$C78*Activity!$D78*Activity!E78</f>
        <v>0</v>
      </c>
      <c r="D79" s="551">
        <f>Activity!$C78*Activity!$D78*Activity!F78</f>
        <v>0</v>
      </c>
      <c r="E79" s="549">
        <f>Activity!$C78*Activity!$D78*Activity!G78</f>
        <v>0</v>
      </c>
      <c r="F79" s="551">
        <f>Activity!$C78*Activity!$D78*Activity!H78</f>
        <v>0</v>
      </c>
      <c r="G79" s="551">
        <f>Activity!$C78*Activity!$D78*Activity!I78</f>
        <v>0</v>
      </c>
      <c r="H79" s="551">
        <f>Activity!$C78*Activity!$D78*Activity!J78</f>
        <v>0</v>
      </c>
      <c r="I79" s="551">
        <f>Activity!$C78*Activity!$D78*Activity!K78</f>
        <v>0</v>
      </c>
      <c r="J79" s="552">
        <f>Activity!$C78*Activity!$D78*Activity!L78</f>
        <v>0</v>
      </c>
      <c r="K79" s="551">
        <f>Activity!$C78*Activity!$D78*Activity!M78</f>
        <v>0</v>
      </c>
      <c r="L79" s="551">
        <f>Activity!$C78*Activity!$D78*Activity!N78</f>
        <v>0</v>
      </c>
      <c r="M79" s="549">
        <f>Activity!$C78*Activity!$D78*Activity!O78</f>
        <v>0</v>
      </c>
      <c r="N79" s="413">
        <v>0</v>
      </c>
      <c r="O79" s="551">
        <f>Activity!C78*Activity!D78</f>
        <v>0</v>
      </c>
      <c r="P79" s="558">
        <f>Activity!X78</f>
        <v>0</v>
      </c>
    </row>
    <row r="80" spans="2:16">
      <c r="B80" s="7">
        <f t="shared" si="1"/>
        <v>2066</v>
      </c>
      <c r="C80" s="550">
        <f>Activity!$C79*Activity!$D79*Activity!E79</f>
        <v>0</v>
      </c>
      <c r="D80" s="551">
        <f>Activity!$C79*Activity!$D79*Activity!F79</f>
        <v>0</v>
      </c>
      <c r="E80" s="549">
        <f>Activity!$C79*Activity!$D79*Activity!G79</f>
        <v>0</v>
      </c>
      <c r="F80" s="551">
        <f>Activity!$C79*Activity!$D79*Activity!H79</f>
        <v>0</v>
      </c>
      <c r="G80" s="551">
        <f>Activity!$C79*Activity!$D79*Activity!I79</f>
        <v>0</v>
      </c>
      <c r="H80" s="551">
        <f>Activity!$C79*Activity!$D79*Activity!J79</f>
        <v>0</v>
      </c>
      <c r="I80" s="551">
        <f>Activity!$C79*Activity!$D79*Activity!K79</f>
        <v>0</v>
      </c>
      <c r="J80" s="552">
        <f>Activity!$C79*Activity!$D79*Activity!L79</f>
        <v>0</v>
      </c>
      <c r="K80" s="551">
        <f>Activity!$C79*Activity!$D79*Activity!M79</f>
        <v>0</v>
      </c>
      <c r="L80" s="551">
        <f>Activity!$C79*Activity!$D79*Activity!N79</f>
        <v>0</v>
      </c>
      <c r="M80" s="549">
        <f>Activity!$C79*Activity!$D79*Activity!O79</f>
        <v>0</v>
      </c>
      <c r="N80" s="413">
        <v>0</v>
      </c>
      <c r="O80" s="551">
        <f>Activity!C79*Activity!D79</f>
        <v>0</v>
      </c>
      <c r="P80" s="558">
        <f>Activity!X79</f>
        <v>0</v>
      </c>
    </row>
    <row r="81" spans="2:16">
      <c r="B81" s="7">
        <f t="shared" si="1"/>
        <v>2067</v>
      </c>
      <c r="C81" s="550">
        <f>Activity!$C80*Activity!$D80*Activity!E80</f>
        <v>0</v>
      </c>
      <c r="D81" s="551">
        <f>Activity!$C80*Activity!$D80*Activity!F80</f>
        <v>0</v>
      </c>
      <c r="E81" s="549">
        <f>Activity!$C80*Activity!$D80*Activity!G80</f>
        <v>0</v>
      </c>
      <c r="F81" s="551">
        <f>Activity!$C80*Activity!$D80*Activity!H80</f>
        <v>0</v>
      </c>
      <c r="G81" s="551">
        <f>Activity!$C80*Activity!$D80*Activity!I80</f>
        <v>0</v>
      </c>
      <c r="H81" s="551">
        <f>Activity!$C80*Activity!$D80*Activity!J80</f>
        <v>0</v>
      </c>
      <c r="I81" s="551">
        <f>Activity!$C80*Activity!$D80*Activity!K80</f>
        <v>0</v>
      </c>
      <c r="J81" s="552">
        <f>Activity!$C80*Activity!$D80*Activity!L80</f>
        <v>0</v>
      </c>
      <c r="K81" s="551">
        <f>Activity!$C80*Activity!$D80*Activity!M80</f>
        <v>0</v>
      </c>
      <c r="L81" s="551">
        <f>Activity!$C80*Activity!$D80*Activity!N80</f>
        <v>0</v>
      </c>
      <c r="M81" s="549">
        <f>Activity!$C80*Activity!$D80*Activity!O80</f>
        <v>0</v>
      </c>
      <c r="N81" s="413">
        <v>0</v>
      </c>
      <c r="O81" s="551">
        <f>Activity!C80*Activity!D80</f>
        <v>0</v>
      </c>
      <c r="P81" s="558">
        <f>Activity!X80</f>
        <v>0</v>
      </c>
    </row>
    <row r="82" spans="2:16">
      <c r="B82" s="7">
        <f t="shared" si="1"/>
        <v>2068</v>
      </c>
      <c r="C82" s="550">
        <f>Activity!$C81*Activity!$D81*Activity!E81</f>
        <v>0</v>
      </c>
      <c r="D82" s="551">
        <f>Activity!$C81*Activity!$D81*Activity!F81</f>
        <v>0</v>
      </c>
      <c r="E82" s="549">
        <f>Activity!$C81*Activity!$D81*Activity!G81</f>
        <v>0</v>
      </c>
      <c r="F82" s="551">
        <f>Activity!$C81*Activity!$D81*Activity!H81</f>
        <v>0</v>
      </c>
      <c r="G82" s="551">
        <f>Activity!$C81*Activity!$D81*Activity!I81</f>
        <v>0</v>
      </c>
      <c r="H82" s="551">
        <f>Activity!$C81*Activity!$D81*Activity!J81</f>
        <v>0</v>
      </c>
      <c r="I82" s="551">
        <f>Activity!$C81*Activity!$D81*Activity!K81</f>
        <v>0</v>
      </c>
      <c r="J82" s="552">
        <f>Activity!$C81*Activity!$D81*Activity!L81</f>
        <v>0</v>
      </c>
      <c r="K82" s="551">
        <f>Activity!$C81*Activity!$D81*Activity!M81</f>
        <v>0</v>
      </c>
      <c r="L82" s="551">
        <f>Activity!$C81*Activity!$D81*Activity!N81</f>
        <v>0</v>
      </c>
      <c r="M82" s="549">
        <f>Activity!$C81*Activity!$D81*Activity!O81</f>
        <v>0</v>
      </c>
      <c r="N82" s="413">
        <v>0</v>
      </c>
      <c r="O82" s="551">
        <f>Activity!C81*Activity!D81</f>
        <v>0</v>
      </c>
      <c r="P82" s="558">
        <f>Activity!X81</f>
        <v>0</v>
      </c>
    </row>
    <row r="83" spans="2:16">
      <c r="B83" s="7">
        <f t="shared" si="1"/>
        <v>2069</v>
      </c>
      <c r="C83" s="550">
        <f>Activity!$C82*Activity!$D82*Activity!E82</f>
        <v>0</v>
      </c>
      <c r="D83" s="551">
        <f>Activity!$C82*Activity!$D82*Activity!F82</f>
        <v>0</v>
      </c>
      <c r="E83" s="549">
        <f>Activity!$C82*Activity!$D82*Activity!G82</f>
        <v>0</v>
      </c>
      <c r="F83" s="551">
        <f>Activity!$C82*Activity!$D82*Activity!H82</f>
        <v>0</v>
      </c>
      <c r="G83" s="551">
        <f>Activity!$C82*Activity!$D82*Activity!I82</f>
        <v>0</v>
      </c>
      <c r="H83" s="551">
        <f>Activity!$C82*Activity!$D82*Activity!J82</f>
        <v>0</v>
      </c>
      <c r="I83" s="551">
        <f>Activity!$C82*Activity!$D82*Activity!K82</f>
        <v>0</v>
      </c>
      <c r="J83" s="552">
        <f>Activity!$C82*Activity!$D82*Activity!L82</f>
        <v>0</v>
      </c>
      <c r="K83" s="551">
        <f>Activity!$C82*Activity!$D82*Activity!M82</f>
        <v>0</v>
      </c>
      <c r="L83" s="551">
        <f>Activity!$C82*Activity!$D82*Activity!N82</f>
        <v>0</v>
      </c>
      <c r="M83" s="549">
        <f>Activity!$C82*Activity!$D82*Activity!O82</f>
        <v>0</v>
      </c>
      <c r="N83" s="413">
        <v>0</v>
      </c>
      <c r="O83" s="551">
        <f>Activity!C82*Activity!D82</f>
        <v>0</v>
      </c>
      <c r="P83" s="558">
        <f>Activity!X82</f>
        <v>0</v>
      </c>
    </row>
    <row r="84" spans="2:16">
      <c r="B84" s="7">
        <f t="shared" si="1"/>
        <v>2070</v>
      </c>
      <c r="C84" s="550">
        <f>Activity!$C83*Activity!$D83*Activity!E83</f>
        <v>0</v>
      </c>
      <c r="D84" s="551">
        <f>Activity!$C83*Activity!$D83*Activity!F83</f>
        <v>0</v>
      </c>
      <c r="E84" s="549">
        <f>Activity!$C83*Activity!$D83*Activity!G83</f>
        <v>0</v>
      </c>
      <c r="F84" s="551">
        <f>Activity!$C83*Activity!$D83*Activity!H83</f>
        <v>0</v>
      </c>
      <c r="G84" s="551">
        <f>Activity!$C83*Activity!$D83*Activity!I83</f>
        <v>0</v>
      </c>
      <c r="H84" s="551">
        <f>Activity!$C83*Activity!$D83*Activity!J83</f>
        <v>0</v>
      </c>
      <c r="I84" s="551">
        <f>Activity!$C83*Activity!$D83*Activity!K83</f>
        <v>0</v>
      </c>
      <c r="J84" s="552">
        <f>Activity!$C83*Activity!$D83*Activity!L83</f>
        <v>0</v>
      </c>
      <c r="K84" s="551">
        <f>Activity!$C83*Activity!$D83*Activity!M83</f>
        <v>0</v>
      </c>
      <c r="L84" s="551">
        <f>Activity!$C83*Activity!$D83*Activity!N83</f>
        <v>0</v>
      </c>
      <c r="M84" s="549">
        <f>Activity!$C83*Activity!$D83*Activity!O83</f>
        <v>0</v>
      </c>
      <c r="N84" s="413">
        <v>0</v>
      </c>
      <c r="O84" s="551">
        <f>Activity!C83*Activity!D83</f>
        <v>0</v>
      </c>
      <c r="P84" s="558">
        <f>Activity!X83</f>
        <v>0</v>
      </c>
    </row>
    <row r="85" spans="2:16">
      <c r="B85" s="7">
        <f t="shared" si="1"/>
        <v>2071</v>
      </c>
      <c r="C85" s="550">
        <f>Activity!$C84*Activity!$D84*Activity!E84</f>
        <v>0</v>
      </c>
      <c r="D85" s="551">
        <f>Activity!$C84*Activity!$D84*Activity!F84</f>
        <v>0</v>
      </c>
      <c r="E85" s="549">
        <f>Activity!$C84*Activity!$D84*Activity!G84</f>
        <v>0</v>
      </c>
      <c r="F85" s="551">
        <f>Activity!$C84*Activity!$D84*Activity!H84</f>
        <v>0</v>
      </c>
      <c r="G85" s="551">
        <f>Activity!$C84*Activity!$D84*Activity!I84</f>
        <v>0</v>
      </c>
      <c r="H85" s="551">
        <f>Activity!$C84*Activity!$D84*Activity!J84</f>
        <v>0</v>
      </c>
      <c r="I85" s="551">
        <f>Activity!$C84*Activity!$D84*Activity!K84</f>
        <v>0</v>
      </c>
      <c r="J85" s="552">
        <f>Activity!$C84*Activity!$D84*Activity!L84</f>
        <v>0</v>
      </c>
      <c r="K85" s="551">
        <f>Activity!$C84*Activity!$D84*Activity!M84</f>
        <v>0</v>
      </c>
      <c r="L85" s="551">
        <f>Activity!$C84*Activity!$D84*Activity!N84</f>
        <v>0</v>
      </c>
      <c r="M85" s="549">
        <f>Activity!$C84*Activity!$D84*Activity!O84</f>
        <v>0</v>
      </c>
      <c r="N85" s="413">
        <v>0</v>
      </c>
      <c r="O85" s="551">
        <f>Activity!C84*Activity!D84</f>
        <v>0</v>
      </c>
      <c r="P85" s="558">
        <f>Activity!X84</f>
        <v>0</v>
      </c>
    </row>
    <row r="86" spans="2:16">
      <c r="B86" s="7">
        <f t="shared" ref="B86:B94" si="2">B85+1</f>
        <v>2072</v>
      </c>
      <c r="C86" s="550">
        <f>Activity!$C85*Activity!$D85*Activity!E85</f>
        <v>0</v>
      </c>
      <c r="D86" s="551">
        <f>Activity!$C85*Activity!$D85*Activity!F85</f>
        <v>0</v>
      </c>
      <c r="E86" s="549">
        <f>Activity!$C85*Activity!$D85*Activity!G85</f>
        <v>0</v>
      </c>
      <c r="F86" s="551">
        <f>Activity!$C85*Activity!$D85*Activity!H85</f>
        <v>0</v>
      </c>
      <c r="G86" s="551">
        <f>Activity!$C85*Activity!$D85*Activity!I85</f>
        <v>0</v>
      </c>
      <c r="H86" s="551">
        <f>Activity!$C85*Activity!$D85*Activity!J85</f>
        <v>0</v>
      </c>
      <c r="I86" s="551">
        <f>Activity!$C85*Activity!$D85*Activity!K85</f>
        <v>0</v>
      </c>
      <c r="J86" s="552">
        <f>Activity!$C85*Activity!$D85*Activity!L85</f>
        <v>0</v>
      </c>
      <c r="K86" s="551">
        <f>Activity!$C85*Activity!$D85*Activity!M85</f>
        <v>0</v>
      </c>
      <c r="L86" s="551">
        <f>Activity!$C85*Activity!$D85*Activity!N85</f>
        <v>0</v>
      </c>
      <c r="M86" s="549">
        <f>Activity!$C85*Activity!$D85*Activity!O85</f>
        <v>0</v>
      </c>
      <c r="N86" s="413">
        <v>0</v>
      </c>
      <c r="O86" s="551">
        <f>Activity!C85*Activity!D85</f>
        <v>0</v>
      </c>
      <c r="P86" s="558">
        <f>Activity!X85</f>
        <v>0</v>
      </c>
    </row>
    <row r="87" spans="2:16">
      <c r="B87" s="7">
        <f t="shared" si="2"/>
        <v>2073</v>
      </c>
      <c r="C87" s="550">
        <f>Activity!$C86*Activity!$D86*Activity!E86</f>
        <v>0</v>
      </c>
      <c r="D87" s="551">
        <f>Activity!$C86*Activity!$D86*Activity!F86</f>
        <v>0</v>
      </c>
      <c r="E87" s="549">
        <f>Activity!$C86*Activity!$D86*Activity!G86</f>
        <v>0</v>
      </c>
      <c r="F87" s="551">
        <f>Activity!$C86*Activity!$D86*Activity!H86</f>
        <v>0</v>
      </c>
      <c r="G87" s="551">
        <f>Activity!$C86*Activity!$D86*Activity!I86</f>
        <v>0</v>
      </c>
      <c r="H87" s="551">
        <f>Activity!$C86*Activity!$D86*Activity!J86</f>
        <v>0</v>
      </c>
      <c r="I87" s="551">
        <f>Activity!$C86*Activity!$D86*Activity!K86</f>
        <v>0</v>
      </c>
      <c r="J87" s="552">
        <f>Activity!$C86*Activity!$D86*Activity!L86</f>
        <v>0</v>
      </c>
      <c r="K87" s="551">
        <f>Activity!$C86*Activity!$D86*Activity!M86</f>
        <v>0</v>
      </c>
      <c r="L87" s="551">
        <f>Activity!$C86*Activity!$D86*Activity!N86</f>
        <v>0</v>
      </c>
      <c r="M87" s="549">
        <f>Activity!$C86*Activity!$D86*Activity!O86</f>
        <v>0</v>
      </c>
      <c r="N87" s="413">
        <v>0</v>
      </c>
      <c r="O87" s="551">
        <f>Activity!C86*Activity!D86</f>
        <v>0</v>
      </c>
      <c r="P87" s="558">
        <f>Activity!X86</f>
        <v>0</v>
      </c>
    </row>
    <row r="88" spans="2:16">
      <c r="B88" s="7">
        <f t="shared" si="2"/>
        <v>2074</v>
      </c>
      <c r="C88" s="550">
        <f>Activity!$C87*Activity!$D87*Activity!E87</f>
        <v>0</v>
      </c>
      <c r="D88" s="551">
        <f>Activity!$C87*Activity!$D87*Activity!F87</f>
        <v>0</v>
      </c>
      <c r="E88" s="549">
        <f>Activity!$C87*Activity!$D87*Activity!G87</f>
        <v>0</v>
      </c>
      <c r="F88" s="551">
        <f>Activity!$C87*Activity!$D87*Activity!H87</f>
        <v>0</v>
      </c>
      <c r="G88" s="551">
        <f>Activity!$C87*Activity!$D87*Activity!I87</f>
        <v>0</v>
      </c>
      <c r="H88" s="551">
        <f>Activity!$C87*Activity!$D87*Activity!J87</f>
        <v>0</v>
      </c>
      <c r="I88" s="551">
        <f>Activity!$C87*Activity!$D87*Activity!K87</f>
        <v>0</v>
      </c>
      <c r="J88" s="552">
        <f>Activity!$C87*Activity!$D87*Activity!L87</f>
        <v>0</v>
      </c>
      <c r="K88" s="551">
        <f>Activity!$C87*Activity!$D87*Activity!M87</f>
        <v>0</v>
      </c>
      <c r="L88" s="551">
        <f>Activity!$C87*Activity!$D87*Activity!N87</f>
        <v>0</v>
      </c>
      <c r="M88" s="549">
        <f>Activity!$C87*Activity!$D87*Activity!O87</f>
        <v>0</v>
      </c>
      <c r="N88" s="413">
        <v>0</v>
      </c>
      <c r="O88" s="551">
        <f>Activity!C87*Activity!D87</f>
        <v>0</v>
      </c>
      <c r="P88" s="558">
        <f>Activity!X87</f>
        <v>0</v>
      </c>
    </row>
    <row r="89" spans="2:16">
      <c r="B89" s="7">
        <f t="shared" si="2"/>
        <v>2075</v>
      </c>
      <c r="C89" s="550">
        <f>Activity!$C88*Activity!$D88*Activity!E88</f>
        <v>0</v>
      </c>
      <c r="D89" s="551">
        <f>Activity!$C88*Activity!$D88*Activity!F88</f>
        <v>0</v>
      </c>
      <c r="E89" s="549">
        <f>Activity!$C88*Activity!$D88*Activity!G88</f>
        <v>0</v>
      </c>
      <c r="F89" s="551">
        <f>Activity!$C88*Activity!$D88*Activity!H88</f>
        <v>0</v>
      </c>
      <c r="G89" s="551">
        <f>Activity!$C88*Activity!$D88*Activity!I88</f>
        <v>0</v>
      </c>
      <c r="H89" s="551">
        <f>Activity!$C88*Activity!$D88*Activity!J88</f>
        <v>0</v>
      </c>
      <c r="I89" s="551">
        <f>Activity!$C88*Activity!$D88*Activity!K88</f>
        <v>0</v>
      </c>
      <c r="J89" s="552">
        <f>Activity!$C88*Activity!$D88*Activity!L88</f>
        <v>0</v>
      </c>
      <c r="K89" s="551">
        <f>Activity!$C88*Activity!$D88*Activity!M88</f>
        <v>0</v>
      </c>
      <c r="L89" s="551">
        <f>Activity!$C88*Activity!$D88*Activity!N88</f>
        <v>0</v>
      </c>
      <c r="M89" s="549">
        <f>Activity!$C88*Activity!$D88*Activity!O88</f>
        <v>0</v>
      </c>
      <c r="N89" s="413">
        <v>0</v>
      </c>
      <c r="O89" s="551">
        <f>Activity!C88*Activity!D88</f>
        <v>0</v>
      </c>
      <c r="P89" s="558">
        <f>Activity!X88</f>
        <v>0</v>
      </c>
    </row>
    <row r="90" spans="2:16">
      <c r="B90" s="7">
        <f t="shared" si="2"/>
        <v>2076</v>
      </c>
      <c r="C90" s="550">
        <f>Activity!$C89*Activity!$D89*Activity!E89</f>
        <v>0</v>
      </c>
      <c r="D90" s="551">
        <f>Activity!$C89*Activity!$D89*Activity!F89</f>
        <v>0</v>
      </c>
      <c r="E90" s="549">
        <f>Activity!$C89*Activity!$D89*Activity!G89</f>
        <v>0</v>
      </c>
      <c r="F90" s="551">
        <f>Activity!$C89*Activity!$D89*Activity!H89</f>
        <v>0</v>
      </c>
      <c r="G90" s="551">
        <f>Activity!$C89*Activity!$D89*Activity!I89</f>
        <v>0</v>
      </c>
      <c r="H90" s="551">
        <f>Activity!$C89*Activity!$D89*Activity!J89</f>
        <v>0</v>
      </c>
      <c r="I90" s="551">
        <f>Activity!$C89*Activity!$D89*Activity!K89</f>
        <v>0</v>
      </c>
      <c r="J90" s="552">
        <f>Activity!$C89*Activity!$D89*Activity!L89</f>
        <v>0</v>
      </c>
      <c r="K90" s="551">
        <f>Activity!$C89*Activity!$D89*Activity!M89</f>
        <v>0</v>
      </c>
      <c r="L90" s="551">
        <f>Activity!$C89*Activity!$D89*Activity!N89</f>
        <v>0</v>
      </c>
      <c r="M90" s="549">
        <f>Activity!$C89*Activity!$D89*Activity!O89</f>
        <v>0</v>
      </c>
      <c r="N90" s="413">
        <v>0</v>
      </c>
      <c r="O90" s="551">
        <f>Activity!C89*Activity!D89</f>
        <v>0</v>
      </c>
      <c r="P90" s="558">
        <f>Activity!X89</f>
        <v>0</v>
      </c>
    </row>
    <row r="91" spans="2:16">
      <c r="B91" s="7">
        <f t="shared" si="2"/>
        <v>2077</v>
      </c>
      <c r="C91" s="550">
        <f>Activity!$C90*Activity!$D90*Activity!E90</f>
        <v>0</v>
      </c>
      <c r="D91" s="551">
        <f>Activity!$C90*Activity!$D90*Activity!F90</f>
        <v>0</v>
      </c>
      <c r="E91" s="549">
        <f>Activity!$C90*Activity!$D90*Activity!G90</f>
        <v>0</v>
      </c>
      <c r="F91" s="551">
        <f>Activity!$C90*Activity!$D90*Activity!H90</f>
        <v>0</v>
      </c>
      <c r="G91" s="551">
        <f>Activity!$C90*Activity!$D90*Activity!I90</f>
        <v>0</v>
      </c>
      <c r="H91" s="551">
        <f>Activity!$C90*Activity!$D90*Activity!J90</f>
        <v>0</v>
      </c>
      <c r="I91" s="551">
        <f>Activity!$C90*Activity!$D90*Activity!K90</f>
        <v>0</v>
      </c>
      <c r="J91" s="552">
        <f>Activity!$C90*Activity!$D90*Activity!L90</f>
        <v>0</v>
      </c>
      <c r="K91" s="551">
        <f>Activity!$C90*Activity!$D90*Activity!M90</f>
        <v>0</v>
      </c>
      <c r="L91" s="551">
        <f>Activity!$C90*Activity!$D90*Activity!N90</f>
        <v>0</v>
      </c>
      <c r="M91" s="549">
        <f>Activity!$C90*Activity!$D90*Activity!O90</f>
        <v>0</v>
      </c>
      <c r="N91" s="413">
        <v>0</v>
      </c>
      <c r="O91" s="551">
        <f>Activity!C90*Activity!D90</f>
        <v>0</v>
      </c>
      <c r="P91" s="558">
        <f>Activity!X90</f>
        <v>0</v>
      </c>
    </row>
    <row r="92" spans="2:16">
      <c r="B92" s="7">
        <f t="shared" si="2"/>
        <v>2078</v>
      </c>
      <c r="C92" s="550">
        <f>Activity!$C91*Activity!$D91*Activity!E91</f>
        <v>0</v>
      </c>
      <c r="D92" s="551">
        <f>Activity!$C91*Activity!$D91*Activity!F91</f>
        <v>0</v>
      </c>
      <c r="E92" s="549">
        <f>Activity!$C91*Activity!$D91*Activity!G91</f>
        <v>0</v>
      </c>
      <c r="F92" s="551">
        <f>Activity!$C91*Activity!$D91*Activity!H91</f>
        <v>0</v>
      </c>
      <c r="G92" s="551">
        <f>Activity!$C91*Activity!$D91*Activity!I91</f>
        <v>0</v>
      </c>
      <c r="H92" s="551">
        <f>Activity!$C91*Activity!$D91*Activity!J91</f>
        <v>0</v>
      </c>
      <c r="I92" s="551">
        <f>Activity!$C91*Activity!$D91*Activity!K91</f>
        <v>0</v>
      </c>
      <c r="J92" s="552">
        <f>Activity!$C91*Activity!$D91*Activity!L91</f>
        <v>0</v>
      </c>
      <c r="K92" s="551">
        <f>Activity!$C91*Activity!$D91*Activity!M91</f>
        <v>0</v>
      </c>
      <c r="L92" s="551">
        <f>Activity!$C91*Activity!$D91*Activity!N91</f>
        <v>0</v>
      </c>
      <c r="M92" s="549">
        <f>Activity!$C91*Activity!$D91*Activity!O91</f>
        <v>0</v>
      </c>
      <c r="N92" s="413">
        <v>0</v>
      </c>
      <c r="O92" s="551">
        <f>Activity!C91*Activity!D91</f>
        <v>0</v>
      </c>
      <c r="P92" s="558">
        <f>Activity!X91</f>
        <v>0</v>
      </c>
    </row>
    <row r="93" spans="2:16">
      <c r="B93" s="7">
        <f t="shared" si="2"/>
        <v>2079</v>
      </c>
      <c r="C93" s="550">
        <f>Activity!$C92*Activity!$D92*Activity!E92</f>
        <v>0</v>
      </c>
      <c r="D93" s="551">
        <f>Activity!$C92*Activity!$D92*Activity!F92</f>
        <v>0</v>
      </c>
      <c r="E93" s="549">
        <f>Activity!$C92*Activity!$D92*Activity!G92</f>
        <v>0</v>
      </c>
      <c r="F93" s="551">
        <f>Activity!$C92*Activity!$D92*Activity!H92</f>
        <v>0</v>
      </c>
      <c r="G93" s="551">
        <f>Activity!$C92*Activity!$D92*Activity!I92</f>
        <v>0</v>
      </c>
      <c r="H93" s="551">
        <f>Activity!$C92*Activity!$D92*Activity!J92</f>
        <v>0</v>
      </c>
      <c r="I93" s="551">
        <f>Activity!$C92*Activity!$D92*Activity!K92</f>
        <v>0</v>
      </c>
      <c r="J93" s="552">
        <f>Activity!$C92*Activity!$D92*Activity!L92</f>
        <v>0</v>
      </c>
      <c r="K93" s="551">
        <f>Activity!$C92*Activity!$D92*Activity!M92</f>
        <v>0</v>
      </c>
      <c r="L93" s="551">
        <f>Activity!$C92*Activity!$D92*Activity!N92</f>
        <v>0</v>
      </c>
      <c r="M93" s="549">
        <f>Activity!$C92*Activity!$D92*Activity!O92</f>
        <v>0</v>
      </c>
      <c r="N93" s="413">
        <v>0</v>
      </c>
      <c r="O93" s="551">
        <f>Activity!C92*Activity!D92</f>
        <v>0</v>
      </c>
      <c r="P93" s="558">
        <f>Activity!X92</f>
        <v>0</v>
      </c>
    </row>
    <row r="94" spans="2:16" ht="13.5" thickBot="1">
      <c r="B94" s="15">
        <f t="shared" si="2"/>
        <v>2080</v>
      </c>
      <c r="C94" s="553">
        <f>Activity!$C93*Activity!$D93*Activity!E93</f>
        <v>0</v>
      </c>
      <c r="D94" s="554">
        <f>Activity!$C93*Activity!$D93*Activity!F93</f>
        <v>0</v>
      </c>
      <c r="E94" s="554">
        <f>Activity!$C93*Activity!$D93*Activity!G93</f>
        <v>0</v>
      </c>
      <c r="F94" s="554">
        <f>Activity!$C93*Activity!$D93*Activity!H93</f>
        <v>0</v>
      </c>
      <c r="G94" s="554">
        <f>Activity!$C93*Activity!$D93*Activity!I93</f>
        <v>0</v>
      </c>
      <c r="H94" s="554">
        <f>Activity!$C93*Activity!$D93*Activity!J93</f>
        <v>0</v>
      </c>
      <c r="I94" s="554">
        <f>Activity!$C93*Activity!$D93*Activity!K93</f>
        <v>0</v>
      </c>
      <c r="J94" s="555">
        <f>Activity!$C93*Activity!$D93*Activity!L93</f>
        <v>0</v>
      </c>
      <c r="K94" s="554">
        <f>Activity!$C93*Activity!$D93*Activity!M93</f>
        <v>0</v>
      </c>
      <c r="L94" s="554">
        <f>Activity!$C93*Activity!$D93*Activity!N93</f>
        <v>0</v>
      </c>
      <c r="M94" s="554">
        <f>Activity!$C93*Activity!$D93*Activity!O93</f>
        <v>0</v>
      </c>
      <c r="N94" s="414">
        <v>0</v>
      </c>
      <c r="O94" s="554">
        <f>Activity!C93*Activity!D93</f>
        <v>0</v>
      </c>
      <c r="P94" s="5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C13" sqref="C13"/>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opLeftCell="A22" zoomScale="85" zoomScaleNormal="85" workbookViewId="0">
      <selection activeCell="B28" sqref="B28"/>
    </sheetView>
  </sheetViews>
  <sheetFormatPr defaultColWidth="8.85546875" defaultRowHeight="12.75"/>
  <cols>
    <col min="1" max="1" width="8.85546875" style="641"/>
    <col min="2" max="2" width="7" style="637" customWidth="1"/>
    <col min="3" max="3" width="8.85546875" style="637"/>
    <col min="4" max="4" width="10.85546875" style="637" customWidth="1"/>
    <col min="5" max="10" width="8.85546875" style="637"/>
    <col min="11" max="11" width="10.42578125" style="637" customWidth="1"/>
    <col min="12" max="12" width="8.85546875" style="637"/>
    <col min="13" max="13" width="9.42578125" style="637" bestFit="1" customWidth="1"/>
    <col min="14" max="14" width="3" style="637" customWidth="1"/>
    <col min="15" max="15" width="14.85546875" style="638" customWidth="1"/>
    <col min="16" max="16" width="8.28515625" style="637" customWidth="1"/>
    <col min="17" max="17" width="2" style="640" customWidth="1"/>
    <col min="18" max="20" width="8.85546875" style="641"/>
    <col min="21" max="21" width="10.7109375" style="641" customWidth="1"/>
    <col min="22" max="27" width="8.85546875" style="641"/>
    <col min="28" max="28" width="8.85546875" style="637"/>
    <col min="29" max="29" width="8.85546875" style="641"/>
    <col min="30" max="30" width="10.7109375" style="641" customWidth="1"/>
    <col min="31" max="31" width="2.7109375" style="641" customWidth="1"/>
    <col min="32" max="32" width="15.42578125" style="641" customWidth="1"/>
    <col min="33" max="16384" width="8.85546875" style="641"/>
  </cols>
  <sheetData>
    <row r="1" spans="1:32">
      <c r="A1" s="636"/>
      <c r="P1" s="639"/>
    </row>
    <row r="2" spans="1:32" ht="15.75">
      <c r="A2" s="636"/>
      <c r="B2" s="642" t="s">
        <v>94</v>
      </c>
      <c r="D2" s="642"/>
      <c r="E2" s="642"/>
    </row>
    <row r="3" spans="1:32" ht="15.75">
      <c r="A3" s="636"/>
      <c r="B3" s="642"/>
      <c r="D3" s="642"/>
      <c r="E3" s="642"/>
      <c r="I3" s="643"/>
      <c r="J3" s="644"/>
      <c r="K3" s="644"/>
      <c r="L3" s="644"/>
      <c r="M3" s="644"/>
      <c r="N3" s="644"/>
      <c r="O3" s="645"/>
      <c r="AB3" s="644"/>
    </row>
    <row r="4" spans="1:32" ht="16.5" thickBot="1">
      <c r="A4" s="636"/>
      <c r="B4" s="643" t="s">
        <v>265</v>
      </c>
      <c r="D4" s="642"/>
      <c r="E4" s="643" t="s">
        <v>276</v>
      </c>
      <c r="H4" s="643" t="s">
        <v>30</v>
      </c>
      <c r="I4" s="643"/>
      <c r="J4" s="644"/>
      <c r="K4" s="644"/>
      <c r="L4" s="644"/>
      <c r="M4" s="644"/>
      <c r="N4" s="644"/>
      <c r="O4" s="645"/>
      <c r="AB4" s="644"/>
    </row>
    <row r="5" spans="1:32" ht="13.5" thickBot="1">
      <c r="A5" s="636"/>
      <c r="B5" s="646" t="str">
        <f>city</f>
        <v>Kutai Barat</v>
      </c>
      <c r="C5" s="647"/>
      <c r="D5" s="647"/>
      <c r="E5" s="646" t="str">
        <f>province</f>
        <v>Kalimantan Timur</v>
      </c>
      <c r="F5" s="647"/>
      <c r="G5" s="647"/>
      <c r="H5" s="646" t="str">
        <f>country</f>
        <v>Indonesia</v>
      </c>
      <c r="I5" s="647"/>
      <c r="J5" s="648"/>
      <c r="K5" s="644"/>
      <c r="L5" s="644"/>
      <c r="M5" s="644"/>
      <c r="N5" s="644"/>
      <c r="O5" s="645"/>
      <c r="AB5" s="644"/>
    </row>
    <row r="6" spans="1:32">
      <c r="A6" s="636"/>
      <c r="C6" s="643"/>
      <c r="D6" s="643"/>
      <c r="E6" s="643"/>
    </row>
    <row r="7" spans="1:32">
      <c r="A7" s="636"/>
      <c r="B7" s="637" t="s">
        <v>35</v>
      </c>
      <c r="P7" s="639"/>
    </row>
    <row r="8" spans="1:32">
      <c r="A8" s="636"/>
      <c r="B8" s="637" t="s">
        <v>37</v>
      </c>
      <c r="P8" s="639"/>
    </row>
    <row r="9" spans="1:32">
      <c r="B9" s="649"/>
      <c r="P9" s="639"/>
    </row>
    <row r="10" spans="1:32">
      <c r="P10" s="650"/>
    </row>
    <row r="11" spans="1:32" ht="13.5" thickBot="1">
      <c r="A11" s="651"/>
      <c r="P11" s="651"/>
      <c r="Q11" s="652"/>
    </row>
    <row r="12" spans="1:32" ht="13.5" thickBot="1">
      <c r="A12" s="653"/>
      <c r="B12" s="654"/>
      <c r="C12" s="830" t="s">
        <v>91</v>
      </c>
      <c r="D12" s="831"/>
      <c r="E12" s="831"/>
      <c r="F12" s="831"/>
      <c r="G12" s="831"/>
      <c r="H12" s="831"/>
      <c r="I12" s="831"/>
      <c r="J12" s="831"/>
      <c r="K12" s="831"/>
      <c r="L12" s="831"/>
      <c r="M12" s="832"/>
      <c r="N12" s="655"/>
      <c r="O12" s="656"/>
      <c r="P12" s="653"/>
      <c r="Q12" s="652"/>
      <c r="S12" s="654"/>
      <c r="T12" s="830" t="s">
        <v>91</v>
      </c>
      <c r="U12" s="831"/>
      <c r="V12" s="831"/>
      <c r="W12" s="831"/>
      <c r="X12" s="831"/>
      <c r="Y12" s="831"/>
      <c r="Z12" s="831"/>
      <c r="AA12" s="831"/>
      <c r="AB12" s="831"/>
      <c r="AC12" s="831"/>
      <c r="AD12" s="832"/>
      <c r="AE12" s="655"/>
      <c r="AF12" s="657"/>
    </row>
    <row r="13" spans="1:32" ht="39" thickBot="1">
      <c r="A13" s="658"/>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5" t="s">
        <v>4</v>
      </c>
      <c r="P13" s="658"/>
      <c r="Q13" s="652"/>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13.5" thickBot="1">
      <c r="A14" s="658"/>
      <c r="B14" s="659"/>
      <c r="C14" s="660" t="s">
        <v>81</v>
      </c>
      <c r="D14" s="661" t="s">
        <v>87</v>
      </c>
      <c r="E14" s="661" t="s">
        <v>88</v>
      </c>
      <c r="F14" s="661" t="s">
        <v>275</v>
      </c>
      <c r="G14" s="661" t="s">
        <v>89</v>
      </c>
      <c r="H14" s="661" t="s">
        <v>82</v>
      </c>
      <c r="I14" s="662" t="s">
        <v>92</v>
      </c>
      <c r="J14" s="663" t="s">
        <v>93</v>
      </c>
      <c r="K14" s="663" t="s">
        <v>316</v>
      </c>
      <c r="L14" s="664" t="s">
        <v>194</v>
      </c>
      <c r="M14" s="663" t="s">
        <v>162</v>
      </c>
      <c r="N14" s="665"/>
      <c r="O14" s="666" t="s">
        <v>163</v>
      </c>
      <c r="P14" s="658"/>
      <c r="Q14" s="652"/>
      <c r="S14" s="659"/>
      <c r="T14" s="660" t="s">
        <v>81</v>
      </c>
      <c r="U14" s="661" t="s">
        <v>87</v>
      </c>
      <c r="V14" s="661" t="s">
        <v>88</v>
      </c>
      <c r="W14" s="661" t="s">
        <v>275</v>
      </c>
      <c r="X14" s="661" t="s">
        <v>89</v>
      </c>
      <c r="Y14" s="661" t="s">
        <v>82</v>
      </c>
      <c r="Z14" s="662" t="s">
        <v>92</v>
      </c>
      <c r="AA14" s="663" t="s">
        <v>93</v>
      </c>
      <c r="AB14" s="663" t="s">
        <v>316</v>
      </c>
      <c r="AC14" s="664" t="s">
        <v>194</v>
      </c>
      <c r="AD14" s="663" t="s">
        <v>162</v>
      </c>
      <c r="AE14" s="665"/>
      <c r="AF14" s="667" t="s">
        <v>163</v>
      </c>
    </row>
    <row r="15" spans="1:32" ht="13.5" thickBot="1">
      <c r="B15" s="668"/>
      <c r="C15" s="669" t="s">
        <v>15</v>
      </c>
      <c r="D15" s="670" t="s">
        <v>15</v>
      </c>
      <c r="E15" s="670" t="s">
        <v>15</v>
      </c>
      <c r="F15" s="670" t="s">
        <v>15</v>
      </c>
      <c r="G15" s="670" t="s">
        <v>15</v>
      </c>
      <c r="H15" s="670" t="s">
        <v>15</v>
      </c>
      <c r="I15" s="671" t="s">
        <v>15</v>
      </c>
      <c r="J15" s="671" t="s">
        <v>15</v>
      </c>
      <c r="K15" s="671" t="s">
        <v>15</v>
      </c>
      <c r="L15" s="672" t="s">
        <v>15</v>
      </c>
      <c r="M15" s="671" t="s">
        <v>15</v>
      </c>
      <c r="N15" s="673"/>
      <c r="O15" s="674" t="s">
        <v>15</v>
      </c>
      <c r="P15" s="641"/>
      <c r="Q15" s="652"/>
      <c r="S15" s="668"/>
      <c r="T15" s="669" t="s">
        <v>15</v>
      </c>
      <c r="U15" s="670" t="s">
        <v>15</v>
      </c>
      <c r="V15" s="670" t="s">
        <v>15</v>
      </c>
      <c r="W15" s="670" t="s">
        <v>15</v>
      </c>
      <c r="X15" s="670" t="s">
        <v>15</v>
      </c>
      <c r="Y15" s="670" t="s">
        <v>15</v>
      </c>
      <c r="Z15" s="671" t="s">
        <v>15</v>
      </c>
      <c r="AA15" s="671" t="s">
        <v>15</v>
      </c>
      <c r="AB15" s="671" t="s">
        <v>15</v>
      </c>
      <c r="AC15" s="672" t="s">
        <v>15</v>
      </c>
      <c r="AD15" s="671" t="s">
        <v>15</v>
      </c>
      <c r="AE15" s="673"/>
      <c r="AF15" s="675" t="s">
        <v>15</v>
      </c>
    </row>
    <row r="16" spans="1:32" ht="13.5" thickBot="1">
      <c r="B16" s="676"/>
      <c r="C16" s="677"/>
      <c r="D16" s="678"/>
      <c r="E16" s="678"/>
      <c r="F16" s="678"/>
      <c r="G16" s="678"/>
      <c r="H16" s="678"/>
      <c r="I16" s="679"/>
      <c r="J16" s="679"/>
      <c r="K16" s="680"/>
      <c r="L16" s="681"/>
      <c r="M16" s="680"/>
      <c r="N16" s="682"/>
      <c r="O16" s="683"/>
      <c r="P16" s="641"/>
      <c r="Q16" s="652"/>
      <c r="S16" s="676"/>
      <c r="T16" s="677"/>
      <c r="U16" s="678"/>
      <c r="V16" s="678"/>
      <c r="W16" s="678"/>
      <c r="X16" s="678"/>
      <c r="Y16" s="678"/>
      <c r="Z16" s="679"/>
      <c r="AA16" s="679"/>
      <c r="AB16" s="680"/>
      <c r="AC16" s="681"/>
      <c r="AD16" s="680"/>
      <c r="AE16" s="682"/>
      <c r="AF16" s="684"/>
    </row>
    <row r="17" spans="2:34">
      <c r="B17" s="685">
        <f>year</f>
        <v>2000</v>
      </c>
      <c r="C17" s="686">
        <f>IF(Select2=1,Food!$K19,"")</f>
        <v>0</v>
      </c>
      <c r="D17" s="687">
        <f>IF(Select2=1,Paper!$K19,"")</f>
        <v>0</v>
      </c>
      <c r="E17" s="687">
        <f>IF(Select2=1,Nappies!$K19,"")</f>
        <v>0</v>
      </c>
      <c r="F17" s="687">
        <f>IF(Select2=1,Garden!$K19,"")</f>
        <v>0</v>
      </c>
      <c r="G17" s="687">
        <f>IF(Select2=1,Wood!$K19,"")</f>
        <v>0</v>
      </c>
      <c r="H17" s="687">
        <f>IF(Select2=1,Textiles!$K19,"")</f>
        <v>0</v>
      </c>
      <c r="I17" s="688">
        <f>Sludge!K19</f>
        <v>0</v>
      </c>
      <c r="J17" s="689" t="str">
        <f>IF(Select2=2,MSW!$K19,"")</f>
        <v/>
      </c>
      <c r="K17" s="688">
        <f>Industry!$K19</f>
        <v>0</v>
      </c>
      <c r="L17" s="690">
        <f>SUM(C17:K17)</f>
        <v>0</v>
      </c>
      <c r="M17" s="691">
        <f>Recovery_OX!C12</f>
        <v>0</v>
      </c>
      <c r="N17" s="650"/>
      <c r="O17" s="692">
        <f>(L17-M17)*(1-Recovery_OX!F12)</f>
        <v>0</v>
      </c>
      <c r="P17" s="693"/>
      <c r="Q17" s="652"/>
      <c r="S17" s="685">
        <f>year</f>
        <v>2000</v>
      </c>
      <c r="T17" s="686">
        <f>IF(Select2=1,Food!$W19,"")</f>
        <v>0</v>
      </c>
      <c r="U17" s="687">
        <f>IF(Select2=1,Paper!$W19,"")</f>
        <v>0</v>
      </c>
      <c r="V17" s="687">
        <f>IF(Select2=1,Nappies!$W19,"")</f>
        <v>0</v>
      </c>
      <c r="W17" s="687">
        <f>IF(Select2=1,Garden!$W19,"")</f>
        <v>0</v>
      </c>
      <c r="X17" s="687">
        <f>IF(Select2=1,Wood!$W19,"")</f>
        <v>0</v>
      </c>
      <c r="Y17" s="687">
        <f>IF(Select2=1,Textiles!$W19,"")</f>
        <v>0</v>
      </c>
      <c r="Z17" s="688">
        <f>Sludge!W19</f>
        <v>0</v>
      </c>
      <c r="AA17" s="689" t="str">
        <f>IF(Select2=2,MSW!$W19,"")</f>
        <v/>
      </c>
      <c r="AB17" s="688">
        <f>Industry!$W19</f>
        <v>0</v>
      </c>
      <c r="AC17" s="690">
        <f t="shared" ref="AC17:AC48" si="0">SUM(T17:AA17)</f>
        <v>0</v>
      </c>
      <c r="AD17" s="691">
        <f>Recovery_OX!R12</f>
        <v>0</v>
      </c>
      <c r="AE17" s="650"/>
      <c r="AF17" s="694">
        <f>(AC17-AD17)*(1-Recovery_OX!U12)</f>
        <v>0</v>
      </c>
      <c r="AH17" s="637"/>
    </row>
    <row r="18" spans="2:34">
      <c r="B18" s="695">
        <f t="shared" ref="B18:B81" si="1">B17+1</f>
        <v>2001</v>
      </c>
      <c r="C18" s="696">
        <f>IF(Select2=1,Food!$K20,"")</f>
        <v>0.10148364568019888</v>
      </c>
      <c r="D18" s="697">
        <f>IF(Select2=1,Paper!$K20,"")</f>
        <v>5.3291766398029794E-3</v>
      </c>
      <c r="E18" s="687">
        <f>IF(Select2=1,Nappies!$K20,"")</f>
        <v>1.6804632482929335E-2</v>
      </c>
      <c r="F18" s="697">
        <f>IF(Select2=1,Garden!$K20,"")</f>
        <v>0</v>
      </c>
      <c r="G18" s="687">
        <f>IF(Select2=1,Wood!$K20,"")</f>
        <v>0</v>
      </c>
      <c r="H18" s="697">
        <f>IF(Select2=1,Textiles!$K20,"")</f>
        <v>1.2617488897092627E-3</v>
      </c>
      <c r="I18" s="698">
        <f>Sludge!K20</f>
        <v>0</v>
      </c>
      <c r="J18" s="698" t="str">
        <f>IF(Select2=2,MSW!$K20,"")</f>
        <v/>
      </c>
      <c r="K18" s="698">
        <f>Industry!$K20</f>
        <v>0</v>
      </c>
      <c r="L18" s="699">
        <f>SUM(C18:K18)</f>
        <v>0.12487920369264045</v>
      </c>
      <c r="M18" s="700">
        <f>Recovery_OX!C13</f>
        <v>0</v>
      </c>
      <c r="N18" s="650"/>
      <c r="O18" s="701">
        <f>(L18-M18)*(1-Recovery_OX!F13)</f>
        <v>0.12487920369264045</v>
      </c>
      <c r="P18" s="693"/>
      <c r="Q18" s="652"/>
      <c r="S18" s="695">
        <f t="shared" ref="S18:S81" si="2">S17+1</f>
        <v>2001</v>
      </c>
      <c r="T18" s="696">
        <f>IF(Select2=1,Food!$W20,"")</f>
        <v>6.7897175968018877E-2</v>
      </c>
      <c r="U18" s="697">
        <f>IF(Select2=1,Paper!$W20,"")</f>
        <v>1.1010695536783015E-2</v>
      </c>
      <c r="V18" s="687">
        <f>IF(Select2=1,Nappies!$W20,"")</f>
        <v>0</v>
      </c>
      <c r="W18" s="697">
        <f>IF(Select2=1,Garden!$W20,"")</f>
        <v>0</v>
      </c>
      <c r="X18" s="687">
        <f>IF(Select2=1,Wood!$W20,"")</f>
        <v>4.6213872543866049E-3</v>
      </c>
      <c r="Y18" s="697">
        <f>IF(Select2=1,Textiles!$W20,"")</f>
        <v>1.382738509270425E-3</v>
      </c>
      <c r="Z18" s="689">
        <f>Sludge!W20</f>
        <v>0</v>
      </c>
      <c r="AA18" s="689" t="str">
        <f>IF(Select2=2,MSW!$W20,"")</f>
        <v/>
      </c>
      <c r="AB18" s="698">
        <f>Industry!$W20</f>
        <v>0</v>
      </c>
      <c r="AC18" s="699">
        <f t="shared" si="0"/>
        <v>8.4911997268458911E-2</v>
      </c>
      <c r="AD18" s="700">
        <f>Recovery_OX!R13</f>
        <v>0</v>
      </c>
      <c r="AE18" s="650"/>
      <c r="AF18" s="702">
        <f>(AC18-AD18)*(1-Recovery_OX!U13)</f>
        <v>8.4911997268458911E-2</v>
      </c>
      <c r="AH18" s="637"/>
    </row>
    <row r="19" spans="2:34">
      <c r="B19" s="695">
        <f t="shared" si="1"/>
        <v>2002</v>
      </c>
      <c r="C19" s="696">
        <f>IF(Select2=1,Food!$K21,"")</f>
        <v>0.17192947952351925</v>
      </c>
      <c r="D19" s="697">
        <f>IF(Select2=1,Paper!$K21,"")</f>
        <v>1.0425112512816479E-2</v>
      </c>
      <c r="E19" s="687">
        <f>IF(Select2=1,Nappies!$K21,"")</f>
        <v>3.1382722446827563E-2</v>
      </c>
      <c r="F19" s="697">
        <f>IF(Select2=1,Garden!$K21,"")</f>
        <v>0</v>
      </c>
      <c r="G19" s="687">
        <f>IF(Select2=1,Wood!$K21,"")</f>
        <v>0</v>
      </c>
      <c r="H19" s="697">
        <f>IF(Select2=1,Textiles!$K21,"")</f>
        <v>2.4682751252596193E-3</v>
      </c>
      <c r="I19" s="698">
        <f>Sludge!K21</f>
        <v>0</v>
      </c>
      <c r="J19" s="698" t="str">
        <f>IF(Select2=2,MSW!$K21,"")</f>
        <v/>
      </c>
      <c r="K19" s="698">
        <f>Industry!$K21</f>
        <v>0</v>
      </c>
      <c r="L19" s="699">
        <f t="shared" ref="L19:L82" si="3">SUM(C19:K19)</f>
        <v>0.21620558960842293</v>
      </c>
      <c r="M19" s="700">
        <f>Recovery_OX!C14</f>
        <v>0</v>
      </c>
      <c r="N19" s="650"/>
      <c r="O19" s="701">
        <f>(L19-M19)*(1-Recovery_OX!F14)</f>
        <v>0.21620558960842293</v>
      </c>
      <c r="P19" s="693"/>
      <c r="Q19" s="652"/>
      <c r="S19" s="695">
        <f t="shared" si="2"/>
        <v>2002</v>
      </c>
      <c r="T19" s="696">
        <f>IF(Select2=1,Food!$W21,"")</f>
        <v>0.1150286437490093</v>
      </c>
      <c r="U19" s="697">
        <f>IF(Select2=1,Paper!$W21,"")</f>
        <v>2.153948866284397E-2</v>
      </c>
      <c r="V19" s="687">
        <f>IF(Select2=1,Nappies!$W21,"")</f>
        <v>0</v>
      </c>
      <c r="W19" s="697">
        <f>IF(Select2=1,Garden!$W21,"")</f>
        <v>0</v>
      </c>
      <c r="X19" s="687">
        <f>IF(Select2=1,Wood!$W21,"")</f>
        <v>9.1939950344773272E-3</v>
      </c>
      <c r="Y19" s="697">
        <f>IF(Select2=1,Textiles!$W21,"")</f>
        <v>2.7049590413804046E-3</v>
      </c>
      <c r="Z19" s="689">
        <f>Sludge!W21</f>
        <v>0</v>
      </c>
      <c r="AA19" s="689" t="str">
        <f>IF(Select2=2,MSW!$W21,"")</f>
        <v/>
      </c>
      <c r="AB19" s="698">
        <f>Industry!$W21</f>
        <v>0</v>
      </c>
      <c r="AC19" s="699">
        <f t="shared" si="0"/>
        <v>0.14846708648771101</v>
      </c>
      <c r="AD19" s="700">
        <f>Recovery_OX!R14</f>
        <v>0</v>
      </c>
      <c r="AE19" s="650"/>
      <c r="AF19" s="702">
        <f>(AC19-AD19)*(1-Recovery_OX!U14)</f>
        <v>0.14846708648771101</v>
      </c>
      <c r="AH19" s="637"/>
    </row>
    <row r="20" spans="2:34">
      <c r="B20" s="695">
        <f t="shared" si="1"/>
        <v>2003</v>
      </c>
      <c r="C20" s="696">
        <f>IF(Select2=1,Food!$K22,"")</f>
        <v>0.22118471497707951</v>
      </c>
      <c r="D20" s="697">
        <f>IF(Select2=1,Paper!$K22,"")</f>
        <v>1.5283341382447378E-2</v>
      </c>
      <c r="E20" s="687">
        <f>IF(Select2=1,Nappies!$K22,"")</f>
        <v>4.4018550044601104E-2</v>
      </c>
      <c r="F20" s="697">
        <f>IF(Select2=1,Garden!$K22,"")</f>
        <v>0</v>
      </c>
      <c r="G20" s="687">
        <f>IF(Select2=1,Wood!$K22,"")</f>
        <v>0</v>
      </c>
      <c r="H20" s="697">
        <f>IF(Select2=1,Textiles!$K22,"")</f>
        <v>3.6185212695564795E-3</v>
      </c>
      <c r="I20" s="698">
        <f>Sludge!K22</f>
        <v>0</v>
      </c>
      <c r="J20" s="698" t="str">
        <f>IF(Select2=2,MSW!$K22,"")</f>
        <v/>
      </c>
      <c r="K20" s="698">
        <f>Industry!$K22</f>
        <v>0</v>
      </c>
      <c r="L20" s="699">
        <f t="shared" si="3"/>
        <v>0.28410512767368445</v>
      </c>
      <c r="M20" s="700">
        <f>Recovery_OX!C15</f>
        <v>0</v>
      </c>
      <c r="N20" s="650"/>
      <c r="O20" s="701">
        <f>(L20-M20)*(1-Recovery_OX!F15)</f>
        <v>0.28410512767368445</v>
      </c>
      <c r="P20" s="693"/>
      <c r="Q20" s="652"/>
      <c r="S20" s="695">
        <f t="shared" si="2"/>
        <v>2003</v>
      </c>
      <c r="T20" s="696">
        <f>IF(Select2=1,Food!$W22,"")</f>
        <v>0.14798263713899165</v>
      </c>
      <c r="U20" s="697">
        <f>IF(Select2=1,Paper!$W22,"")</f>
        <v>3.1577151616626817E-2</v>
      </c>
      <c r="V20" s="687">
        <f>IF(Select2=1,Nappies!$W22,"")</f>
        <v>0</v>
      </c>
      <c r="W20" s="697">
        <f>IF(Select2=1,Garden!$W22,"")</f>
        <v>0</v>
      </c>
      <c r="X20" s="687">
        <f>IF(Select2=1,Wood!$W22,"")</f>
        <v>1.3701953795161844E-2</v>
      </c>
      <c r="Y20" s="697">
        <f>IF(Select2=1,Textiles!$W22,"")</f>
        <v>3.9655027611577862E-3</v>
      </c>
      <c r="Z20" s="689">
        <f>Sludge!W22</f>
        <v>0</v>
      </c>
      <c r="AA20" s="689" t="str">
        <f>IF(Select2=2,MSW!$W22,"")</f>
        <v/>
      </c>
      <c r="AB20" s="698">
        <f>Industry!$W22</f>
        <v>0</v>
      </c>
      <c r="AC20" s="699">
        <f t="shared" si="0"/>
        <v>0.19722724531193808</v>
      </c>
      <c r="AD20" s="700">
        <f>Recovery_OX!R15</f>
        <v>0</v>
      </c>
      <c r="AE20" s="650"/>
      <c r="AF20" s="702">
        <f>(AC20-AD20)*(1-Recovery_OX!U15)</f>
        <v>0.19722724531193808</v>
      </c>
      <c r="AH20" s="637"/>
    </row>
    <row r="21" spans="2:34">
      <c r="B21" s="695">
        <f t="shared" si="1"/>
        <v>2004</v>
      </c>
      <c r="C21" s="696">
        <f>IF(Select2=1,Food!$K23,"")</f>
        <v>0.25534033708324327</v>
      </c>
      <c r="D21" s="697">
        <f>IF(Select2=1,Paper!$K23,"")</f>
        <v>1.9872928025668354E-2</v>
      </c>
      <c r="E21" s="687">
        <f>IF(Select2=1,Nappies!$K23,"")</f>
        <v>5.4867534958402728E-2</v>
      </c>
      <c r="F21" s="697">
        <f>IF(Select2=1,Garden!$K23,"")</f>
        <v>0</v>
      </c>
      <c r="G21" s="687">
        <f>IF(Select2=1,Wood!$K23,"")</f>
        <v>0</v>
      </c>
      <c r="H21" s="697">
        <f>IF(Select2=1,Textiles!$K23,"")</f>
        <v>4.7051630235672116E-3</v>
      </c>
      <c r="I21" s="698">
        <f>Sludge!K23</f>
        <v>0</v>
      </c>
      <c r="J21" s="698" t="str">
        <f>IF(Select2=2,MSW!$K23,"")</f>
        <v/>
      </c>
      <c r="K21" s="698">
        <f>Industry!$K23</f>
        <v>0</v>
      </c>
      <c r="L21" s="699">
        <f t="shared" si="3"/>
        <v>0.3347859630908816</v>
      </c>
      <c r="M21" s="700">
        <f>Recovery_OX!C16</f>
        <v>0</v>
      </c>
      <c r="N21" s="650"/>
      <c r="O21" s="701">
        <f>(L21-M21)*(1-Recovery_OX!F16)</f>
        <v>0.3347859630908816</v>
      </c>
      <c r="P21" s="693"/>
      <c r="Q21" s="652"/>
      <c r="S21" s="695">
        <f t="shared" si="2"/>
        <v>2004</v>
      </c>
      <c r="T21" s="696">
        <f>IF(Select2=1,Food!$W23,"")</f>
        <v>0.17083430224124219</v>
      </c>
      <c r="U21" s="697">
        <f>IF(Select2=1,Paper!$W23,"")</f>
        <v>4.1059768648075118E-2</v>
      </c>
      <c r="V21" s="687">
        <f>IF(Select2=1,Nappies!$W23,"")</f>
        <v>0</v>
      </c>
      <c r="W21" s="697">
        <f>IF(Select2=1,Garden!$W23,"")</f>
        <v>0</v>
      </c>
      <c r="X21" s="687">
        <f>IF(Select2=1,Wood!$W23,"")</f>
        <v>1.8106724441210573E-2</v>
      </c>
      <c r="Y21" s="697">
        <f>IF(Select2=1,Textiles!$W23,"")</f>
        <v>5.1563430395257116E-3</v>
      </c>
      <c r="Z21" s="689">
        <f>Sludge!W23</f>
        <v>0</v>
      </c>
      <c r="AA21" s="689" t="str">
        <f>IF(Select2=2,MSW!$W23,"")</f>
        <v/>
      </c>
      <c r="AB21" s="698">
        <f>Industry!$W23</f>
        <v>0</v>
      </c>
      <c r="AC21" s="699">
        <f t="shared" si="0"/>
        <v>0.23515713837005359</v>
      </c>
      <c r="AD21" s="700">
        <f>Recovery_OX!R16</f>
        <v>0</v>
      </c>
      <c r="AE21" s="650"/>
      <c r="AF21" s="702">
        <f>(AC21-AD21)*(1-Recovery_OX!U16)</f>
        <v>0.23515713837005359</v>
      </c>
    </row>
    <row r="22" spans="2:34">
      <c r="B22" s="695">
        <f t="shared" si="1"/>
        <v>2005</v>
      </c>
      <c r="C22" s="696">
        <f>IF(Select2=1,Food!$K24,"")</f>
        <v>0.28107073615423789</v>
      </c>
      <c r="D22" s="697">
        <f>IF(Select2=1,Paper!$K24,"")</f>
        <v>2.4301114200828727E-2</v>
      </c>
      <c r="E22" s="687">
        <f>IF(Select2=1,Nappies!$K24,"")</f>
        <v>6.4489921500502284E-2</v>
      </c>
      <c r="F22" s="697">
        <f>IF(Select2=1,Garden!$K24,"")</f>
        <v>0</v>
      </c>
      <c r="G22" s="687">
        <f>IF(Select2=1,Wood!$K24,"")</f>
        <v>0</v>
      </c>
      <c r="H22" s="697">
        <f>IF(Select2=1,Textiles!$K24,"")</f>
        <v>5.7535912081771836E-3</v>
      </c>
      <c r="I22" s="698">
        <f>Sludge!K24</f>
        <v>0</v>
      </c>
      <c r="J22" s="698" t="str">
        <f>IF(Select2=2,MSW!$K24,"")</f>
        <v/>
      </c>
      <c r="K22" s="698">
        <f>Industry!$K24</f>
        <v>0</v>
      </c>
      <c r="L22" s="699">
        <f t="shared" si="3"/>
        <v>0.3756153630637461</v>
      </c>
      <c r="M22" s="700">
        <f>Recovery_OX!C17</f>
        <v>0</v>
      </c>
      <c r="N22" s="650"/>
      <c r="O22" s="701">
        <f>(L22-M22)*(1-Recovery_OX!F17)</f>
        <v>0.3756153630637461</v>
      </c>
      <c r="P22" s="641"/>
      <c r="Q22" s="652"/>
      <c r="S22" s="695">
        <f t="shared" si="2"/>
        <v>2005</v>
      </c>
      <c r="T22" s="696">
        <f>IF(Select2=1,Food!$W24,"")</f>
        <v>0.18804910982665335</v>
      </c>
      <c r="U22" s="697">
        <f>IF(Select2=1,Paper!$W24,"")</f>
        <v>5.0208913638075878E-2</v>
      </c>
      <c r="V22" s="687">
        <f>IF(Select2=1,Nappies!$W24,"")</f>
        <v>0</v>
      </c>
      <c r="W22" s="697">
        <f>IF(Select2=1,Garden!$W24,"")</f>
        <v>0</v>
      </c>
      <c r="X22" s="687">
        <f>IF(Select2=1,Wood!$W24,"")</f>
        <v>2.2489104910829495E-2</v>
      </c>
      <c r="Y22" s="697">
        <f>IF(Select2=1,Textiles!$W24,"")</f>
        <v>6.3053054336188324E-3</v>
      </c>
      <c r="Z22" s="689">
        <f>Sludge!W24</f>
        <v>0</v>
      </c>
      <c r="AA22" s="689" t="str">
        <f>IF(Select2=2,MSW!$W24,"")</f>
        <v/>
      </c>
      <c r="AB22" s="698">
        <f>Industry!$W24</f>
        <v>0</v>
      </c>
      <c r="AC22" s="699">
        <f t="shared" si="0"/>
        <v>0.26705243380917759</v>
      </c>
      <c r="AD22" s="700">
        <f>Recovery_OX!R17</f>
        <v>0</v>
      </c>
      <c r="AE22" s="650"/>
      <c r="AF22" s="702">
        <f>(AC22-AD22)*(1-Recovery_OX!U17)</f>
        <v>0.26705243380917759</v>
      </c>
    </row>
    <row r="23" spans="2:34">
      <c r="B23" s="695">
        <f t="shared" si="1"/>
        <v>2006</v>
      </c>
      <c r="C23" s="696">
        <f>IF(Select2=1,Food!$K25,"")</f>
        <v>0.30295423474421723</v>
      </c>
      <c r="D23" s="697">
        <f>IF(Select2=1,Paper!$K25,"")</f>
        <v>2.8673370891099767E-2</v>
      </c>
      <c r="E23" s="687">
        <f>IF(Select2=1,Nappies!$K25,"")</f>
        <v>7.3375646517625445E-2</v>
      </c>
      <c r="F23" s="697">
        <f>IF(Select2=1,Garden!$K25,"")</f>
        <v>0</v>
      </c>
      <c r="G23" s="687">
        <f>IF(Select2=1,Wood!$K25,"")</f>
        <v>0</v>
      </c>
      <c r="H23" s="697">
        <f>IF(Select2=1,Textiles!$K25,"")</f>
        <v>6.7887773912115156E-3</v>
      </c>
      <c r="I23" s="698">
        <f>Sludge!K25</f>
        <v>0</v>
      </c>
      <c r="J23" s="698" t="str">
        <f>IF(Select2=2,MSW!$K25,"")</f>
        <v/>
      </c>
      <c r="K23" s="698">
        <f>Industry!$K25</f>
        <v>0</v>
      </c>
      <c r="L23" s="699">
        <f t="shared" si="3"/>
        <v>0.411792029544154</v>
      </c>
      <c r="M23" s="700">
        <f>Recovery_OX!C18</f>
        <v>0</v>
      </c>
      <c r="N23" s="650"/>
      <c r="O23" s="701">
        <f>(L23-M23)*(1-Recovery_OX!F18)</f>
        <v>0.411792029544154</v>
      </c>
      <c r="P23" s="641"/>
      <c r="Q23" s="652"/>
      <c r="S23" s="695">
        <f t="shared" si="2"/>
        <v>2006</v>
      </c>
      <c r="T23" s="696">
        <f>IF(Select2=1,Food!$W25,"")</f>
        <v>0.20269016597516759</v>
      </c>
      <c r="U23" s="697">
        <f>IF(Select2=1,Paper!$W25,"")</f>
        <v>5.9242501841115215E-2</v>
      </c>
      <c r="V23" s="687">
        <f>IF(Select2=1,Nappies!$W25,"")</f>
        <v>0</v>
      </c>
      <c r="W23" s="697">
        <f>IF(Select2=1,Garden!$W25,"")</f>
        <v>0</v>
      </c>
      <c r="X23" s="687">
        <f>IF(Select2=1,Wood!$W25,"")</f>
        <v>2.6931865816024879E-2</v>
      </c>
      <c r="Y23" s="697">
        <f>IF(Select2=1,Textiles!$W25,"")</f>
        <v>7.4397560451633067E-3</v>
      </c>
      <c r="Z23" s="689">
        <f>Sludge!W25</f>
        <v>0</v>
      </c>
      <c r="AA23" s="689" t="str">
        <f>IF(Select2=2,MSW!$W25,"")</f>
        <v/>
      </c>
      <c r="AB23" s="698">
        <f>Industry!$W25</f>
        <v>0</v>
      </c>
      <c r="AC23" s="699">
        <f t="shared" si="0"/>
        <v>0.29630428967747097</v>
      </c>
      <c r="AD23" s="700">
        <f>Recovery_OX!R18</f>
        <v>0</v>
      </c>
      <c r="AE23" s="650"/>
      <c r="AF23" s="702">
        <f>(AC23-AD23)*(1-Recovery_OX!U18)</f>
        <v>0.29630428967747097</v>
      </c>
    </row>
    <row r="24" spans="2:34">
      <c r="B24" s="695">
        <f t="shared" si="1"/>
        <v>2007</v>
      </c>
      <c r="C24" s="696">
        <f>IF(Select2=1,Food!$K26,"")</f>
        <v>0.31918761119755168</v>
      </c>
      <c r="D24" s="697">
        <f>IF(Select2=1,Paper!$K26,"")</f>
        <v>3.2832188326119692E-2</v>
      </c>
      <c r="E24" s="687">
        <f>IF(Select2=1,Nappies!$K26,"")</f>
        <v>8.113127314363397E-2</v>
      </c>
      <c r="F24" s="697">
        <f>IF(Select2=1,Garden!$K26,"")</f>
        <v>0</v>
      </c>
      <c r="G24" s="687">
        <f>IF(Select2=1,Wood!$K26,"")</f>
        <v>0</v>
      </c>
      <c r="H24" s="697">
        <f>IF(Select2=1,Textiles!$K26,"")</f>
        <v>7.7734291743683809E-3</v>
      </c>
      <c r="I24" s="698">
        <f>Sludge!K26</f>
        <v>0</v>
      </c>
      <c r="J24" s="698" t="str">
        <f>IF(Select2=2,MSW!$K26,"")</f>
        <v/>
      </c>
      <c r="K24" s="698">
        <f>Industry!$K26</f>
        <v>0</v>
      </c>
      <c r="L24" s="699">
        <f t="shared" si="3"/>
        <v>0.44092450184167375</v>
      </c>
      <c r="M24" s="700">
        <f>Recovery_OX!C19</f>
        <v>0</v>
      </c>
      <c r="N24" s="650"/>
      <c r="O24" s="701">
        <f>(L24-M24)*(1-Recovery_OX!F19)</f>
        <v>0.44092450184167375</v>
      </c>
      <c r="P24" s="641"/>
      <c r="Q24" s="652"/>
      <c r="S24" s="695">
        <f t="shared" si="2"/>
        <v>2007</v>
      </c>
      <c r="T24" s="696">
        <f>IF(Select2=1,Food!$W26,"")</f>
        <v>0.21355103336143061</v>
      </c>
      <c r="U24" s="697">
        <f>IF(Select2=1,Paper!$W26,"")</f>
        <v>6.7835099847354724E-2</v>
      </c>
      <c r="V24" s="687">
        <f>IF(Select2=1,Nappies!$W26,"")</f>
        <v>0</v>
      </c>
      <c r="W24" s="697">
        <f>IF(Select2=1,Garden!$W26,"")</f>
        <v>0</v>
      </c>
      <c r="X24" s="687">
        <f>IF(Select2=1,Wood!$W26,"")</f>
        <v>3.129306114739179E-2</v>
      </c>
      <c r="Y24" s="697">
        <f>IF(Select2=1,Textiles!$W26,"")</f>
        <v>8.5188264924585012E-3</v>
      </c>
      <c r="Z24" s="689">
        <f>Sludge!W26</f>
        <v>0</v>
      </c>
      <c r="AA24" s="689" t="str">
        <f>IF(Select2=2,MSW!$W26,"")</f>
        <v/>
      </c>
      <c r="AB24" s="698">
        <f>Industry!$W26</f>
        <v>0</v>
      </c>
      <c r="AC24" s="699">
        <f t="shared" si="0"/>
        <v>0.32119802084863563</v>
      </c>
      <c r="AD24" s="700">
        <f>Recovery_OX!R19</f>
        <v>0</v>
      </c>
      <c r="AE24" s="650"/>
      <c r="AF24" s="702">
        <f>(AC24-AD24)*(1-Recovery_OX!U19)</f>
        <v>0.32119802084863563</v>
      </c>
    </row>
    <row r="25" spans="2:34">
      <c r="B25" s="695">
        <f t="shared" si="1"/>
        <v>2008</v>
      </c>
      <c r="C25" s="696">
        <f>IF(Select2=1,Food!$K27,"")</f>
        <v>0.33160453000314855</v>
      </c>
      <c r="D25" s="697">
        <f>IF(Select2=1,Paper!$K27,"")</f>
        <v>3.679046990584979E-2</v>
      </c>
      <c r="E25" s="687">
        <f>IF(Select2=1,Nappies!$K27,"")</f>
        <v>8.7928662240346539E-2</v>
      </c>
      <c r="F25" s="697">
        <f>IF(Select2=1,Garden!$K27,"")</f>
        <v>0</v>
      </c>
      <c r="G25" s="687">
        <f>IF(Select2=1,Wood!$K27,"")</f>
        <v>0</v>
      </c>
      <c r="H25" s="697">
        <f>IF(Select2=1,Textiles!$K27,"")</f>
        <v>8.7106015981681141E-3</v>
      </c>
      <c r="I25" s="698">
        <f>Sludge!K27</f>
        <v>0</v>
      </c>
      <c r="J25" s="698" t="str">
        <f>IF(Select2=2,MSW!$K27,"")</f>
        <v/>
      </c>
      <c r="K25" s="698">
        <f>Industry!$K27</f>
        <v>0</v>
      </c>
      <c r="L25" s="699">
        <f t="shared" si="3"/>
        <v>0.46503426374751294</v>
      </c>
      <c r="M25" s="700">
        <f>Recovery_OX!C20</f>
        <v>0</v>
      </c>
      <c r="N25" s="650"/>
      <c r="O25" s="701">
        <f>(L25-M25)*(1-Recovery_OX!F20)</f>
        <v>0.46503426374751294</v>
      </c>
      <c r="P25" s="641"/>
      <c r="Q25" s="652"/>
      <c r="S25" s="695">
        <f t="shared" si="2"/>
        <v>2008</v>
      </c>
      <c r="T25" s="696">
        <f>IF(Select2=1,Food!$W27,"")</f>
        <v>0.22185851695125905</v>
      </c>
      <c r="U25" s="697">
        <f>IF(Select2=1,Paper!$W27,"")</f>
        <v>7.6013367574069818E-2</v>
      </c>
      <c r="V25" s="687">
        <f>IF(Select2=1,Nappies!$W27,"")</f>
        <v>0</v>
      </c>
      <c r="W25" s="697">
        <f>IF(Select2=1,Garden!$W27,"")</f>
        <v>0</v>
      </c>
      <c r="X25" s="687">
        <f>IF(Select2=1,Wood!$W27,"")</f>
        <v>3.5574172635140962E-2</v>
      </c>
      <c r="Y25" s="697">
        <f>IF(Select2=1,Textiles!$W27,"")</f>
        <v>9.5458647651157462E-3</v>
      </c>
      <c r="Z25" s="689">
        <f>Sludge!W27</f>
        <v>0</v>
      </c>
      <c r="AA25" s="689" t="str">
        <f>IF(Select2=2,MSW!$W27,"")</f>
        <v/>
      </c>
      <c r="AB25" s="698">
        <f>Industry!$W27</f>
        <v>0</v>
      </c>
      <c r="AC25" s="699">
        <f t="shared" si="0"/>
        <v>0.34299192192558559</v>
      </c>
      <c r="AD25" s="700">
        <f>Recovery_OX!R20</f>
        <v>0</v>
      </c>
      <c r="AE25" s="650"/>
      <c r="AF25" s="702">
        <f>(AC25-AD25)*(1-Recovery_OX!U20)</f>
        <v>0.34299192192558559</v>
      </c>
    </row>
    <row r="26" spans="2:34">
      <c r="B26" s="695">
        <f t="shared" si="1"/>
        <v>2009</v>
      </c>
      <c r="C26" s="696">
        <f>IF(Select2=1,Food!$K28,"")</f>
        <v>0.34142220809044865</v>
      </c>
      <c r="D26" s="697">
        <f>IF(Select2=1,Paper!$K28,"")</f>
        <v>4.0559620460046839E-2</v>
      </c>
      <c r="E26" s="687">
        <f>IF(Select2=1,Nappies!$K28,"")</f>
        <v>9.3910832092313434E-2</v>
      </c>
      <c r="F26" s="697">
        <f>IF(Select2=1,Garden!$K28,"")</f>
        <v>0</v>
      </c>
      <c r="G26" s="687">
        <f>IF(Select2=1,Wood!$K28,"")</f>
        <v>0</v>
      </c>
      <c r="H26" s="697">
        <f>IF(Select2=1,Textiles!$K28,"")</f>
        <v>9.6029948979858143E-3</v>
      </c>
      <c r="I26" s="698">
        <f>Sludge!K28</f>
        <v>0</v>
      </c>
      <c r="J26" s="698" t="str">
        <f>IF(Select2=2,MSW!$K28,"")</f>
        <v/>
      </c>
      <c r="K26" s="698">
        <f>Industry!$K28</f>
        <v>0</v>
      </c>
      <c r="L26" s="699">
        <f t="shared" si="3"/>
        <v>0.48549565554079477</v>
      </c>
      <c r="M26" s="700">
        <f>Recovery_OX!C21</f>
        <v>0</v>
      </c>
      <c r="N26" s="650"/>
      <c r="O26" s="701">
        <f>(L26-M26)*(1-Recovery_OX!F21)</f>
        <v>0.48549565554079477</v>
      </c>
      <c r="P26" s="641"/>
      <c r="Q26" s="652"/>
      <c r="S26" s="695">
        <f t="shared" si="2"/>
        <v>2009</v>
      </c>
      <c r="T26" s="696">
        <f>IF(Select2=1,Food!$W28,"")</f>
        <v>0.22842699024784702</v>
      </c>
      <c r="U26" s="697">
        <f>IF(Select2=1,Paper!$W28,"")</f>
        <v>8.380086871910504E-2</v>
      </c>
      <c r="V26" s="687">
        <f>IF(Select2=1,Nappies!$W28,"")</f>
        <v>0</v>
      </c>
      <c r="W26" s="697">
        <f>IF(Select2=1,Garden!$W28,"")</f>
        <v>0</v>
      </c>
      <c r="X26" s="687">
        <f>IF(Select2=1,Wood!$W28,"")</f>
        <v>3.9776087996246226E-2</v>
      </c>
      <c r="Y26" s="697">
        <f>IF(Select2=1,Textiles!$W28,"")</f>
        <v>1.0523830025189938E-2</v>
      </c>
      <c r="Z26" s="689">
        <f>Sludge!W28</f>
        <v>0</v>
      </c>
      <c r="AA26" s="689" t="str">
        <f>IF(Select2=2,MSW!$W28,"")</f>
        <v/>
      </c>
      <c r="AB26" s="698">
        <f>Industry!$W28</f>
        <v>0</v>
      </c>
      <c r="AC26" s="699">
        <f t="shared" si="0"/>
        <v>0.36252777698838817</v>
      </c>
      <c r="AD26" s="700">
        <f>Recovery_OX!R21</f>
        <v>0</v>
      </c>
      <c r="AE26" s="650"/>
      <c r="AF26" s="702">
        <f>(AC26-AD26)*(1-Recovery_OX!U21)</f>
        <v>0.36252777698838817</v>
      </c>
    </row>
    <row r="27" spans="2:34">
      <c r="B27" s="695">
        <f t="shared" si="1"/>
        <v>2010</v>
      </c>
      <c r="C27" s="696">
        <f>IF(Select2=1,Food!$K29,"")</f>
        <v>0.34943868266486439</v>
      </c>
      <c r="D27" s="697">
        <f>IF(Select2=1,Paper!$K29,"")</f>
        <v>4.4149334450558748E-2</v>
      </c>
      <c r="E27" s="687">
        <f>IF(Select2=1,Nappies!$K29,"")</f>
        <v>9.9195480177465656E-2</v>
      </c>
      <c r="F27" s="697">
        <f>IF(Select2=1,Garden!$K29,"")</f>
        <v>0</v>
      </c>
      <c r="G27" s="687">
        <f>IF(Select2=1,Wood!$K29,"")</f>
        <v>0</v>
      </c>
      <c r="H27" s="697">
        <f>IF(Select2=1,Textiles!$K29,"")</f>
        <v>1.0452904358309062E-2</v>
      </c>
      <c r="I27" s="698">
        <f>Sludge!K29</f>
        <v>0</v>
      </c>
      <c r="J27" s="698" t="str">
        <f>IF(Select2=2,MSW!$K29,"")</f>
        <v/>
      </c>
      <c r="K27" s="698">
        <f>Industry!$K29</f>
        <v>0</v>
      </c>
      <c r="L27" s="699">
        <f t="shared" si="3"/>
        <v>0.50323640165119787</v>
      </c>
      <c r="M27" s="700">
        <f>Recovery_OX!C22</f>
        <v>0</v>
      </c>
      <c r="N27" s="650"/>
      <c r="O27" s="701">
        <f>(L27-M27)*(1-Recovery_OX!F22)</f>
        <v>0.50323640165119787</v>
      </c>
      <c r="P27" s="641"/>
      <c r="Q27" s="652"/>
      <c r="S27" s="695">
        <f t="shared" si="2"/>
        <v>2010</v>
      </c>
      <c r="T27" s="696">
        <f>IF(Select2=1,Food!$W29,"")</f>
        <v>0.23379037644839276</v>
      </c>
      <c r="U27" s="697">
        <f>IF(Select2=1,Paper!$W29,"")</f>
        <v>9.1217633162311462E-2</v>
      </c>
      <c r="V27" s="687">
        <f>IF(Select2=1,Nappies!$W29,"")</f>
        <v>0</v>
      </c>
      <c r="W27" s="697">
        <f>IF(Select2=1,Garden!$W29,"")</f>
        <v>0</v>
      </c>
      <c r="X27" s="687">
        <f>IF(Select2=1,Wood!$W29,"")</f>
        <v>4.3898849840410939E-2</v>
      </c>
      <c r="Y27" s="697">
        <f>IF(Select2=1,Textiles!$W29,"")</f>
        <v>1.1455237652941441E-2</v>
      </c>
      <c r="Z27" s="689">
        <f>Sludge!W29</f>
        <v>0</v>
      </c>
      <c r="AA27" s="689" t="str">
        <f>IF(Select2=2,MSW!$W29,"")</f>
        <v/>
      </c>
      <c r="AB27" s="698">
        <f>Industry!$W29</f>
        <v>0</v>
      </c>
      <c r="AC27" s="699">
        <f t="shared" si="0"/>
        <v>0.38036209710405655</v>
      </c>
      <c r="AD27" s="700">
        <f>Recovery_OX!R22</f>
        <v>0</v>
      </c>
      <c r="AE27" s="650"/>
      <c r="AF27" s="702">
        <f>(AC27-AD27)*(1-Recovery_OX!U22)</f>
        <v>0.38036209710405655</v>
      </c>
    </row>
    <row r="28" spans="2:34">
      <c r="B28" s="695">
        <f t="shared" si="1"/>
        <v>2011</v>
      </c>
      <c r="C28" s="696">
        <f>IF(Select2=1,Food!$K30,"")</f>
        <v>0.35728153457329032</v>
      </c>
      <c r="D28" s="697">
        <f>IF(Select2=1,Paper!$K30,"")</f>
        <v>4.7626028398274484E-2</v>
      </c>
      <c r="E28" s="687">
        <f>IF(Select2=1,Nappies!$K30,"")</f>
        <v>0.10406283358099351</v>
      </c>
      <c r="F28" s="697">
        <f>IF(Select2=1,Garden!$K30,"")</f>
        <v>0</v>
      </c>
      <c r="G28" s="687">
        <f>IF(Select2=1,Wood!$K30,"")</f>
        <v>0</v>
      </c>
      <c r="H28" s="697">
        <f>IF(Select2=1,Textiles!$K30,"")</f>
        <v>1.1276054916994883E-2</v>
      </c>
      <c r="I28" s="698">
        <f>Sludge!K30</f>
        <v>0</v>
      </c>
      <c r="J28" s="698" t="str">
        <f>IF(Select2=2,MSW!$K30,"")</f>
        <v/>
      </c>
      <c r="K28" s="698">
        <f>Industry!$K30</f>
        <v>0</v>
      </c>
      <c r="L28" s="699">
        <f t="shared" si="3"/>
        <v>0.52024645146955328</v>
      </c>
      <c r="M28" s="700">
        <f>Recovery_OX!C23</f>
        <v>0</v>
      </c>
      <c r="N28" s="650"/>
      <c r="O28" s="701">
        <f>(L28-M28)*(1-Recovery_OX!F23)</f>
        <v>0.52024645146955328</v>
      </c>
      <c r="P28" s="641"/>
      <c r="Q28" s="652"/>
      <c r="S28" s="695">
        <f t="shared" si="2"/>
        <v>2011</v>
      </c>
      <c r="T28" s="696">
        <f>IF(Select2=1,Food!$W30,"")</f>
        <v>0.23903760118641185</v>
      </c>
      <c r="U28" s="697">
        <f>IF(Select2=1,Paper!$W30,"")</f>
        <v>9.8400885120401821E-2</v>
      </c>
      <c r="V28" s="687">
        <f>IF(Select2=1,Nappies!$W30,"")</f>
        <v>0</v>
      </c>
      <c r="W28" s="697">
        <f>IF(Select2=1,Garden!$W30,"")</f>
        <v>0</v>
      </c>
      <c r="X28" s="687">
        <f>IF(Select2=1,Wood!$W30,"")</f>
        <v>4.7992256244506995E-2</v>
      </c>
      <c r="Y28" s="697">
        <f>IF(Select2=1,Textiles!$W30,"")</f>
        <v>1.2357320456980696E-2</v>
      </c>
      <c r="Z28" s="689">
        <f>Sludge!W30</f>
        <v>0</v>
      </c>
      <c r="AA28" s="689" t="str">
        <f>IF(Select2=2,MSW!$W30,"")</f>
        <v/>
      </c>
      <c r="AB28" s="698">
        <f>Industry!$W30</f>
        <v>0</v>
      </c>
      <c r="AC28" s="699">
        <f t="shared" si="0"/>
        <v>0.39778806300830133</v>
      </c>
      <c r="AD28" s="700">
        <f>Recovery_OX!R23</f>
        <v>0</v>
      </c>
      <c r="AE28" s="650"/>
      <c r="AF28" s="702">
        <f>(AC28-AD28)*(1-Recovery_OX!U23)</f>
        <v>0.39778806300830133</v>
      </c>
    </row>
    <row r="29" spans="2:34">
      <c r="B29" s="695">
        <f t="shared" si="1"/>
        <v>2012</v>
      </c>
      <c r="C29" s="696">
        <f>IF(Select2=1,Food!$K31,"")</f>
        <v>0.33571797455208863</v>
      </c>
      <c r="D29" s="697">
        <f>IF(Select2=1,Paper!$K31,"")</f>
        <v>4.9459245680672004E-2</v>
      </c>
      <c r="E29" s="687">
        <f>IF(Select2=1,Nappies!$K31,"")</f>
        <v>0.10372800702836595</v>
      </c>
      <c r="F29" s="697">
        <f>IF(Select2=1,Garden!$K31,"")</f>
        <v>0</v>
      </c>
      <c r="G29" s="687">
        <f>IF(Select2=1,Wood!$K31,"")</f>
        <v>0</v>
      </c>
      <c r="H29" s="697">
        <f>IF(Select2=1,Textiles!$K31,"")</f>
        <v>1.1710091922521201E-2</v>
      </c>
      <c r="I29" s="698">
        <f>Sludge!K31</f>
        <v>0</v>
      </c>
      <c r="J29" s="698" t="str">
        <f>IF(Select2=2,MSW!$K31,"")</f>
        <v/>
      </c>
      <c r="K29" s="698">
        <f>Industry!$K31</f>
        <v>0</v>
      </c>
      <c r="L29" s="699">
        <f>SUM(C29:K29)</f>
        <v>0.50061531918364777</v>
      </c>
      <c r="M29" s="700">
        <f>Recovery_OX!C24</f>
        <v>0</v>
      </c>
      <c r="N29" s="650"/>
      <c r="O29" s="701">
        <f>(L29-M29)*(1-Recovery_OX!F24)</f>
        <v>0.50061531918364777</v>
      </c>
      <c r="P29" s="641"/>
      <c r="Q29" s="652"/>
      <c r="S29" s="695">
        <f t="shared" si="2"/>
        <v>2012</v>
      </c>
      <c r="T29" s="696">
        <f>IF(Select2=1,Food!$W31,"")</f>
        <v>0.22461059849604498</v>
      </c>
      <c r="U29" s="697">
        <f>IF(Select2=1,Paper!$W31,"")</f>
        <v>0.10218852413361984</v>
      </c>
      <c r="V29" s="687">
        <f>IF(Select2=1,Nappies!$W31,"")</f>
        <v>0</v>
      </c>
      <c r="W29" s="697">
        <f>IF(Select2=1,Garden!$W31,"")</f>
        <v>0</v>
      </c>
      <c r="X29" s="687">
        <f>IF(Select2=1,Wood!$W31,"")</f>
        <v>5.0723500313346173E-2</v>
      </c>
      <c r="Y29" s="697">
        <f>IF(Select2=1,Textiles!$W31,"")</f>
        <v>1.2832977449338307E-2</v>
      </c>
      <c r="Z29" s="689">
        <f>Sludge!W31</f>
        <v>0</v>
      </c>
      <c r="AA29" s="689" t="str">
        <f>IF(Select2=2,MSW!$W31,"")</f>
        <v/>
      </c>
      <c r="AB29" s="698">
        <f>Industry!$W31</f>
        <v>0</v>
      </c>
      <c r="AC29" s="699">
        <f t="shared" si="0"/>
        <v>0.39035560039234929</v>
      </c>
      <c r="AD29" s="700">
        <f>Recovery_OX!R24</f>
        <v>0</v>
      </c>
      <c r="AE29" s="650"/>
      <c r="AF29" s="702">
        <f>(AC29-AD29)*(1-Recovery_OX!U24)</f>
        <v>0.39035560039234929</v>
      </c>
    </row>
    <row r="30" spans="2:34">
      <c r="B30" s="695">
        <f t="shared" si="1"/>
        <v>2013</v>
      </c>
      <c r="C30" s="696">
        <f>IF(Select2=1,Food!$K32,"")</f>
        <v>0.32199864548708812</v>
      </c>
      <c r="D30" s="697">
        <f>IF(Select2=1,Paper!$K32,"")</f>
        <v>5.1207131223498299E-2</v>
      </c>
      <c r="E30" s="687">
        <f>IF(Select2=1,Nappies!$K32,"")</f>
        <v>0.10356726005187175</v>
      </c>
      <c r="F30" s="697">
        <f>IF(Select2=1,Garden!$K32,"")</f>
        <v>0</v>
      </c>
      <c r="G30" s="687">
        <f>IF(Select2=1,Wood!$K32,"")</f>
        <v>0</v>
      </c>
      <c r="H30" s="697">
        <f>IF(Select2=1,Textiles!$K32,"")</f>
        <v>1.2123925576772431E-2</v>
      </c>
      <c r="I30" s="698">
        <f>Sludge!K32</f>
        <v>0</v>
      </c>
      <c r="J30" s="698" t="str">
        <f>IF(Select2=2,MSW!$K32,"")</f>
        <v/>
      </c>
      <c r="K30" s="698">
        <f>Industry!$K32</f>
        <v>0</v>
      </c>
      <c r="L30" s="699">
        <f t="shared" si="3"/>
        <v>0.48889696233923063</v>
      </c>
      <c r="M30" s="700">
        <f>Recovery_OX!C25</f>
        <v>0</v>
      </c>
      <c r="N30" s="650"/>
      <c r="O30" s="701">
        <f>(L30-M30)*(1-Recovery_OX!F25)</f>
        <v>0.48889696233923063</v>
      </c>
      <c r="P30" s="641"/>
      <c r="Q30" s="652"/>
      <c r="S30" s="695">
        <f t="shared" si="2"/>
        <v>2013</v>
      </c>
      <c r="T30" s="696">
        <f>IF(Select2=1,Food!$W32,"")</f>
        <v>0.21543174318939878</v>
      </c>
      <c r="U30" s="697">
        <f>IF(Select2=1,Paper!$W32,"")</f>
        <v>0.10579985789978988</v>
      </c>
      <c r="V30" s="687">
        <f>IF(Select2=1,Nappies!$W32,"")</f>
        <v>0</v>
      </c>
      <c r="W30" s="697">
        <f>IF(Select2=1,Garden!$W32,"")</f>
        <v>0</v>
      </c>
      <c r="X30" s="687">
        <f>IF(Select2=1,Wood!$W32,"")</f>
        <v>5.3394282161796765E-2</v>
      </c>
      <c r="Y30" s="697">
        <f>IF(Select2=1,Textiles!$W32,"")</f>
        <v>1.328649378276431E-2</v>
      </c>
      <c r="Z30" s="689">
        <f>Sludge!W32</f>
        <v>0</v>
      </c>
      <c r="AA30" s="689" t="str">
        <f>IF(Select2=2,MSW!$W32,"")</f>
        <v/>
      </c>
      <c r="AB30" s="698">
        <f>Industry!$W32</f>
        <v>0</v>
      </c>
      <c r="AC30" s="699">
        <f t="shared" si="0"/>
        <v>0.38791237703374976</v>
      </c>
      <c r="AD30" s="700">
        <f>Recovery_OX!R25</f>
        <v>0</v>
      </c>
      <c r="AE30" s="650"/>
      <c r="AF30" s="702">
        <f>(AC30-AD30)*(1-Recovery_OX!U25)</f>
        <v>0.38791237703374976</v>
      </c>
    </row>
    <row r="31" spans="2:34">
      <c r="B31" s="695">
        <f t="shared" si="1"/>
        <v>2014</v>
      </c>
      <c r="C31" s="696">
        <f>IF(Select2=1,Food!$K33,"")</f>
        <v>0.31342363084197883</v>
      </c>
      <c r="D31" s="697">
        <f>IF(Select2=1,Paper!$K33,"")</f>
        <v>5.2869476419215092E-2</v>
      </c>
      <c r="E31" s="687">
        <f>IF(Select2=1,Nappies!$K33,"")</f>
        <v>0.10353452869075976</v>
      </c>
      <c r="F31" s="697">
        <f>IF(Select2=1,Garden!$K33,"")</f>
        <v>0</v>
      </c>
      <c r="G31" s="687">
        <f>IF(Select2=1,Wood!$K33,"")</f>
        <v>0</v>
      </c>
      <c r="H31" s="697">
        <f>IF(Select2=1,Textiles!$K33,"")</f>
        <v>1.2517506489317813E-2</v>
      </c>
      <c r="I31" s="698">
        <f>Sludge!K33</f>
        <v>0</v>
      </c>
      <c r="J31" s="698" t="str">
        <f>IF(Select2=2,MSW!$K33,"")</f>
        <v/>
      </c>
      <c r="K31" s="698">
        <f>Industry!$K33</f>
        <v>0</v>
      </c>
      <c r="L31" s="699">
        <f t="shared" si="3"/>
        <v>0.48234514244127147</v>
      </c>
      <c r="M31" s="700">
        <f>Recovery_OX!C26</f>
        <v>0</v>
      </c>
      <c r="N31" s="650"/>
      <c r="O31" s="701">
        <f>(L31-M31)*(1-Recovery_OX!F26)</f>
        <v>0.48234514244127147</v>
      </c>
      <c r="P31" s="641"/>
      <c r="Q31" s="652"/>
      <c r="S31" s="695">
        <f t="shared" si="2"/>
        <v>2014</v>
      </c>
      <c r="T31" s="696">
        <f>IF(Select2=1,Food!$W33,"")</f>
        <v>0.20969466827072619</v>
      </c>
      <c r="U31" s="697">
        <f>IF(Select2=1,Paper!$W33,"")</f>
        <v>0.10923445541160144</v>
      </c>
      <c r="V31" s="687">
        <f>IF(Select2=1,Nappies!$W33,"")</f>
        <v>0</v>
      </c>
      <c r="W31" s="697">
        <f>IF(Select2=1,Garden!$W33,"")</f>
        <v>0</v>
      </c>
      <c r="X31" s="687">
        <f>IF(Select2=1,Wood!$W33,"")</f>
        <v>5.6001497706122491E-2</v>
      </c>
      <c r="Y31" s="697">
        <f>IF(Select2=1,Textiles!$W33,"")</f>
        <v>1.3717815330759249E-2</v>
      </c>
      <c r="Z31" s="689">
        <f>Sludge!W33</f>
        <v>0</v>
      </c>
      <c r="AA31" s="689" t="str">
        <f>IF(Select2=2,MSW!$W33,"")</f>
        <v/>
      </c>
      <c r="AB31" s="698">
        <f>Industry!$W33</f>
        <v>0</v>
      </c>
      <c r="AC31" s="699">
        <f t="shared" si="0"/>
        <v>0.3886484367192094</v>
      </c>
      <c r="AD31" s="700">
        <f>Recovery_OX!R26</f>
        <v>0</v>
      </c>
      <c r="AE31" s="650"/>
      <c r="AF31" s="702">
        <f>(AC31-AD31)*(1-Recovery_OX!U26)</f>
        <v>0.3886484367192094</v>
      </c>
    </row>
    <row r="32" spans="2:34">
      <c r="B32" s="695">
        <f t="shared" si="1"/>
        <v>2015</v>
      </c>
      <c r="C32" s="696">
        <f>IF(Select2=1,Food!$K34,"")</f>
        <v>0.30826781800218811</v>
      </c>
      <c r="D32" s="697">
        <f>IF(Select2=1,Paper!$K34,"")</f>
        <v>5.4450534353094306E-2</v>
      </c>
      <c r="E32" s="687">
        <f>IF(Select2=1,Nappies!$K34,"")</f>
        <v>0.1036049751031394</v>
      </c>
      <c r="F32" s="697">
        <f>IF(Select2=1,Garden!$K34,"")</f>
        <v>0</v>
      </c>
      <c r="G32" s="687">
        <f>IF(Select2=1,Wood!$K34,"")</f>
        <v>0</v>
      </c>
      <c r="H32" s="697">
        <f>IF(Select2=1,Textiles!$K34,"")</f>
        <v>1.2891841631024033E-2</v>
      </c>
      <c r="I32" s="698">
        <f>Sludge!K34</f>
        <v>0</v>
      </c>
      <c r="J32" s="698" t="str">
        <f>IF(Select2=2,MSW!$K34,"")</f>
        <v/>
      </c>
      <c r="K32" s="698">
        <f>Industry!$K34</f>
        <v>0</v>
      </c>
      <c r="L32" s="699">
        <f t="shared" si="3"/>
        <v>0.47921516908944589</v>
      </c>
      <c r="M32" s="700">
        <f>Recovery_OX!C27</f>
        <v>0</v>
      </c>
      <c r="N32" s="650"/>
      <c r="O32" s="701">
        <f>(L32-M32)*(1-Recovery_OX!F27)</f>
        <v>0.47921516908944589</v>
      </c>
      <c r="P32" s="641"/>
      <c r="Q32" s="652"/>
      <c r="S32" s="695">
        <f t="shared" si="2"/>
        <v>2015</v>
      </c>
      <c r="T32" s="696">
        <f>IF(Select2=1,Food!$W34,"")</f>
        <v>0.20624519491671814</v>
      </c>
      <c r="U32" s="697">
        <f>IF(Select2=1,Paper!$W34,"")</f>
        <v>0.11250110403531884</v>
      </c>
      <c r="V32" s="687">
        <f>IF(Select2=1,Nappies!$W34,"")</f>
        <v>0</v>
      </c>
      <c r="W32" s="697">
        <f>IF(Select2=1,Garden!$W34,"")</f>
        <v>0</v>
      </c>
      <c r="X32" s="687">
        <f>IF(Select2=1,Wood!$W34,"")</f>
        <v>5.854600651363509E-2</v>
      </c>
      <c r="Y32" s="697">
        <f>IF(Select2=1,Textiles!$W34,"")</f>
        <v>1.4128045623040038E-2</v>
      </c>
      <c r="Z32" s="689">
        <f>Sludge!W34</f>
        <v>0</v>
      </c>
      <c r="AA32" s="689" t="str">
        <f>IF(Select2=2,MSW!$W34,"")</f>
        <v/>
      </c>
      <c r="AB32" s="698">
        <f>Industry!$W34</f>
        <v>0</v>
      </c>
      <c r="AC32" s="699">
        <f t="shared" si="0"/>
        <v>0.39142035108871209</v>
      </c>
      <c r="AD32" s="700">
        <f>Recovery_OX!R27</f>
        <v>0</v>
      </c>
      <c r="AE32" s="650"/>
      <c r="AF32" s="702">
        <f>(AC32-AD32)*(1-Recovery_OX!U27)</f>
        <v>0.39142035108871209</v>
      </c>
    </row>
    <row r="33" spans="2:32">
      <c r="B33" s="695">
        <f t="shared" si="1"/>
        <v>2016</v>
      </c>
      <c r="C33" s="696">
        <f>IF(Select2=1,Food!$K35,"")</f>
        <v>0.30545274931785105</v>
      </c>
      <c r="D33" s="697">
        <f>IF(Select2=1,Paper!$K35,"")</f>
        <v>5.5958362358038284E-2</v>
      </c>
      <c r="E33" s="687">
        <f>IF(Select2=1,Nappies!$K35,"")</f>
        <v>0.10377054720070708</v>
      </c>
      <c r="F33" s="697">
        <f>IF(Select2=1,Garden!$K35,"")</f>
        <v>0</v>
      </c>
      <c r="G33" s="687">
        <f>IF(Select2=1,Wood!$K35,"")</f>
        <v>0</v>
      </c>
      <c r="H33" s="697">
        <f>IF(Select2=1,Textiles!$K35,"")</f>
        <v>1.3248838675727155E-2</v>
      </c>
      <c r="I33" s="698">
        <f>Sludge!K35</f>
        <v>0</v>
      </c>
      <c r="J33" s="698" t="str">
        <f>IF(Select2=2,MSW!$K35,"")</f>
        <v/>
      </c>
      <c r="K33" s="698">
        <f>Industry!$K35</f>
        <v>0</v>
      </c>
      <c r="L33" s="699">
        <f t="shared" si="3"/>
        <v>0.47843049755232364</v>
      </c>
      <c r="M33" s="700">
        <f>Recovery_OX!C28</f>
        <v>0</v>
      </c>
      <c r="N33" s="650"/>
      <c r="O33" s="701">
        <f>(L33-M33)*(1-Recovery_OX!F28)</f>
        <v>0.47843049755232364</v>
      </c>
      <c r="P33" s="641"/>
      <c r="Q33" s="652"/>
      <c r="S33" s="695">
        <f t="shared" si="2"/>
        <v>2016</v>
      </c>
      <c r="T33" s="696">
        <f>IF(Select2=1,Food!$W35,"")</f>
        <v>0.20436178589508316</v>
      </c>
      <c r="U33" s="697">
        <f>IF(Select2=1,Paper!$W35,"")</f>
        <v>0.11561645115297167</v>
      </c>
      <c r="V33" s="687">
        <f>IF(Select2=1,Nappies!$W35,"")</f>
        <v>0</v>
      </c>
      <c r="W33" s="697">
        <f>IF(Select2=1,Garden!$W35,"")</f>
        <v>0</v>
      </c>
      <c r="X33" s="687">
        <f>IF(Select2=1,Wood!$W35,"")</f>
        <v>6.103218692357594E-2</v>
      </c>
      <c r="Y33" s="697">
        <f>IF(Select2=1,Textiles!$W35,"")</f>
        <v>1.4519275261070859E-2</v>
      </c>
      <c r="Z33" s="689">
        <f>Sludge!W35</f>
        <v>0</v>
      </c>
      <c r="AA33" s="689" t="str">
        <f>IF(Select2=2,MSW!$W35,"")</f>
        <v/>
      </c>
      <c r="AB33" s="698">
        <f>Industry!$W35</f>
        <v>0</v>
      </c>
      <c r="AC33" s="699">
        <f t="shared" si="0"/>
        <v>0.39552969923270165</v>
      </c>
      <c r="AD33" s="700">
        <f>Recovery_OX!R28</f>
        <v>0</v>
      </c>
      <c r="AE33" s="650"/>
      <c r="AF33" s="702">
        <f>(AC33-AD33)*(1-Recovery_OX!U28)</f>
        <v>0.39552969923270165</v>
      </c>
    </row>
    <row r="34" spans="2:32">
      <c r="B34" s="695">
        <f t="shared" si="1"/>
        <v>2017</v>
      </c>
      <c r="C34" s="696">
        <f>IF(Select2=1,Food!$K36,"")</f>
        <v>0.30388353009766911</v>
      </c>
      <c r="D34" s="697">
        <f>IF(Select2=1,Paper!$K36,"")</f>
        <v>5.7380939227701183E-2</v>
      </c>
      <c r="E34" s="687">
        <f>IF(Select2=1,Nappies!$K36,"")</f>
        <v>0.10396285523259327</v>
      </c>
      <c r="F34" s="697">
        <f>IF(Select2=1,Garden!$K36,"")</f>
        <v>0</v>
      </c>
      <c r="G34" s="687">
        <f>IF(Select2=1,Wood!$K36,"")</f>
        <v>0</v>
      </c>
      <c r="H34" s="697">
        <f>IF(Select2=1,Textiles!$K36,"")</f>
        <v>1.358565145322398E-2</v>
      </c>
      <c r="I34" s="698">
        <f>Sludge!K36</f>
        <v>0</v>
      </c>
      <c r="J34" s="698" t="str">
        <f>IF(Select2=2,MSW!$K36,"")</f>
        <v/>
      </c>
      <c r="K34" s="698">
        <f>Industry!$K36</f>
        <v>0</v>
      </c>
      <c r="L34" s="699">
        <f t="shared" si="3"/>
        <v>0.47881297601118755</v>
      </c>
      <c r="M34" s="700">
        <f>Recovery_OX!C29</f>
        <v>0</v>
      </c>
      <c r="N34" s="650"/>
      <c r="O34" s="701">
        <f>(L34-M34)*(1-Recovery_OX!F29)</f>
        <v>0.47881297601118755</v>
      </c>
      <c r="P34" s="641"/>
      <c r="Q34" s="652"/>
      <c r="S34" s="695">
        <f t="shared" si="2"/>
        <v>2017</v>
      </c>
      <c r="T34" s="696">
        <f>IF(Select2=1,Food!$W36,"")</f>
        <v>0.20331190684500605</v>
      </c>
      <c r="U34" s="697">
        <f>IF(Select2=1,Paper!$W36,"")</f>
        <v>0.1185556595613661</v>
      </c>
      <c r="V34" s="687">
        <f>IF(Select2=1,Nappies!$W36,"")</f>
        <v>0</v>
      </c>
      <c r="W34" s="697">
        <f>IF(Select2=1,Garden!$W36,"")</f>
        <v>0</v>
      </c>
      <c r="X34" s="687">
        <f>IF(Select2=1,Wood!$W36,"")</f>
        <v>6.344732723465793E-2</v>
      </c>
      <c r="Y34" s="697">
        <f>IF(Select2=1,Textiles!$W36,"")</f>
        <v>1.4888385154218068E-2</v>
      </c>
      <c r="Z34" s="689">
        <f>Sludge!W36</f>
        <v>0</v>
      </c>
      <c r="AA34" s="689" t="str">
        <f>IF(Select2=2,MSW!$W36,"")</f>
        <v/>
      </c>
      <c r="AB34" s="698">
        <f>Industry!$W36</f>
        <v>0</v>
      </c>
      <c r="AC34" s="699">
        <f t="shared" si="0"/>
        <v>0.4002032787952482</v>
      </c>
      <c r="AD34" s="700">
        <f>Recovery_OX!R29</f>
        <v>0</v>
      </c>
      <c r="AE34" s="650"/>
      <c r="AF34" s="702">
        <f>(AC34-AD34)*(1-Recovery_OX!U29)</f>
        <v>0.4002032787952482</v>
      </c>
    </row>
    <row r="35" spans="2:32">
      <c r="B35" s="695">
        <f t="shared" si="1"/>
        <v>2018</v>
      </c>
      <c r="C35" s="696">
        <f>IF(Select2=1,Food!$K37,"")</f>
        <v>0.30621100393508827</v>
      </c>
      <c r="D35" s="697">
        <f>IF(Select2=1,Paper!$K37,"")</f>
        <v>5.888479993640653E-2</v>
      </c>
      <c r="E35" s="687">
        <f>IF(Select2=1,Nappies!$K37,"")</f>
        <v>0.10468468432726526</v>
      </c>
      <c r="F35" s="697">
        <f>IF(Select2=1,Garden!$K37,"")</f>
        <v>0</v>
      </c>
      <c r="G35" s="687">
        <f>IF(Select2=1,Wood!$K37,"")</f>
        <v>0</v>
      </c>
      <c r="H35" s="697">
        <f>IF(Select2=1,Textiles!$K37,"")</f>
        <v>1.3941709191170625E-2</v>
      </c>
      <c r="I35" s="698">
        <f>Sludge!K37</f>
        <v>0</v>
      </c>
      <c r="J35" s="698" t="str">
        <f>IF(Select2=2,MSW!$K37,"")</f>
        <v/>
      </c>
      <c r="K35" s="698">
        <f>Industry!$K37</f>
        <v>0</v>
      </c>
      <c r="L35" s="699">
        <f t="shared" si="3"/>
        <v>0.48372219738993066</v>
      </c>
      <c r="M35" s="700">
        <f>Recovery_OX!C30</f>
        <v>0</v>
      </c>
      <c r="N35" s="650"/>
      <c r="O35" s="701">
        <f>(L35-M35)*(1-Recovery_OX!F30)</f>
        <v>0.48372219738993066</v>
      </c>
      <c r="P35" s="641"/>
      <c r="Q35" s="652"/>
      <c r="S35" s="695">
        <f t="shared" si="2"/>
        <v>2018</v>
      </c>
      <c r="T35" s="696">
        <f>IF(Select2=1,Food!$W37,"")</f>
        <v>0.20486909273087972</v>
      </c>
      <c r="U35" s="697">
        <f>IF(Select2=1,Paper!$W37,"")</f>
        <v>0.12166280978596389</v>
      </c>
      <c r="V35" s="687">
        <f>IF(Select2=1,Nappies!$W37,"")</f>
        <v>0</v>
      </c>
      <c r="W35" s="697">
        <f>IF(Select2=1,Garden!$W37,"")</f>
        <v>0</v>
      </c>
      <c r="X35" s="687">
        <f>IF(Select2=1,Wood!$W37,"")</f>
        <v>6.5933289606521409E-2</v>
      </c>
      <c r="Y35" s="697">
        <f>IF(Select2=1,Textiles!$W37,"")</f>
        <v>1.5278585414981513E-2</v>
      </c>
      <c r="Z35" s="689">
        <f>Sludge!W37</f>
        <v>0</v>
      </c>
      <c r="AA35" s="689" t="str">
        <f>IF(Select2=2,MSW!$W37,"")</f>
        <v/>
      </c>
      <c r="AB35" s="698">
        <f>Industry!$W37</f>
        <v>0</v>
      </c>
      <c r="AC35" s="699">
        <f t="shared" si="0"/>
        <v>0.40774377753834651</v>
      </c>
      <c r="AD35" s="700">
        <f>Recovery_OX!R30</f>
        <v>0</v>
      </c>
      <c r="AE35" s="650"/>
      <c r="AF35" s="702">
        <f>(AC35-AD35)*(1-Recovery_OX!U30)</f>
        <v>0.40774377753834651</v>
      </c>
    </row>
    <row r="36" spans="2:32">
      <c r="B36" s="695">
        <f t="shared" si="1"/>
        <v>2019</v>
      </c>
      <c r="C36" s="696">
        <f>IF(Select2=1,Food!$K38,"")</f>
        <v>0.30796138253794747</v>
      </c>
      <c r="D36" s="697">
        <f>IF(Select2=1,Paper!$K38,"")</f>
        <v>6.029697965355979E-2</v>
      </c>
      <c r="E36" s="687">
        <f>IF(Select2=1,Nappies!$K38,"")</f>
        <v>0.10532516561672485</v>
      </c>
      <c r="F36" s="697">
        <f>IF(Select2=1,Garden!$K38,"")</f>
        <v>0</v>
      </c>
      <c r="G36" s="687">
        <f>IF(Select2=1,Wood!$K38,"")</f>
        <v>0</v>
      </c>
      <c r="H36" s="697">
        <f>IF(Select2=1,Textiles!$K38,"")</f>
        <v>1.4276060313420897E-2</v>
      </c>
      <c r="I36" s="698">
        <f>Sludge!K38</f>
        <v>0</v>
      </c>
      <c r="J36" s="698" t="str">
        <f>IF(Select2=2,MSW!$K38,"")</f>
        <v/>
      </c>
      <c r="K36" s="698">
        <f>Industry!$K38</f>
        <v>0</v>
      </c>
      <c r="L36" s="699">
        <f t="shared" si="3"/>
        <v>0.48785958812165298</v>
      </c>
      <c r="M36" s="700">
        <f>Recovery_OX!C31</f>
        <v>0</v>
      </c>
      <c r="N36" s="650"/>
      <c r="O36" s="701">
        <f>(L36-M36)*(1-Recovery_OX!F31)</f>
        <v>0.48785958812165298</v>
      </c>
      <c r="P36" s="641"/>
      <c r="Q36" s="652"/>
      <c r="S36" s="695">
        <f t="shared" si="2"/>
        <v>2019</v>
      </c>
      <c r="T36" s="696">
        <f>IF(Select2=1,Food!$W38,"")</f>
        <v>0.20604017564983107</v>
      </c>
      <c r="U36" s="697">
        <f>IF(Select2=1,Paper!$W38,"")</f>
        <v>0.12458053647429708</v>
      </c>
      <c r="V36" s="687">
        <f>IF(Select2=1,Nappies!$W38,"")</f>
        <v>0</v>
      </c>
      <c r="W36" s="697">
        <f>IF(Select2=1,Garden!$W38,"")</f>
        <v>0</v>
      </c>
      <c r="X36" s="687">
        <f>IF(Select2=1,Wood!$W38,"")</f>
        <v>6.8342410906460704E-2</v>
      </c>
      <c r="Y36" s="697">
        <f>IF(Select2=1,Textiles!$W38,"")</f>
        <v>1.5644997603748937E-2</v>
      </c>
      <c r="Z36" s="689">
        <f>Sludge!W38</f>
        <v>0</v>
      </c>
      <c r="AA36" s="689" t="str">
        <f>IF(Select2=2,MSW!$W38,"")</f>
        <v/>
      </c>
      <c r="AB36" s="698">
        <f>Industry!$W38</f>
        <v>0</v>
      </c>
      <c r="AC36" s="699">
        <f t="shared" si="0"/>
        <v>0.41460812063433777</v>
      </c>
      <c r="AD36" s="700">
        <f>Recovery_OX!R31</f>
        <v>0</v>
      </c>
      <c r="AE36" s="650"/>
      <c r="AF36" s="702">
        <f>(AC36-AD36)*(1-Recovery_OX!U31)</f>
        <v>0.41460812063433777</v>
      </c>
    </row>
    <row r="37" spans="2:32">
      <c r="B37" s="695">
        <f t="shared" si="1"/>
        <v>2020</v>
      </c>
      <c r="C37" s="696">
        <f>IF(Select2=1,Food!$K39,"")</f>
        <v>0.3093249226366096</v>
      </c>
      <c r="D37" s="697">
        <f>IF(Select2=1,Paper!$K39,"")</f>
        <v>6.1623676580787053E-2</v>
      </c>
      <c r="E37" s="687">
        <f>IF(Select2=1,Nappies!$K39,"")</f>
        <v>0.10589701662501941</v>
      </c>
      <c r="F37" s="697">
        <f>IF(Select2=1,Garden!$K39,"")</f>
        <v>0</v>
      </c>
      <c r="G37" s="687">
        <f>IF(Select2=1,Wood!$K39,"")</f>
        <v>0</v>
      </c>
      <c r="H37" s="697">
        <f>IF(Select2=1,Textiles!$K39,"")</f>
        <v>1.45901723213448E-2</v>
      </c>
      <c r="I37" s="698">
        <f>Sludge!K39</f>
        <v>0</v>
      </c>
      <c r="J37" s="698" t="str">
        <f>IF(Select2=2,MSW!$K39,"")</f>
        <v/>
      </c>
      <c r="K37" s="698">
        <f>Industry!$K39</f>
        <v>0</v>
      </c>
      <c r="L37" s="699">
        <f t="shared" si="3"/>
        <v>0.49143578816376082</v>
      </c>
      <c r="M37" s="700">
        <f>Recovery_OX!C32</f>
        <v>0</v>
      </c>
      <c r="N37" s="650"/>
      <c r="O37" s="701">
        <f>(L37-M37)*(1-Recovery_OX!F32)</f>
        <v>0.49143578816376082</v>
      </c>
      <c r="P37" s="641"/>
      <c r="Q37" s="652"/>
      <c r="S37" s="695">
        <f t="shared" si="2"/>
        <v>2020</v>
      </c>
      <c r="T37" s="696">
        <f>IF(Select2=1,Food!$W39,"")</f>
        <v>0.20695244601022056</v>
      </c>
      <c r="U37" s="697">
        <f>IF(Select2=1,Paper!$W39,"")</f>
        <v>0.12732164582807237</v>
      </c>
      <c r="V37" s="687">
        <f>IF(Select2=1,Nappies!$W39,"")</f>
        <v>0</v>
      </c>
      <c r="W37" s="697">
        <f>IF(Select2=1,Garden!$W39,"")</f>
        <v>0</v>
      </c>
      <c r="X37" s="687">
        <f>IF(Select2=1,Wood!$W39,"")</f>
        <v>7.0677334051158988E-2</v>
      </c>
      <c r="Y37" s="697">
        <f>IF(Select2=1,Textiles!$W39,"")</f>
        <v>1.5989229941199792E-2</v>
      </c>
      <c r="Z37" s="689">
        <f>Sludge!W39</f>
        <v>0</v>
      </c>
      <c r="AA37" s="689" t="str">
        <f>IF(Select2=2,MSW!$W39,"")</f>
        <v/>
      </c>
      <c r="AB37" s="698">
        <f>Industry!$W39</f>
        <v>0</v>
      </c>
      <c r="AC37" s="699">
        <f t="shared" si="0"/>
        <v>0.42094065583065171</v>
      </c>
      <c r="AD37" s="700">
        <f>Recovery_OX!R32</f>
        <v>0</v>
      </c>
      <c r="AE37" s="650"/>
      <c r="AF37" s="702">
        <f>(AC37-AD37)*(1-Recovery_OX!U32)</f>
        <v>0.42094065583065171</v>
      </c>
    </row>
    <row r="38" spans="2:32">
      <c r="B38" s="695">
        <f t="shared" si="1"/>
        <v>2021</v>
      </c>
      <c r="C38" s="696">
        <f>IF(Select2=1,Food!$K40,"")</f>
        <v>0.31042915713132996</v>
      </c>
      <c r="D38" s="697">
        <f>IF(Select2=1,Paper!$K40,"")</f>
        <v>6.2870669882978986E-2</v>
      </c>
      <c r="E38" s="687">
        <f>IF(Select2=1,Nappies!$K40,"")</f>
        <v>0.1064109666797419</v>
      </c>
      <c r="F38" s="697">
        <f>IF(Select2=1,Garden!$K40,"")</f>
        <v>0</v>
      </c>
      <c r="G38" s="687">
        <f>IF(Select2=1,Wood!$K40,"")</f>
        <v>0</v>
      </c>
      <c r="H38" s="697">
        <f>IF(Select2=1,Textiles!$K40,"")</f>
        <v>1.488541350415043E-2</v>
      </c>
      <c r="I38" s="698">
        <f>Sludge!K40</f>
        <v>0</v>
      </c>
      <c r="J38" s="698" t="str">
        <f>IF(Select2=2,MSW!$K40,"")</f>
        <v/>
      </c>
      <c r="K38" s="698">
        <f>Industry!$K40</f>
        <v>0</v>
      </c>
      <c r="L38" s="699">
        <f t="shared" si="3"/>
        <v>0.4945962071982013</v>
      </c>
      <c r="M38" s="700">
        <f>Recovery_OX!C33</f>
        <v>0</v>
      </c>
      <c r="N38" s="650"/>
      <c r="O38" s="701">
        <f>(L38-M38)*(1-Recovery_OX!F33)</f>
        <v>0.4945962071982013</v>
      </c>
      <c r="P38" s="641"/>
      <c r="Q38" s="652"/>
      <c r="S38" s="695">
        <f t="shared" si="2"/>
        <v>2021</v>
      </c>
      <c r="T38" s="696">
        <f>IF(Select2=1,Food!$W40,"")</f>
        <v>0.20769122912444021</v>
      </c>
      <c r="U38" s="697">
        <f>IF(Select2=1,Paper!$W40,"")</f>
        <v>0.1298980782706177</v>
      </c>
      <c r="V38" s="687">
        <f>IF(Select2=1,Nappies!$W40,"")</f>
        <v>0</v>
      </c>
      <c r="W38" s="697">
        <f>IF(Select2=1,Garden!$W40,"")</f>
        <v>0</v>
      </c>
      <c r="X38" s="687">
        <f>IF(Select2=1,Wood!$W40,"")</f>
        <v>7.29406110552802E-2</v>
      </c>
      <c r="Y38" s="697">
        <f>IF(Select2=1,Textiles!$W40,"")</f>
        <v>1.6312781922356648E-2</v>
      </c>
      <c r="Z38" s="689">
        <f>Sludge!W40</f>
        <v>0</v>
      </c>
      <c r="AA38" s="689" t="str">
        <f>IF(Select2=2,MSW!$W40,"")</f>
        <v/>
      </c>
      <c r="AB38" s="698">
        <f>Industry!$W40</f>
        <v>0</v>
      </c>
      <c r="AC38" s="699">
        <f t="shared" si="0"/>
        <v>0.42684270037269473</v>
      </c>
      <c r="AD38" s="700">
        <f>Recovery_OX!R33</f>
        <v>0</v>
      </c>
      <c r="AE38" s="650"/>
      <c r="AF38" s="702">
        <f>(AC38-AD38)*(1-Recovery_OX!U33)</f>
        <v>0.42684270037269473</v>
      </c>
    </row>
    <row r="39" spans="2:32">
      <c r="B39" s="695">
        <f t="shared" si="1"/>
        <v>2022</v>
      </c>
      <c r="C39" s="696">
        <f>IF(Select2=1,Food!$K41,"")</f>
        <v>0.31135957388167873</v>
      </c>
      <c r="D39" s="697">
        <f>IF(Select2=1,Paper!$K41,"")</f>
        <v>6.4043348017763874E-2</v>
      </c>
      <c r="E39" s="687">
        <f>IF(Select2=1,Nappies!$K41,"")</f>
        <v>0.10687606773708827</v>
      </c>
      <c r="F39" s="697">
        <f>IF(Select2=1,Garden!$K41,"")</f>
        <v>0</v>
      </c>
      <c r="G39" s="687">
        <f>IF(Select2=1,Wood!$K41,"")</f>
        <v>0</v>
      </c>
      <c r="H39" s="697">
        <f>IF(Select2=1,Textiles!$K41,"")</f>
        <v>1.5163059646239253E-2</v>
      </c>
      <c r="I39" s="698">
        <f>Sludge!K41</f>
        <v>0</v>
      </c>
      <c r="J39" s="698" t="str">
        <f>IF(Select2=2,MSW!$K41,"")</f>
        <v/>
      </c>
      <c r="K39" s="698">
        <f>Industry!$K41</f>
        <v>0</v>
      </c>
      <c r="L39" s="699">
        <f t="shared" si="3"/>
        <v>0.49744204928277008</v>
      </c>
      <c r="M39" s="700">
        <f>Recovery_OX!C34</f>
        <v>0</v>
      </c>
      <c r="N39" s="650"/>
      <c r="O39" s="701">
        <f>(L39-M39)*(1-Recovery_OX!F34)</f>
        <v>0.49744204928277008</v>
      </c>
      <c r="P39" s="641"/>
      <c r="Q39" s="652"/>
      <c r="S39" s="695">
        <f t="shared" si="2"/>
        <v>2022</v>
      </c>
      <c r="T39" s="696">
        <f>IF(Select2=1,Food!$W41,"")</f>
        <v>0.20831372025982076</v>
      </c>
      <c r="U39" s="697">
        <f>IF(Select2=1,Paper!$W41,"")</f>
        <v>0.13232096697885093</v>
      </c>
      <c r="V39" s="687">
        <f>IF(Select2=1,Nappies!$W41,"")</f>
        <v>0</v>
      </c>
      <c r="W39" s="697">
        <f>IF(Select2=1,Garden!$W41,"")</f>
        <v>0</v>
      </c>
      <c r="X39" s="687">
        <f>IF(Select2=1,Wood!$W41,"")</f>
        <v>7.5134706158006256E-2</v>
      </c>
      <c r="Y39" s="697">
        <f>IF(Select2=1,Textiles!$W41,"")</f>
        <v>1.661705166711152E-2</v>
      </c>
      <c r="Z39" s="689">
        <f>Sludge!W41</f>
        <v>0</v>
      </c>
      <c r="AA39" s="689" t="str">
        <f>IF(Select2=2,MSW!$W41,"")</f>
        <v/>
      </c>
      <c r="AB39" s="698">
        <f>Industry!$W41</f>
        <v>0</v>
      </c>
      <c r="AC39" s="699">
        <f t="shared" si="0"/>
        <v>0.43238644506378948</v>
      </c>
      <c r="AD39" s="700">
        <f>Recovery_OX!R34</f>
        <v>0</v>
      </c>
      <c r="AE39" s="650"/>
      <c r="AF39" s="702">
        <f>(AC39-AD39)*(1-Recovery_OX!U34)</f>
        <v>0.43238644506378948</v>
      </c>
    </row>
    <row r="40" spans="2:32">
      <c r="B40" s="695">
        <f t="shared" si="1"/>
        <v>2023</v>
      </c>
      <c r="C40" s="696">
        <f>IF(Select2=1,Food!$K42,"")</f>
        <v>0.31217347711361859</v>
      </c>
      <c r="D40" s="697">
        <f>IF(Select2=1,Paper!$K42,"")</f>
        <v>6.5146735149733168E-2</v>
      </c>
      <c r="E40" s="687">
        <f>IF(Select2=1,Nappies!$K42,"")</f>
        <v>0.10729995661402239</v>
      </c>
      <c r="F40" s="697">
        <f>IF(Select2=1,Garden!$K42,"")</f>
        <v>0</v>
      </c>
      <c r="G40" s="687">
        <f>IF(Select2=1,Wood!$K42,"")</f>
        <v>0</v>
      </c>
      <c r="H40" s="697">
        <f>IF(Select2=1,Textiles!$K42,"")</f>
        <v>1.542430028110273E-2</v>
      </c>
      <c r="I40" s="698">
        <f>Sludge!K42</f>
        <v>0</v>
      </c>
      <c r="J40" s="698" t="str">
        <f>IF(Select2=2,MSW!$K42,"")</f>
        <v/>
      </c>
      <c r="K40" s="698">
        <f>Industry!$K42</f>
        <v>0</v>
      </c>
      <c r="L40" s="699">
        <f t="shared" si="3"/>
        <v>0.50004446915847689</v>
      </c>
      <c r="M40" s="700">
        <f>Recovery_OX!C35</f>
        <v>0</v>
      </c>
      <c r="N40" s="650"/>
      <c r="O40" s="701">
        <f>(L40-M40)*(1-Recovery_OX!F35)</f>
        <v>0.50004446915847689</v>
      </c>
      <c r="P40" s="641"/>
      <c r="Q40" s="652"/>
      <c r="S40" s="695">
        <f t="shared" si="2"/>
        <v>2023</v>
      </c>
      <c r="T40" s="696">
        <f>IF(Select2=1,Food!$W42,"")</f>
        <v>0.20885825855059229</v>
      </c>
      <c r="U40" s="697">
        <f>IF(Select2=1,Paper!$W42,"")</f>
        <v>0.13460069245812634</v>
      </c>
      <c r="V40" s="687">
        <f>IF(Select2=1,Nappies!$W42,"")</f>
        <v>0</v>
      </c>
      <c r="W40" s="697">
        <f>IF(Select2=1,Garden!$W42,"")</f>
        <v>0</v>
      </c>
      <c r="X40" s="687">
        <f>IF(Select2=1,Wood!$W42,"")</f>
        <v>7.7261998842038132E-2</v>
      </c>
      <c r="Y40" s="697">
        <f>IF(Select2=1,Textiles!$W42,"")</f>
        <v>1.6903342773811222E-2</v>
      </c>
      <c r="Z40" s="689">
        <f>Sludge!W42</f>
        <v>0</v>
      </c>
      <c r="AA40" s="689" t="str">
        <f>IF(Select2=2,MSW!$W42,"")</f>
        <v/>
      </c>
      <c r="AB40" s="698">
        <f>Industry!$W42</f>
        <v>0</v>
      </c>
      <c r="AC40" s="699">
        <f t="shared" si="0"/>
        <v>0.43762429262456792</v>
      </c>
      <c r="AD40" s="700">
        <f>Recovery_OX!R35</f>
        <v>0</v>
      </c>
      <c r="AE40" s="650"/>
      <c r="AF40" s="702">
        <f>(AC40-AD40)*(1-Recovery_OX!U35)</f>
        <v>0.43762429262456792</v>
      </c>
    </row>
    <row r="41" spans="2:32">
      <c r="B41" s="695">
        <f t="shared" si="1"/>
        <v>2024</v>
      </c>
      <c r="C41" s="696">
        <f>IF(Select2=1,Food!$K43,"")</f>
        <v>0.31290927899853471</v>
      </c>
      <c r="D41" s="697">
        <f>IF(Select2=1,Paper!$K43,"")</f>
        <v>6.618551577890211E-2</v>
      </c>
      <c r="E41" s="687">
        <f>IF(Select2=1,Nappies!$K43,"")</f>
        <v>0.1076890762243275</v>
      </c>
      <c r="F41" s="697">
        <f>IF(Select2=1,Garden!$K43,"")</f>
        <v>0</v>
      </c>
      <c r="G41" s="687">
        <f>IF(Select2=1,Wood!$K43,"")</f>
        <v>0</v>
      </c>
      <c r="H41" s="697">
        <f>IF(Select2=1,Textiles!$K43,"")</f>
        <v>1.5670244522416873E-2</v>
      </c>
      <c r="I41" s="698">
        <f>Sludge!K43</f>
        <v>0</v>
      </c>
      <c r="J41" s="698" t="str">
        <f>IF(Select2=2,MSW!$K43,"")</f>
        <v/>
      </c>
      <c r="K41" s="698">
        <f>Industry!$K43</f>
        <v>0</v>
      </c>
      <c r="L41" s="699">
        <f t="shared" si="3"/>
        <v>0.50245411552418118</v>
      </c>
      <c r="M41" s="700">
        <f>Recovery_OX!C36</f>
        <v>0</v>
      </c>
      <c r="N41" s="650"/>
      <c r="O41" s="701">
        <f>(L41-M41)*(1-Recovery_OX!F36)</f>
        <v>0.50245411552418118</v>
      </c>
      <c r="P41" s="641"/>
      <c r="Q41" s="652"/>
      <c r="S41" s="695">
        <f t="shared" si="2"/>
        <v>2024</v>
      </c>
      <c r="T41" s="696">
        <f>IF(Select2=1,Food!$W43,"")</f>
        <v>0.20935054348697685</v>
      </c>
      <c r="U41" s="697">
        <f>IF(Select2=1,Paper!$W43,"")</f>
        <v>0.13674693342748367</v>
      </c>
      <c r="V41" s="687">
        <f>IF(Select2=1,Nappies!$W43,"")</f>
        <v>0</v>
      </c>
      <c r="W41" s="697">
        <f>IF(Select2=1,Garden!$W43,"")</f>
        <v>0</v>
      </c>
      <c r="X41" s="687">
        <f>IF(Select2=1,Wood!$W43,"")</f>
        <v>7.9324786748759826E-2</v>
      </c>
      <c r="Y41" s="697">
        <f>IF(Select2=1,Textiles!$W43,"")</f>
        <v>1.7172870709497953E-2</v>
      </c>
      <c r="Z41" s="689">
        <f>Sludge!W43</f>
        <v>0</v>
      </c>
      <c r="AA41" s="689" t="str">
        <f>IF(Select2=2,MSW!$W43,"")</f>
        <v/>
      </c>
      <c r="AB41" s="698">
        <f>Industry!$W43</f>
        <v>0</v>
      </c>
      <c r="AC41" s="699">
        <f t="shared" si="0"/>
        <v>0.4425951343727183</v>
      </c>
      <c r="AD41" s="700">
        <f>Recovery_OX!R36</f>
        <v>0</v>
      </c>
      <c r="AE41" s="650"/>
      <c r="AF41" s="702">
        <f>(AC41-AD41)*(1-Recovery_OX!U36)</f>
        <v>0.4425951343727183</v>
      </c>
    </row>
    <row r="42" spans="2:32">
      <c r="B42" s="695">
        <f t="shared" si="1"/>
        <v>2025</v>
      </c>
      <c r="C42" s="696">
        <f>IF(Select2=1,Food!$K44,"")</f>
        <v>0.31359272798491844</v>
      </c>
      <c r="D42" s="697">
        <f>IF(Select2=1,Paper!$K44,"")</f>
        <v>6.7164057704134264E-2</v>
      </c>
      <c r="E42" s="687">
        <f>IF(Select2=1,Nappies!$K44,"")</f>
        <v>0.1080488622276788</v>
      </c>
      <c r="F42" s="697">
        <f>IF(Select2=1,Garden!$K44,"")</f>
        <v>0</v>
      </c>
      <c r="G42" s="687">
        <f>IF(Select2=1,Wood!$K44,"")</f>
        <v>0</v>
      </c>
      <c r="H42" s="697">
        <f>IF(Select2=1,Textiles!$K44,"")</f>
        <v>1.5901926500918772E-2</v>
      </c>
      <c r="I42" s="698">
        <f>Sludge!K44</f>
        <v>0</v>
      </c>
      <c r="J42" s="698" t="str">
        <f>IF(Select2=2,MSW!$K44,"")</f>
        <v/>
      </c>
      <c r="K42" s="698">
        <f>Industry!$K44</f>
        <v>0</v>
      </c>
      <c r="L42" s="699">
        <f t="shared" si="3"/>
        <v>0.50470757441765024</v>
      </c>
      <c r="M42" s="700">
        <f>Recovery_OX!C37</f>
        <v>0</v>
      </c>
      <c r="N42" s="650"/>
      <c r="O42" s="701">
        <f>(L42-M42)*(1-Recovery_OX!F37)</f>
        <v>0.50470757441765024</v>
      </c>
      <c r="P42" s="641"/>
      <c r="Q42" s="652"/>
      <c r="S42" s="695">
        <f t="shared" si="2"/>
        <v>2025</v>
      </c>
      <c r="T42" s="696">
        <f>IF(Select2=1,Food!$W44,"")</f>
        <v>0.20980780195244325</v>
      </c>
      <c r="U42" s="697">
        <f>IF(Select2=1,Paper!$W44,"")</f>
        <v>0.13876871426474019</v>
      </c>
      <c r="V42" s="687">
        <f>IF(Select2=1,Nappies!$W44,"")</f>
        <v>0</v>
      </c>
      <c r="W42" s="697">
        <f>IF(Select2=1,Garden!$W44,"")</f>
        <v>0</v>
      </c>
      <c r="X42" s="687">
        <f>IF(Select2=1,Wood!$W44,"")</f>
        <v>8.1325288493136319E-2</v>
      </c>
      <c r="Y42" s="697">
        <f>IF(Select2=1,Textiles!$W44,"")</f>
        <v>1.7426768768130169E-2</v>
      </c>
      <c r="Z42" s="689">
        <f>Sludge!W44</f>
        <v>0</v>
      </c>
      <c r="AA42" s="689" t="str">
        <f>IF(Select2=2,MSW!$W44,"")</f>
        <v/>
      </c>
      <c r="AB42" s="698">
        <f>Industry!$W44</f>
        <v>0</v>
      </c>
      <c r="AC42" s="699">
        <f t="shared" si="0"/>
        <v>0.4473285734784499</v>
      </c>
      <c r="AD42" s="700">
        <f>Recovery_OX!R37</f>
        <v>0</v>
      </c>
      <c r="AE42" s="650"/>
      <c r="AF42" s="702">
        <f>(AC42-AD42)*(1-Recovery_OX!U37)</f>
        <v>0.4473285734784499</v>
      </c>
    </row>
    <row r="43" spans="2:32">
      <c r="B43" s="695">
        <f t="shared" si="1"/>
        <v>2026</v>
      </c>
      <c r="C43" s="696">
        <f>IF(Select2=1,Food!$K45,"")</f>
        <v>0.31424108377394799</v>
      </c>
      <c r="D43" s="697">
        <f>IF(Select2=1,Paper!$K45,"")</f>
        <v>6.8086433434096635E-2</v>
      </c>
      <c r="E43" s="687">
        <f>IF(Select2=1,Nappies!$K45,"")</f>
        <v>0.10838390049889937</v>
      </c>
      <c r="F43" s="697">
        <f>IF(Select2=1,Garden!$K45,"")</f>
        <v>0</v>
      </c>
      <c r="G43" s="687">
        <f>IF(Select2=1,Wood!$K45,"")</f>
        <v>0</v>
      </c>
      <c r="H43" s="697">
        <f>IF(Select2=1,Textiles!$K45,"")</f>
        <v>1.6120310433716652E-2</v>
      </c>
      <c r="I43" s="698">
        <f>Sludge!K45</f>
        <v>0</v>
      </c>
      <c r="J43" s="698" t="str">
        <f>IF(Select2=2,MSW!$K45,"")</f>
        <v/>
      </c>
      <c r="K43" s="698">
        <f>Industry!$K45</f>
        <v>0</v>
      </c>
      <c r="L43" s="699">
        <f t="shared" si="3"/>
        <v>0.50683172814066069</v>
      </c>
      <c r="M43" s="700">
        <f>Recovery_OX!C38</f>
        <v>0</v>
      </c>
      <c r="N43" s="650"/>
      <c r="O43" s="701">
        <f>(L43-M43)*(1-Recovery_OX!F38)</f>
        <v>0.50683172814066069</v>
      </c>
      <c r="P43" s="641"/>
      <c r="Q43" s="652"/>
      <c r="S43" s="695">
        <f t="shared" si="2"/>
        <v>2026</v>
      </c>
      <c r="T43" s="696">
        <f>IF(Select2=1,Food!$W45,"")</f>
        <v>0.21024158147231134</v>
      </c>
      <c r="U43" s="697">
        <f>IF(Select2=1,Paper!$W45,"")</f>
        <v>0.14067444924400124</v>
      </c>
      <c r="V43" s="687">
        <f>IF(Select2=1,Nappies!$W45,"")</f>
        <v>0</v>
      </c>
      <c r="W43" s="697">
        <f>IF(Select2=1,Garden!$W45,"")</f>
        <v>0</v>
      </c>
      <c r="X43" s="687">
        <f>IF(Select2=1,Wood!$W45,"")</f>
        <v>8.3265646381794373E-2</v>
      </c>
      <c r="Y43" s="697">
        <f>IF(Select2=1,Textiles!$W45,"")</f>
        <v>1.7666093625990861E-2</v>
      </c>
      <c r="Z43" s="689">
        <f>Sludge!W45</f>
        <v>0</v>
      </c>
      <c r="AA43" s="689" t="str">
        <f>IF(Select2=2,MSW!$W45,"")</f>
        <v/>
      </c>
      <c r="AB43" s="698">
        <f>Industry!$W45</f>
        <v>0</v>
      </c>
      <c r="AC43" s="699">
        <f t="shared" si="0"/>
        <v>0.45184777072409782</v>
      </c>
      <c r="AD43" s="700">
        <f>Recovery_OX!R38</f>
        <v>0</v>
      </c>
      <c r="AE43" s="650"/>
      <c r="AF43" s="702">
        <f>(AC43-AD43)*(1-Recovery_OX!U38)</f>
        <v>0.45184777072409782</v>
      </c>
    </row>
    <row r="44" spans="2:32">
      <c r="B44" s="695">
        <f t="shared" si="1"/>
        <v>2027</v>
      </c>
      <c r="C44" s="696">
        <f>IF(Select2=1,Food!$K46,"")</f>
        <v>0.31486591588931134</v>
      </c>
      <c r="D44" s="697">
        <f>IF(Select2=1,Paper!$K46,"")</f>
        <v>6.8956440150701792E-2</v>
      </c>
      <c r="E44" s="687">
        <f>IF(Select2=1,Nappies!$K46,"")</f>
        <v>0.10869805997923063</v>
      </c>
      <c r="F44" s="697">
        <f>IF(Select2=1,Garden!$K46,"")</f>
        <v>0</v>
      </c>
      <c r="G44" s="687">
        <f>IF(Select2=1,Wood!$K46,"")</f>
        <v>0</v>
      </c>
      <c r="H44" s="697">
        <f>IF(Select2=1,Textiles!$K46,"")</f>
        <v>1.6326295350883285E-2</v>
      </c>
      <c r="I44" s="698">
        <f>Sludge!K46</f>
        <v>0</v>
      </c>
      <c r="J44" s="698" t="str">
        <f>IF(Select2=2,MSW!$K46,"")</f>
        <v/>
      </c>
      <c r="K44" s="698">
        <f>Industry!$K46</f>
        <v>0</v>
      </c>
      <c r="L44" s="699">
        <f t="shared" si="3"/>
        <v>0.50884671137012705</v>
      </c>
      <c r="M44" s="700">
        <f>Recovery_OX!C39</f>
        <v>0</v>
      </c>
      <c r="N44" s="650"/>
      <c r="O44" s="701">
        <f>(L44-M44)*(1-Recovery_OX!F39)</f>
        <v>0.50884671137012705</v>
      </c>
      <c r="P44" s="641"/>
      <c r="Q44" s="652"/>
      <c r="S44" s="695">
        <f t="shared" si="2"/>
        <v>2027</v>
      </c>
      <c r="T44" s="696">
        <f>IF(Select2=1,Food!$W46,"")</f>
        <v>0.21065962258428508</v>
      </c>
      <c r="U44" s="697">
        <f>IF(Select2=1,Paper!$W46,"")</f>
        <v>0.14247198378244169</v>
      </c>
      <c r="V44" s="687">
        <f>IF(Select2=1,Nappies!$W46,"")</f>
        <v>0</v>
      </c>
      <c r="W44" s="697">
        <f>IF(Select2=1,Garden!$W46,"")</f>
        <v>0</v>
      </c>
      <c r="X44" s="687">
        <f>IF(Select2=1,Wood!$W46,"")</f>
        <v>8.5147929037616102E-2</v>
      </c>
      <c r="Y44" s="697">
        <f>IF(Select2=1,Textiles!$W46,"")</f>
        <v>1.7891830521515939E-2</v>
      </c>
      <c r="Z44" s="689">
        <f>Sludge!W46</f>
        <v>0</v>
      </c>
      <c r="AA44" s="689" t="str">
        <f>IF(Select2=2,MSW!$W46,"")</f>
        <v/>
      </c>
      <c r="AB44" s="698">
        <f>Industry!$W46</f>
        <v>0</v>
      </c>
      <c r="AC44" s="699">
        <f t="shared" si="0"/>
        <v>0.45617136592585883</v>
      </c>
      <c r="AD44" s="700">
        <f>Recovery_OX!R39</f>
        <v>0</v>
      </c>
      <c r="AE44" s="650"/>
      <c r="AF44" s="702">
        <f>(AC44-AD44)*(1-Recovery_OX!U39)</f>
        <v>0.45617136592585883</v>
      </c>
    </row>
    <row r="45" spans="2:32">
      <c r="B45" s="695">
        <f t="shared" si="1"/>
        <v>2028</v>
      </c>
      <c r="C45" s="696">
        <f>IF(Select2=1,Food!$K47,"")</f>
        <v>0.31547497961466009</v>
      </c>
      <c r="D45" s="697">
        <f>IF(Select2=1,Paper!$K47,"")</f>
        <v>6.9777618322898138E-2</v>
      </c>
      <c r="E45" s="687">
        <f>IF(Select2=1,Nappies!$K47,"")</f>
        <v>0.10899460475827555</v>
      </c>
      <c r="F45" s="697">
        <f>IF(Select2=1,Garden!$K47,"")</f>
        <v>0</v>
      </c>
      <c r="G45" s="687">
        <f>IF(Select2=1,Wood!$K47,"")</f>
        <v>0</v>
      </c>
      <c r="H45" s="697">
        <f>IF(Select2=1,Textiles!$K47,"")</f>
        <v>1.6520719502502425E-2</v>
      </c>
      <c r="I45" s="698">
        <f>Sludge!K47</f>
        <v>0</v>
      </c>
      <c r="J45" s="698" t="str">
        <f>IF(Select2=2,MSW!$K47,"")</f>
        <v/>
      </c>
      <c r="K45" s="698">
        <f>Industry!$K47</f>
        <v>0</v>
      </c>
      <c r="L45" s="699">
        <f t="shared" si="3"/>
        <v>0.51076792219833622</v>
      </c>
      <c r="M45" s="700">
        <f>Recovery_OX!C40</f>
        <v>0</v>
      </c>
      <c r="N45" s="650"/>
      <c r="O45" s="701">
        <f>(L45-M45)*(1-Recovery_OX!F40)</f>
        <v>0.51076792219833622</v>
      </c>
      <c r="P45" s="641"/>
      <c r="Q45" s="652"/>
      <c r="S45" s="695">
        <f t="shared" si="2"/>
        <v>2028</v>
      </c>
      <c r="T45" s="696">
        <f>IF(Select2=1,Food!$W47,"")</f>
        <v>0.21106711392595459</v>
      </c>
      <c r="U45" s="697">
        <f>IF(Select2=1,Paper!$W47,"")</f>
        <v>0.14416863289854984</v>
      </c>
      <c r="V45" s="687">
        <f>IF(Select2=1,Nappies!$W47,"")</f>
        <v>0</v>
      </c>
      <c r="W45" s="697">
        <f>IF(Select2=1,Garden!$W47,"")</f>
        <v>0</v>
      </c>
      <c r="X45" s="687">
        <f>IF(Select2=1,Wood!$W47,"")</f>
        <v>8.6974133934060643E-2</v>
      </c>
      <c r="Y45" s="697">
        <f>IF(Select2=1,Textiles!$W47,"")</f>
        <v>1.8104898084934172E-2</v>
      </c>
      <c r="Z45" s="689">
        <f>Sludge!W47</f>
        <v>0</v>
      </c>
      <c r="AA45" s="689" t="str">
        <f>IF(Select2=2,MSW!$W47,"")</f>
        <v/>
      </c>
      <c r="AB45" s="698">
        <f>Industry!$W47</f>
        <v>0</v>
      </c>
      <c r="AC45" s="699">
        <f t="shared" si="0"/>
        <v>0.46031477884349919</v>
      </c>
      <c r="AD45" s="700">
        <f>Recovery_OX!R40</f>
        <v>0</v>
      </c>
      <c r="AE45" s="650"/>
      <c r="AF45" s="702">
        <f>(AC45-AD45)*(1-Recovery_OX!U40)</f>
        <v>0.46031477884349919</v>
      </c>
    </row>
    <row r="46" spans="2:32">
      <c r="B46" s="695">
        <f t="shared" si="1"/>
        <v>2029</v>
      </c>
      <c r="C46" s="696">
        <f>IF(Select2=1,Food!$K48,"")</f>
        <v>0.31607347347208808</v>
      </c>
      <c r="D46" s="697">
        <f>IF(Select2=1,Paper!$K48,"")</f>
        <v>7.0553269062052698E-2</v>
      </c>
      <c r="E46" s="687">
        <f>IF(Select2=1,Nappies!$K48,"")</f>
        <v>0.10927628863359029</v>
      </c>
      <c r="F46" s="697">
        <f>IF(Select2=1,Garden!$K48,"")</f>
        <v>0</v>
      </c>
      <c r="G46" s="687">
        <f>IF(Select2=1,Wood!$K48,"")</f>
        <v>0</v>
      </c>
      <c r="H46" s="697">
        <f>IF(Select2=1,Textiles!$K48,"")</f>
        <v>1.6704364467771696E-2</v>
      </c>
      <c r="I46" s="698">
        <f>Sludge!K48</f>
        <v>0</v>
      </c>
      <c r="J46" s="698" t="str">
        <f>IF(Select2=2,MSW!$K48,"")</f>
        <v/>
      </c>
      <c r="K46" s="698">
        <f>Industry!$K48</f>
        <v>0</v>
      </c>
      <c r="L46" s="699">
        <f t="shared" si="3"/>
        <v>0.51260739563550273</v>
      </c>
      <c r="M46" s="700">
        <f>Recovery_OX!C41</f>
        <v>0</v>
      </c>
      <c r="N46" s="650"/>
      <c r="O46" s="701">
        <f>(L46-M46)*(1-Recovery_OX!F41)</f>
        <v>0.51260739563550273</v>
      </c>
      <c r="P46" s="641"/>
      <c r="Q46" s="652"/>
      <c r="S46" s="695">
        <f t="shared" si="2"/>
        <v>2029</v>
      </c>
      <c r="T46" s="696">
        <f>IF(Select2=1,Food!$W48,"")</f>
        <v>0.21146753354510806</v>
      </c>
      <c r="U46" s="697">
        <f>IF(Select2=1,Paper!$W48,"")</f>
        <v>0.14577121707035678</v>
      </c>
      <c r="V46" s="687">
        <f>IF(Select2=1,Nappies!$W48,"")</f>
        <v>0</v>
      </c>
      <c r="W46" s="697">
        <f>IF(Select2=1,Garden!$W48,"")</f>
        <v>0</v>
      </c>
      <c r="X46" s="687">
        <f>IF(Select2=1,Wood!$W48,"")</f>
        <v>8.8746189842318995E-2</v>
      </c>
      <c r="Y46" s="697">
        <f>IF(Select2=1,Textiles!$W48,"")</f>
        <v>1.8306152841393648E-2</v>
      </c>
      <c r="Z46" s="689">
        <f>Sludge!W48</f>
        <v>0</v>
      </c>
      <c r="AA46" s="689" t="str">
        <f>IF(Select2=2,MSW!$W48,"")</f>
        <v/>
      </c>
      <c r="AB46" s="698">
        <f>Industry!$W48</f>
        <v>0</v>
      </c>
      <c r="AC46" s="699">
        <f t="shared" si="0"/>
        <v>0.46429109329917745</v>
      </c>
      <c r="AD46" s="700">
        <f>Recovery_OX!R41</f>
        <v>0</v>
      </c>
      <c r="AE46" s="650"/>
      <c r="AF46" s="702">
        <f>(AC46-AD46)*(1-Recovery_OX!U41)</f>
        <v>0.46429109329917745</v>
      </c>
    </row>
    <row r="47" spans="2:32">
      <c r="B47" s="695">
        <f t="shared" si="1"/>
        <v>2030</v>
      </c>
      <c r="C47" s="696">
        <f>IF(Select2=1,Food!$K49,"")</f>
        <v>0.31666488213516503</v>
      </c>
      <c r="D47" s="697">
        <f>IF(Select2=1,Paper!$K49,"")</f>
        <v>7.1286470304002925E-2</v>
      </c>
      <c r="E47" s="687">
        <f>IF(Select2=1,Nappies!$K49,"")</f>
        <v>0.10954543488728508</v>
      </c>
      <c r="F47" s="697">
        <f>IF(Select2=1,Garden!$K49,"")</f>
        <v>0</v>
      </c>
      <c r="G47" s="687">
        <f>IF(Select2=1,Wood!$K49,"")</f>
        <v>0</v>
      </c>
      <c r="H47" s="697">
        <f>IF(Select2=1,Textiles!$K49,"")</f>
        <v>1.6877958986304741E-2</v>
      </c>
      <c r="I47" s="698">
        <f>Sludge!K49</f>
        <v>0</v>
      </c>
      <c r="J47" s="698" t="str">
        <f>IF(Select2=2,MSW!$K49,"")</f>
        <v/>
      </c>
      <c r="K47" s="698">
        <f>Industry!$K49</f>
        <v>0</v>
      </c>
      <c r="L47" s="699">
        <f t="shared" si="3"/>
        <v>0.51437474631275781</v>
      </c>
      <c r="M47" s="700">
        <f>Recovery_OX!C42</f>
        <v>0</v>
      </c>
      <c r="N47" s="650"/>
      <c r="O47" s="701">
        <f>(L47-M47)*(1-Recovery_OX!F42)</f>
        <v>0.51437474631275781</v>
      </c>
      <c r="P47" s="641"/>
      <c r="Q47" s="652"/>
      <c r="S47" s="695">
        <f t="shared" si="2"/>
        <v>2030</v>
      </c>
      <c r="T47" s="696">
        <f>IF(Select2=1,Food!$W49,"")</f>
        <v>0.21186321284689902</v>
      </c>
      <c r="U47" s="697">
        <f>IF(Select2=1,Paper!$W49,"")</f>
        <v>0.14728609566942746</v>
      </c>
      <c r="V47" s="687">
        <f>IF(Select2=1,Nappies!$W49,"")</f>
        <v>0</v>
      </c>
      <c r="W47" s="697">
        <f>IF(Select2=1,Garden!$W49,"")</f>
        <v>0</v>
      </c>
      <c r="X47" s="687">
        <f>IF(Select2=1,Wood!$W49,"")</f>
        <v>9.0465959194299894E-2</v>
      </c>
      <c r="Y47" s="697">
        <f>IF(Select2=1,Textiles!$W49,"")</f>
        <v>1.8496393409649037E-2</v>
      </c>
      <c r="Z47" s="689">
        <f>Sludge!W49</f>
        <v>0</v>
      </c>
      <c r="AA47" s="689" t="str">
        <f>IF(Select2=2,MSW!$W49,"")</f>
        <v/>
      </c>
      <c r="AB47" s="698">
        <f>Industry!$W49</f>
        <v>0</v>
      </c>
      <c r="AC47" s="699">
        <f t="shared" si="0"/>
        <v>0.46811166112027541</v>
      </c>
      <c r="AD47" s="700">
        <f>Recovery_OX!R42</f>
        <v>0</v>
      </c>
      <c r="AE47" s="650"/>
      <c r="AF47" s="702">
        <f>(AC47-AD47)*(1-Recovery_OX!U42)</f>
        <v>0.46811166112027541</v>
      </c>
    </row>
    <row r="48" spans="2:32">
      <c r="B48" s="695">
        <f t="shared" si="1"/>
        <v>2031</v>
      </c>
      <c r="C48" s="696">
        <f>IF(Select2=1,Food!$K50,"")</f>
        <v>0.31725154145043832</v>
      </c>
      <c r="D48" s="697">
        <f>IF(Select2=1,Paper!$K50,"")</f>
        <v>7.1980091897101695E-2</v>
      </c>
      <c r="E48" s="687">
        <f>IF(Select2=1,Nappies!$K50,"")</f>
        <v>0.10980400359073531</v>
      </c>
      <c r="F48" s="697">
        <f>IF(Select2=1,Garden!$K50,"")</f>
        <v>0</v>
      </c>
      <c r="G48" s="687">
        <f>IF(Select2=1,Wood!$K50,"")</f>
        <v>0</v>
      </c>
      <c r="H48" s="697">
        <f>IF(Select2=1,Textiles!$K50,"")</f>
        <v>1.7042182530413633E-2</v>
      </c>
      <c r="I48" s="698">
        <f>Sludge!K50</f>
        <v>0</v>
      </c>
      <c r="J48" s="698" t="str">
        <f>IF(Select2=2,MSW!$K50,"")</f>
        <v/>
      </c>
      <c r="K48" s="698">
        <f>Industry!$K50</f>
        <v>0</v>
      </c>
      <c r="L48" s="699">
        <f t="shared" si="3"/>
        <v>0.51607781946868903</v>
      </c>
      <c r="M48" s="700">
        <f>Recovery_OX!C43</f>
        <v>0</v>
      </c>
      <c r="N48" s="650"/>
      <c r="O48" s="701">
        <f>(L48-M48)*(1-Recovery_OX!F43)</f>
        <v>0.51607781946868903</v>
      </c>
      <c r="P48" s="641"/>
      <c r="Q48" s="652"/>
      <c r="S48" s="695">
        <f t="shared" si="2"/>
        <v>2031</v>
      </c>
      <c r="T48" s="696">
        <f>IF(Select2=1,Food!$W50,"")</f>
        <v>0.21225571461893733</v>
      </c>
      <c r="U48" s="697">
        <f>IF(Select2=1,Paper!$W50,"")</f>
        <v>0.14871919813450757</v>
      </c>
      <c r="V48" s="687">
        <f>IF(Select2=1,Nappies!$W50,"")</f>
        <v>0</v>
      </c>
      <c r="W48" s="697">
        <f>IF(Select2=1,Garden!$W50,"")</f>
        <v>0</v>
      </c>
      <c r="X48" s="687">
        <f>IF(Select2=1,Wood!$W50,"")</f>
        <v>9.2135240364341814E-2</v>
      </c>
      <c r="Y48" s="697">
        <f>IF(Select2=1,Textiles!$W50,"")</f>
        <v>1.8676364416891654E-2</v>
      </c>
      <c r="Z48" s="689">
        <f>Sludge!W50</f>
        <v>0</v>
      </c>
      <c r="AA48" s="689" t="str">
        <f>IF(Select2=2,MSW!$W50,"")</f>
        <v/>
      </c>
      <c r="AB48" s="698">
        <f>Industry!$W50</f>
        <v>0</v>
      </c>
      <c r="AC48" s="699">
        <f t="shared" si="0"/>
        <v>0.47178651753467832</v>
      </c>
      <c r="AD48" s="700">
        <f>Recovery_OX!R43</f>
        <v>0</v>
      </c>
      <c r="AE48" s="650"/>
      <c r="AF48" s="702">
        <f>(AC48-AD48)*(1-Recovery_OX!U43)</f>
        <v>0.47178651753467832</v>
      </c>
    </row>
    <row r="49" spans="2:32">
      <c r="B49" s="695">
        <f t="shared" si="1"/>
        <v>2032</v>
      </c>
      <c r="C49" s="696">
        <f>IF(Select2=1,Food!$K51,"")</f>
        <v>0.21266006786993535</v>
      </c>
      <c r="D49" s="697">
        <f>IF(Select2=1,Paper!$K51,"")</f>
        <v>6.7113792841119846E-2</v>
      </c>
      <c r="E49" s="687">
        <f>IF(Select2=1,Nappies!$K51,"")</f>
        <v>9.2637774550926366E-2</v>
      </c>
      <c r="F49" s="697">
        <f>IF(Select2=1,Garden!$K51,"")</f>
        <v>0</v>
      </c>
      <c r="G49" s="687">
        <f>IF(Select2=1,Wood!$K51,"")</f>
        <v>0</v>
      </c>
      <c r="H49" s="697">
        <f>IF(Select2=1,Textiles!$K51,"")</f>
        <v>1.5890025669066783E-2</v>
      </c>
      <c r="I49" s="698">
        <f>Sludge!K51</f>
        <v>0</v>
      </c>
      <c r="J49" s="698" t="str">
        <f>IF(Select2=2,MSW!$K51,"")</f>
        <v/>
      </c>
      <c r="K49" s="698">
        <f>Industry!$K51</f>
        <v>0</v>
      </c>
      <c r="L49" s="699">
        <f t="shared" si="3"/>
        <v>0.38830166093104834</v>
      </c>
      <c r="M49" s="700">
        <f>Recovery_OX!C44</f>
        <v>0</v>
      </c>
      <c r="N49" s="650"/>
      <c r="O49" s="701">
        <f>(L49-M49)*(1-Recovery_OX!F44)</f>
        <v>0.38830166093104834</v>
      </c>
      <c r="P49" s="641"/>
      <c r="Q49" s="652"/>
      <c r="S49" s="695">
        <f t="shared" si="2"/>
        <v>2032</v>
      </c>
      <c r="T49" s="696">
        <f>IF(Select2=1,Food!$W51,"")</f>
        <v>0.14227926039469357</v>
      </c>
      <c r="U49" s="697">
        <f>IF(Select2=1,Paper!$W51,"")</f>
        <v>0.13866486124198307</v>
      </c>
      <c r="V49" s="687">
        <f>IF(Select2=1,Nappies!$W51,"")</f>
        <v>0</v>
      </c>
      <c r="W49" s="697">
        <f>IF(Select2=1,Garden!$W51,"")</f>
        <v>0</v>
      </c>
      <c r="X49" s="687">
        <f>IF(Select2=1,Wood!$W51,"")</f>
        <v>8.8966287124001231E-2</v>
      </c>
      <c r="Y49" s="697">
        <f>IF(Select2=1,Textiles!$W51,"")</f>
        <v>1.7413726760621136E-2</v>
      </c>
      <c r="Z49" s="689">
        <f>Sludge!W51</f>
        <v>0</v>
      </c>
      <c r="AA49" s="689" t="str">
        <f>IF(Select2=2,MSW!$W51,"")</f>
        <v/>
      </c>
      <c r="AB49" s="698">
        <f>Industry!$W51</f>
        <v>0</v>
      </c>
      <c r="AC49" s="699">
        <f t="shared" ref="AC49:AC80" si="4">SUM(T49:AA49)</f>
        <v>0.38732413552129902</v>
      </c>
      <c r="AD49" s="700">
        <f>Recovery_OX!R44</f>
        <v>0</v>
      </c>
      <c r="AE49" s="650"/>
      <c r="AF49" s="702">
        <f>(AC49-AD49)*(1-Recovery_OX!U44)</f>
        <v>0.38732413552129902</v>
      </c>
    </row>
    <row r="50" spans="2:32">
      <c r="B50" s="695">
        <f t="shared" si="1"/>
        <v>2033</v>
      </c>
      <c r="C50" s="696">
        <f>IF(Select2=1,Food!$K52,"")</f>
        <v>0.14255030648451722</v>
      </c>
      <c r="D50" s="697">
        <f>IF(Select2=1,Paper!$K52,"")</f>
        <v>6.257648567550822E-2</v>
      </c>
      <c r="E50" s="687">
        <f>IF(Select2=1,Nappies!$K52,"")</f>
        <v>7.815523107640443E-2</v>
      </c>
      <c r="F50" s="697">
        <f>IF(Select2=1,Garden!$K52,"")</f>
        <v>0</v>
      </c>
      <c r="G50" s="687">
        <f>IF(Select2=1,Wood!$K52,"")</f>
        <v>0</v>
      </c>
      <c r="H50" s="697">
        <f>IF(Select2=1,Textiles!$K52,"")</f>
        <v>1.4815761731984751E-2</v>
      </c>
      <c r="I50" s="698">
        <f>Sludge!K52</f>
        <v>0</v>
      </c>
      <c r="J50" s="698" t="str">
        <f>IF(Select2=2,MSW!$K52,"")</f>
        <v/>
      </c>
      <c r="K50" s="698">
        <f>Industry!$K52</f>
        <v>0</v>
      </c>
      <c r="L50" s="699">
        <f t="shared" si="3"/>
        <v>0.2980977849684146</v>
      </c>
      <c r="M50" s="700">
        <f>Recovery_OX!C45</f>
        <v>0</v>
      </c>
      <c r="N50" s="650"/>
      <c r="O50" s="701">
        <f>(L50-M50)*(1-Recovery_OX!F45)</f>
        <v>0.2980977849684146</v>
      </c>
      <c r="P50" s="641"/>
      <c r="Q50" s="652"/>
      <c r="S50" s="695">
        <f t="shared" si="2"/>
        <v>2033</v>
      </c>
      <c r="T50" s="696">
        <f>IF(Select2=1,Food!$W52,"")</f>
        <v>9.5372640377687723E-2</v>
      </c>
      <c r="U50" s="697">
        <f>IF(Select2=1,Paper!$W52,"")</f>
        <v>0.1292902596601409</v>
      </c>
      <c r="V50" s="687">
        <f>IF(Select2=1,Nappies!$W52,"")</f>
        <v>0</v>
      </c>
      <c r="W50" s="697">
        <f>IF(Select2=1,Garden!$W52,"")</f>
        <v>0</v>
      </c>
      <c r="X50" s="687">
        <f>IF(Select2=1,Wood!$W52,"")</f>
        <v>8.5906328711261373E-2</v>
      </c>
      <c r="Y50" s="697">
        <f>IF(Select2=1,Textiles!$W52,"")</f>
        <v>1.6236451213133975E-2</v>
      </c>
      <c r="Z50" s="689">
        <f>Sludge!W52</f>
        <v>0</v>
      </c>
      <c r="AA50" s="689" t="str">
        <f>IF(Select2=2,MSW!$W52,"")</f>
        <v/>
      </c>
      <c r="AB50" s="698">
        <f>Industry!$W52</f>
        <v>0</v>
      </c>
      <c r="AC50" s="699">
        <f t="shared" si="4"/>
        <v>0.32680567996222398</v>
      </c>
      <c r="AD50" s="700">
        <f>Recovery_OX!R45</f>
        <v>0</v>
      </c>
      <c r="AE50" s="650"/>
      <c r="AF50" s="702">
        <f>(AC50-AD50)*(1-Recovery_OX!U45)</f>
        <v>0.32680567996222398</v>
      </c>
    </row>
    <row r="51" spans="2:32">
      <c r="B51" s="695">
        <f t="shared" si="1"/>
        <v>2034</v>
      </c>
      <c r="C51" s="696">
        <f>IF(Select2=1,Food!$K53,"")</f>
        <v>9.5554328005096084E-2</v>
      </c>
      <c r="D51" s="697">
        <f>IF(Select2=1,Paper!$K53,"")</f>
        <v>5.8345928515276958E-2</v>
      </c>
      <c r="E51" s="687">
        <f>IF(Select2=1,Nappies!$K53,"")</f>
        <v>6.5936818692122728E-2</v>
      </c>
      <c r="F51" s="697">
        <f>IF(Select2=1,Garden!$K53,"")</f>
        <v>0</v>
      </c>
      <c r="G51" s="687">
        <f>IF(Select2=1,Wood!$K53,"")</f>
        <v>0</v>
      </c>
      <c r="H51" s="697">
        <f>IF(Select2=1,Textiles!$K53,"")</f>
        <v>1.381412467610163E-2</v>
      </c>
      <c r="I51" s="698">
        <f>Sludge!K53</f>
        <v>0</v>
      </c>
      <c r="J51" s="698" t="str">
        <f>IF(Select2=2,MSW!$K53,"")</f>
        <v/>
      </c>
      <c r="K51" s="698">
        <f>Industry!$K53</f>
        <v>0</v>
      </c>
      <c r="L51" s="699">
        <f t="shared" si="3"/>
        <v>0.23365119988859739</v>
      </c>
      <c r="M51" s="700">
        <f>Recovery_OX!C46</f>
        <v>0</v>
      </c>
      <c r="N51" s="650"/>
      <c r="O51" s="701">
        <f>(L51-M51)*(1-Recovery_OX!F46)</f>
        <v>0.23365119988859739</v>
      </c>
      <c r="P51" s="641"/>
      <c r="Q51" s="652"/>
      <c r="S51" s="695">
        <f t="shared" si="2"/>
        <v>2034</v>
      </c>
      <c r="T51" s="696">
        <f>IF(Select2=1,Food!$W53,"")</f>
        <v>6.3930192688512105E-2</v>
      </c>
      <c r="U51" s="697">
        <f>IF(Select2=1,Paper!$W53,"")</f>
        <v>0.12054943908115069</v>
      </c>
      <c r="V51" s="687">
        <f>IF(Select2=1,Nappies!$W53,"")</f>
        <v>0</v>
      </c>
      <c r="W51" s="697">
        <f>IF(Select2=1,Garden!$W53,"")</f>
        <v>0</v>
      </c>
      <c r="X51" s="687">
        <f>IF(Select2=1,Wood!$W53,"")</f>
        <v>8.2951616294396874E-2</v>
      </c>
      <c r="Y51" s="697">
        <f>IF(Select2=1,Textiles!$W53,"")</f>
        <v>1.5138766768330557E-2</v>
      </c>
      <c r="Z51" s="689">
        <f>Sludge!W53</f>
        <v>0</v>
      </c>
      <c r="AA51" s="689" t="str">
        <f>IF(Select2=2,MSW!$W53,"")</f>
        <v/>
      </c>
      <c r="AB51" s="698">
        <f>Industry!$W53</f>
        <v>0</v>
      </c>
      <c r="AC51" s="699">
        <f t="shared" si="4"/>
        <v>0.28257001483239025</v>
      </c>
      <c r="AD51" s="700">
        <f>Recovery_OX!R46</f>
        <v>0</v>
      </c>
      <c r="AE51" s="650"/>
      <c r="AF51" s="702">
        <f>(AC51-AD51)*(1-Recovery_OX!U46)</f>
        <v>0.28257001483239025</v>
      </c>
    </row>
    <row r="52" spans="2:32">
      <c r="B52" s="695">
        <f t="shared" si="1"/>
        <v>2035</v>
      </c>
      <c r="C52" s="696">
        <f>IF(Select2=1,Food!$K54,"")</f>
        <v>6.405198154728059E-2</v>
      </c>
      <c r="D52" s="697">
        <f>IF(Select2=1,Paper!$K54,"")</f>
        <v>5.440138316431848E-2</v>
      </c>
      <c r="E52" s="687">
        <f>IF(Select2=1,Nappies!$K54,"")</f>
        <v>5.5628574048838732E-2</v>
      </c>
      <c r="F52" s="697">
        <f>IF(Select2=1,Garden!$K54,"")</f>
        <v>0</v>
      </c>
      <c r="G52" s="687">
        <f>IF(Select2=1,Wood!$K54,"")</f>
        <v>0</v>
      </c>
      <c r="H52" s="697">
        <f>IF(Select2=1,Textiles!$K54,"")</f>
        <v>1.2880204475407418E-2</v>
      </c>
      <c r="I52" s="698">
        <f>Sludge!K54</f>
        <v>0</v>
      </c>
      <c r="J52" s="698" t="str">
        <f>IF(Select2=2,MSW!$K54,"")</f>
        <v/>
      </c>
      <c r="K52" s="698">
        <f>Industry!$K54</f>
        <v>0</v>
      </c>
      <c r="L52" s="699">
        <f t="shared" si="3"/>
        <v>0.1869621432358452</v>
      </c>
      <c r="M52" s="700">
        <f>Recovery_OX!C47</f>
        <v>0</v>
      </c>
      <c r="N52" s="650"/>
      <c r="O52" s="701">
        <f>(L52-M52)*(1-Recovery_OX!F47)</f>
        <v>0.1869621432358452</v>
      </c>
      <c r="P52" s="641"/>
      <c r="Q52" s="652"/>
      <c r="S52" s="695">
        <f t="shared" si="2"/>
        <v>2035</v>
      </c>
      <c r="T52" s="696">
        <f>IF(Select2=1,Food!$W54,"")</f>
        <v>4.2853689706030734E-2</v>
      </c>
      <c r="U52" s="697">
        <f>IF(Select2=1,Paper!$W54,"")</f>
        <v>0.11239955199239351</v>
      </c>
      <c r="V52" s="687">
        <f>IF(Select2=1,Nappies!$W54,"")</f>
        <v>0</v>
      </c>
      <c r="W52" s="697">
        <f>IF(Select2=1,Garden!$W54,"")</f>
        <v>0</v>
      </c>
      <c r="X52" s="687">
        <f>IF(Select2=1,Wood!$W54,"")</f>
        <v>8.0098529981189021E-2</v>
      </c>
      <c r="Y52" s="697">
        <f>IF(Select2=1,Textiles!$W54,"")</f>
        <v>1.4115292575788954E-2</v>
      </c>
      <c r="Z52" s="689">
        <f>Sludge!W54</f>
        <v>0</v>
      </c>
      <c r="AA52" s="689" t="str">
        <f>IF(Select2=2,MSW!$W54,"")</f>
        <v/>
      </c>
      <c r="AB52" s="698">
        <f>Industry!$W54</f>
        <v>0</v>
      </c>
      <c r="AC52" s="699">
        <f t="shared" si="4"/>
        <v>0.24946706425540222</v>
      </c>
      <c r="AD52" s="700">
        <f>Recovery_OX!R47</f>
        <v>0</v>
      </c>
      <c r="AE52" s="650"/>
      <c r="AF52" s="702">
        <f>(AC52-AD52)*(1-Recovery_OX!U47)</f>
        <v>0.24946706425540222</v>
      </c>
    </row>
    <row r="53" spans="2:32">
      <c r="B53" s="695">
        <f t="shared" si="1"/>
        <v>2036</v>
      </c>
      <c r="C53" s="696">
        <f>IF(Select2=1,Food!$K55,"")</f>
        <v>4.2935327219447046E-2</v>
      </c>
      <c r="D53" s="697">
        <f>IF(Select2=1,Paper!$K55,"")</f>
        <v>5.0723513456746062E-2</v>
      </c>
      <c r="E53" s="687">
        <f>IF(Select2=1,Nappies!$K55,"")</f>
        <v>4.6931870722431879E-2</v>
      </c>
      <c r="F53" s="697">
        <f>IF(Select2=1,Garden!$K55,"")</f>
        <v>0</v>
      </c>
      <c r="G53" s="687">
        <f>IF(Select2=1,Wood!$K55,"")</f>
        <v>0</v>
      </c>
      <c r="H53" s="697">
        <f>IF(Select2=1,Textiles!$K55,"")</f>
        <v>1.2009423051994813E-2</v>
      </c>
      <c r="I53" s="698">
        <f>Sludge!K55</f>
        <v>0</v>
      </c>
      <c r="J53" s="698" t="str">
        <f>IF(Select2=2,MSW!$K55,"")</f>
        <v/>
      </c>
      <c r="K53" s="698">
        <f>Industry!$K55</f>
        <v>0</v>
      </c>
      <c r="L53" s="699">
        <f t="shared" si="3"/>
        <v>0.15260013445061982</v>
      </c>
      <c r="M53" s="700">
        <f>Recovery_OX!C48</f>
        <v>0</v>
      </c>
      <c r="N53" s="650"/>
      <c r="O53" s="701">
        <f>(L53-M53)*(1-Recovery_OX!F48)</f>
        <v>0.15260013445061982</v>
      </c>
      <c r="P53" s="641"/>
      <c r="Q53" s="652"/>
      <c r="S53" s="695">
        <f t="shared" si="2"/>
        <v>2036</v>
      </c>
      <c r="T53" s="696">
        <f>IF(Select2=1,Food!$W55,"")</f>
        <v>2.8725687256543526E-2</v>
      </c>
      <c r="U53" s="697">
        <f>IF(Select2=1,Paper!$W55,"")</f>
        <v>0.10480064763790503</v>
      </c>
      <c r="V53" s="687">
        <f>IF(Select2=1,Nappies!$W55,"")</f>
        <v>0</v>
      </c>
      <c r="W53" s="697">
        <f>IF(Select2=1,Garden!$W55,"")</f>
        <v>0</v>
      </c>
      <c r="X53" s="687">
        <f>IF(Select2=1,Wood!$W55,"")</f>
        <v>7.734357438410519E-2</v>
      </c>
      <c r="Y53" s="697">
        <f>IF(Select2=1,Textiles!$W55,"")</f>
        <v>1.3161011563829936E-2</v>
      </c>
      <c r="Z53" s="689">
        <f>Sludge!W55</f>
        <v>0</v>
      </c>
      <c r="AA53" s="689" t="str">
        <f>IF(Select2=2,MSW!$W55,"")</f>
        <v/>
      </c>
      <c r="AB53" s="698">
        <f>Industry!$W55</f>
        <v>0</v>
      </c>
      <c r="AC53" s="699">
        <f t="shared" si="4"/>
        <v>0.22403092084238369</v>
      </c>
      <c r="AD53" s="700">
        <f>Recovery_OX!R48</f>
        <v>0</v>
      </c>
      <c r="AE53" s="650"/>
      <c r="AF53" s="702">
        <f>(AC53-AD53)*(1-Recovery_OX!U48)</f>
        <v>0.22403092084238369</v>
      </c>
    </row>
    <row r="54" spans="2:32">
      <c r="B54" s="695">
        <f t="shared" si="1"/>
        <v>2037</v>
      </c>
      <c r="C54" s="696">
        <f>IF(Select2=1,Food!$K56,"")</f>
        <v>2.8780410518294986E-2</v>
      </c>
      <c r="D54" s="697">
        <f>IF(Select2=1,Paper!$K56,"")</f>
        <v>4.7294290470986225E-2</v>
      </c>
      <c r="E54" s="687">
        <f>IF(Select2=1,Nappies!$K56,"")</f>
        <v>3.9594768105565677E-2</v>
      </c>
      <c r="F54" s="697">
        <f>IF(Select2=1,Garden!$K56,"")</f>
        <v>0</v>
      </c>
      <c r="G54" s="687">
        <f>IF(Select2=1,Wood!$K56,"")</f>
        <v>0</v>
      </c>
      <c r="H54" s="697">
        <f>IF(Select2=1,Textiles!$K56,"")</f>
        <v>1.1197511834315995E-2</v>
      </c>
      <c r="I54" s="698">
        <f>Sludge!K56</f>
        <v>0</v>
      </c>
      <c r="J54" s="698" t="str">
        <f>IF(Select2=2,MSW!$K56,"")</f>
        <v/>
      </c>
      <c r="K54" s="698">
        <f>Industry!$K56</f>
        <v>0</v>
      </c>
      <c r="L54" s="699">
        <f t="shared" si="3"/>
        <v>0.12686698092916288</v>
      </c>
      <c r="M54" s="700">
        <f>Recovery_OX!C49</f>
        <v>0</v>
      </c>
      <c r="N54" s="650"/>
      <c r="O54" s="701">
        <f>(L54-M54)*(1-Recovery_OX!F49)</f>
        <v>0.12686698092916288</v>
      </c>
      <c r="P54" s="641"/>
      <c r="Q54" s="652"/>
      <c r="S54" s="695">
        <f t="shared" si="2"/>
        <v>2037</v>
      </c>
      <c r="T54" s="696">
        <f>IF(Select2=1,Food!$W56,"")</f>
        <v>1.9255404004211635E-2</v>
      </c>
      <c r="U54" s="697">
        <f>IF(Select2=1,Paper!$W56,"")</f>
        <v>9.7715476179723551E-2</v>
      </c>
      <c r="V54" s="687">
        <f>IF(Select2=1,Nappies!$W56,"")</f>
        <v>0</v>
      </c>
      <c r="W54" s="697">
        <f>IF(Select2=1,Garden!$W56,"")</f>
        <v>0</v>
      </c>
      <c r="X54" s="687">
        <f>IF(Select2=1,Wood!$W56,"")</f>
        <v>7.4683374338011949E-2</v>
      </c>
      <c r="Y54" s="697">
        <f>IF(Select2=1,Textiles!$W56,"")</f>
        <v>1.2271245845825752E-2</v>
      </c>
      <c r="Z54" s="689">
        <f>Sludge!W56</f>
        <v>0</v>
      </c>
      <c r="AA54" s="689" t="str">
        <f>IF(Select2=2,MSW!$W56,"")</f>
        <v/>
      </c>
      <c r="AB54" s="698">
        <f>Industry!$W56</f>
        <v>0</v>
      </c>
      <c r="AC54" s="699">
        <f t="shared" si="4"/>
        <v>0.20392550036777288</v>
      </c>
      <c r="AD54" s="700">
        <f>Recovery_OX!R49</f>
        <v>0</v>
      </c>
      <c r="AE54" s="650"/>
      <c r="AF54" s="702">
        <f>(AC54-AD54)*(1-Recovery_OX!U49)</f>
        <v>0.20392550036777288</v>
      </c>
    </row>
    <row r="55" spans="2:32">
      <c r="B55" s="695">
        <f t="shared" si="1"/>
        <v>2038</v>
      </c>
      <c r="C55" s="696">
        <f>IF(Select2=1,Food!$K57,"")</f>
        <v>1.929208610354809E-2</v>
      </c>
      <c r="D55" s="697">
        <f>IF(Select2=1,Paper!$K57,"")</f>
        <v>4.4096904151984334E-2</v>
      </c>
      <c r="E55" s="687">
        <f>IF(Select2=1,Nappies!$K57,"")</f>
        <v>3.340471277195841E-2</v>
      </c>
      <c r="F55" s="697">
        <f>IF(Select2=1,Garden!$K57,"")</f>
        <v>0</v>
      </c>
      <c r="G55" s="687">
        <f>IF(Select2=1,Wood!$K57,"")</f>
        <v>0</v>
      </c>
      <c r="H55" s="697">
        <f>IF(Select2=1,Textiles!$K57,"")</f>
        <v>1.0440490832639954E-2</v>
      </c>
      <c r="I55" s="698">
        <f>Sludge!K57</f>
        <v>0</v>
      </c>
      <c r="J55" s="698" t="str">
        <f>IF(Select2=2,MSW!$K57,"")</f>
        <v/>
      </c>
      <c r="K55" s="698">
        <f>Industry!$K57</f>
        <v>0</v>
      </c>
      <c r="L55" s="699">
        <f t="shared" si="3"/>
        <v>0.10723419386013078</v>
      </c>
      <c r="M55" s="700">
        <f>Recovery_OX!C50</f>
        <v>0</v>
      </c>
      <c r="N55" s="650"/>
      <c r="O55" s="701">
        <f>(L55-M55)*(1-Recovery_OX!F50)</f>
        <v>0.10723419386013078</v>
      </c>
      <c r="P55" s="641"/>
      <c r="Q55" s="652"/>
      <c r="S55" s="695">
        <f t="shared" si="2"/>
        <v>2038</v>
      </c>
      <c r="T55" s="696">
        <f>IF(Select2=1,Food!$W57,"")</f>
        <v>1.2907283298537974E-2</v>
      </c>
      <c r="U55" s="697">
        <f>IF(Select2=1,Paper!$W57,"")</f>
        <v>9.1109306099141155E-2</v>
      </c>
      <c r="V55" s="687">
        <f>IF(Select2=1,Nappies!$W57,"")</f>
        <v>0</v>
      </c>
      <c r="W55" s="697">
        <f>IF(Select2=1,Garden!$W57,"")</f>
        <v>0</v>
      </c>
      <c r="X55" s="687">
        <f>IF(Select2=1,Wood!$W57,"")</f>
        <v>7.2114670765175692E-2</v>
      </c>
      <c r="Y55" s="697">
        <f>IF(Select2=1,Textiles!$W57,"")</f>
        <v>1.144163378919447E-2</v>
      </c>
      <c r="Z55" s="689">
        <f>Sludge!W57</f>
        <v>0</v>
      </c>
      <c r="AA55" s="689" t="str">
        <f>IF(Select2=2,MSW!$W57,"")</f>
        <v/>
      </c>
      <c r="AB55" s="698">
        <f>Industry!$W57</f>
        <v>0</v>
      </c>
      <c r="AC55" s="699">
        <f t="shared" si="4"/>
        <v>0.18757289395204929</v>
      </c>
      <c r="AD55" s="700">
        <f>Recovery_OX!R50</f>
        <v>0</v>
      </c>
      <c r="AE55" s="650"/>
      <c r="AF55" s="702">
        <f>(AC55-AD55)*(1-Recovery_OX!U50)</f>
        <v>0.18757289395204929</v>
      </c>
    </row>
    <row r="56" spans="2:32">
      <c r="B56" s="695">
        <f t="shared" si="1"/>
        <v>2039</v>
      </c>
      <c r="C56" s="696">
        <f>IF(Select2=1,Food!$K58,"")</f>
        <v>1.2931872045053874E-2</v>
      </c>
      <c r="D56" s="697">
        <f>IF(Select2=1,Paper!$K58,"")</f>
        <v>4.1115680908295149E-2</v>
      </c>
      <c r="E56" s="687">
        <f>IF(Select2=1,Nappies!$K58,"")</f>
        <v>2.818238087420917E-2</v>
      </c>
      <c r="F56" s="697">
        <f>IF(Select2=1,Garden!$K58,"")</f>
        <v>0</v>
      </c>
      <c r="G56" s="687">
        <f>IF(Select2=1,Wood!$K58,"")</f>
        <v>0</v>
      </c>
      <c r="H56" s="697">
        <f>IF(Select2=1,Textiles!$K58,"")</f>
        <v>9.7346491291382016E-3</v>
      </c>
      <c r="I56" s="698">
        <f>Sludge!K58</f>
        <v>0</v>
      </c>
      <c r="J56" s="698" t="str">
        <f>IF(Select2=2,MSW!$K58,"")</f>
        <v/>
      </c>
      <c r="K56" s="698">
        <f>Industry!$K58</f>
        <v>0</v>
      </c>
      <c r="L56" s="699">
        <f t="shared" si="3"/>
        <v>9.1964582956696392E-2</v>
      </c>
      <c r="M56" s="700">
        <f>Recovery_OX!C51</f>
        <v>0</v>
      </c>
      <c r="N56" s="650"/>
      <c r="O56" s="701">
        <f>(L56-M56)*(1-Recovery_OX!F51)</f>
        <v>9.1964582956696392E-2</v>
      </c>
      <c r="P56" s="641"/>
      <c r="Q56" s="652"/>
      <c r="S56" s="695">
        <f t="shared" si="2"/>
        <v>2039</v>
      </c>
      <c r="T56" s="696">
        <f>IF(Select2=1,Food!$W58,"")</f>
        <v>8.6520107348710129E-3</v>
      </c>
      <c r="U56" s="697">
        <f>IF(Select2=1,Paper!$W58,"")</f>
        <v>8.4949753942758527E-2</v>
      </c>
      <c r="V56" s="687">
        <f>IF(Select2=1,Nappies!$W58,"")</f>
        <v>0</v>
      </c>
      <c r="W56" s="697">
        <f>IF(Select2=1,Garden!$W58,"")</f>
        <v>0</v>
      </c>
      <c r="X56" s="687">
        <f>IF(Select2=1,Wood!$W58,"")</f>
        <v>6.963431668248482E-2</v>
      </c>
      <c r="Y56" s="697">
        <f>IF(Select2=1,Textiles!$W58,"")</f>
        <v>1.0668108634672E-2</v>
      </c>
      <c r="Z56" s="689">
        <f>Sludge!W58</f>
        <v>0</v>
      </c>
      <c r="AA56" s="689" t="str">
        <f>IF(Select2=2,MSW!$W58,"")</f>
        <v/>
      </c>
      <c r="AB56" s="698">
        <f>Industry!$W58</f>
        <v>0</v>
      </c>
      <c r="AC56" s="699">
        <f t="shared" si="4"/>
        <v>0.17390418999478635</v>
      </c>
      <c r="AD56" s="700">
        <f>Recovery_OX!R51</f>
        <v>0</v>
      </c>
      <c r="AE56" s="650"/>
      <c r="AF56" s="702">
        <f>(AC56-AD56)*(1-Recovery_OX!U51)</f>
        <v>0.17390418999478635</v>
      </c>
    </row>
    <row r="57" spans="2:32">
      <c r="B57" s="695">
        <f t="shared" si="1"/>
        <v>2040</v>
      </c>
      <c r="C57" s="696">
        <f>IF(Select2=1,Food!$K59,"")</f>
        <v>8.6684930645675104E-3</v>
      </c>
      <c r="D57" s="697">
        <f>IF(Select2=1,Paper!$K59,"")</f>
        <v>3.8336006780119378E-2</v>
      </c>
      <c r="E57" s="687">
        <f>IF(Select2=1,Nappies!$K59,"")</f>
        <v>2.3776483191489107E-2</v>
      </c>
      <c r="F57" s="697">
        <f>IF(Select2=1,Garden!$K59,"")</f>
        <v>0</v>
      </c>
      <c r="G57" s="687">
        <f>IF(Select2=1,Wood!$K59,"")</f>
        <v>0</v>
      </c>
      <c r="H57" s="697">
        <f>IF(Select2=1,Textiles!$K59,"")</f>
        <v>9.076526686961281E-3</v>
      </c>
      <c r="I57" s="698">
        <f>Sludge!K59</f>
        <v>0</v>
      </c>
      <c r="J57" s="698" t="str">
        <f>IF(Select2=2,MSW!$K59,"")</f>
        <v/>
      </c>
      <c r="K57" s="698">
        <f>Industry!$K59</f>
        <v>0</v>
      </c>
      <c r="L57" s="699">
        <f t="shared" si="3"/>
        <v>7.9857509723137279E-2</v>
      </c>
      <c r="M57" s="700">
        <f>Recovery_OX!C52</f>
        <v>0</v>
      </c>
      <c r="N57" s="650"/>
      <c r="O57" s="701">
        <f>(L57-M57)*(1-Recovery_OX!F52)</f>
        <v>7.9857509723137279E-2</v>
      </c>
      <c r="P57" s="641"/>
      <c r="Q57" s="652"/>
      <c r="S57" s="695">
        <f t="shared" si="2"/>
        <v>2040</v>
      </c>
      <c r="T57" s="696">
        <f>IF(Select2=1,Food!$W59,"")</f>
        <v>5.799616234099584E-3</v>
      </c>
      <c r="U57" s="697">
        <f>IF(Select2=1,Paper!$W59,"")</f>
        <v>7.9206625578759016E-2</v>
      </c>
      <c r="V57" s="687">
        <f>IF(Select2=1,Nappies!$W59,"")</f>
        <v>0</v>
      </c>
      <c r="W57" s="697">
        <f>IF(Select2=1,Garden!$W59,"")</f>
        <v>0</v>
      </c>
      <c r="X57" s="687">
        <f>IF(Select2=1,Wood!$W59,"")</f>
        <v>6.7239273346001965E-2</v>
      </c>
      <c r="Y57" s="697">
        <f>IF(Select2=1,Textiles!$W59,"")</f>
        <v>9.9468785610534564E-3</v>
      </c>
      <c r="Z57" s="689">
        <f>Sludge!W59</f>
        <v>0</v>
      </c>
      <c r="AA57" s="689" t="str">
        <f>IF(Select2=2,MSW!$W59,"")</f>
        <v/>
      </c>
      <c r="AB57" s="698">
        <f>Industry!$W59</f>
        <v>0</v>
      </c>
      <c r="AC57" s="699">
        <f t="shared" si="4"/>
        <v>0.16219239371991401</v>
      </c>
      <c r="AD57" s="700">
        <f>Recovery_OX!R52</f>
        <v>0</v>
      </c>
      <c r="AE57" s="650"/>
      <c r="AF57" s="702">
        <f>(AC57-AD57)*(1-Recovery_OX!U52)</f>
        <v>0.16219239371991401</v>
      </c>
    </row>
    <row r="58" spans="2:32">
      <c r="B58" s="695">
        <f t="shared" si="1"/>
        <v>2041</v>
      </c>
      <c r="C58" s="696">
        <f>IF(Select2=1,Food!$K60,"")</f>
        <v>5.8106646701005142E-3</v>
      </c>
      <c r="D58" s="697">
        <f>IF(Select2=1,Paper!$K60,"")</f>
        <v>3.5744255801655841E-2</v>
      </c>
      <c r="E58" s="687">
        <f>IF(Select2=1,Nappies!$K60,"")</f>
        <v>2.0059382331054657E-2</v>
      </c>
      <c r="F58" s="697">
        <f>IF(Select2=1,Garden!$K60,"")</f>
        <v>0</v>
      </c>
      <c r="G58" s="687">
        <f>IF(Select2=1,Wood!$K60,"")</f>
        <v>0</v>
      </c>
      <c r="H58" s="697">
        <f>IF(Select2=1,Textiles!$K60,"")</f>
        <v>8.4628973891341091E-3</v>
      </c>
      <c r="I58" s="698">
        <f>Sludge!K60</f>
        <v>0</v>
      </c>
      <c r="J58" s="698" t="str">
        <f>IF(Select2=2,MSW!$K60,"")</f>
        <v/>
      </c>
      <c r="K58" s="698">
        <f>Industry!$K60</f>
        <v>0</v>
      </c>
      <c r="L58" s="699">
        <f t="shared" si="3"/>
        <v>7.0077200191945119E-2</v>
      </c>
      <c r="M58" s="700">
        <f>Recovery_OX!C53</f>
        <v>0</v>
      </c>
      <c r="N58" s="650"/>
      <c r="O58" s="701">
        <f>(L58-M58)*(1-Recovery_OX!F53)</f>
        <v>7.0077200191945119E-2</v>
      </c>
      <c r="P58" s="641"/>
      <c r="Q58" s="652"/>
      <c r="S58" s="695">
        <f t="shared" si="2"/>
        <v>2041</v>
      </c>
      <c r="T58" s="696">
        <f>IF(Select2=1,Food!$W60,"")</f>
        <v>3.887599021030674E-3</v>
      </c>
      <c r="U58" s="697">
        <f>IF(Select2=1,Paper!$W60,"")</f>
        <v>7.3851768185239308E-2</v>
      </c>
      <c r="V58" s="687">
        <f>IF(Select2=1,Nappies!$W60,"")</f>
        <v>0</v>
      </c>
      <c r="W58" s="697">
        <f>IF(Select2=1,Garden!$W60,"")</f>
        <v>0</v>
      </c>
      <c r="X58" s="687">
        <f>IF(Select2=1,Wood!$W60,"")</f>
        <v>6.492660652812253E-2</v>
      </c>
      <c r="Y58" s="697">
        <f>IF(Select2=1,Textiles!$W60,"")</f>
        <v>9.2744080976812152E-3</v>
      </c>
      <c r="Z58" s="689">
        <f>Sludge!W60</f>
        <v>0</v>
      </c>
      <c r="AA58" s="689" t="str">
        <f>IF(Select2=2,MSW!$W60,"")</f>
        <v/>
      </c>
      <c r="AB58" s="698">
        <f>Industry!$W60</f>
        <v>0</v>
      </c>
      <c r="AC58" s="699">
        <f t="shared" si="4"/>
        <v>0.1519403818320737</v>
      </c>
      <c r="AD58" s="700">
        <f>Recovery_OX!R53</f>
        <v>0</v>
      </c>
      <c r="AE58" s="650"/>
      <c r="AF58" s="702">
        <f>(AC58-AD58)*(1-Recovery_OX!U53)</f>
        <v>0.1519403818320737</v>
      </c>
    </row>
    <row r="59" spans="2:32">
      <c r="B59" s="695">
        <f t="shared" si="1"/>
        <v>2042</v>
      </c>
      <c r="C59" s="696">
        <f>IF(Select2=1,Food!$K61,"")</f>
        <v>3.8950050091594397E-3</v>
      </c>
      <c r="D59" s="697">
        <f>IF(Select2=1,Paper!$K61,"")</f>
        <v>3.3327723206601247E-2</v>
      </c>
      <c r="E59" s="687">
        <f>IF(Select2=1,Nappies!$K61,"")</f>
        <v>1.6923395115365968E-2</v>
      </c>
      <c r="F59" s="697">
        <f>IF(Select2=1,Garden!$K61,"")</f>
        <v>0</v>
      </c>
      <c r="G59" s="687">
        <f>IF(Select2=1,Wood!$K61,"")</f>
        <v>0</v>
      </c>
      <c r="H59" s="697">
        <f>IF(Select2=1,Textiles!$K61,"")</f>
        <v>7.8907532241268286E-3</v>
      </c>
      <c r="I59" s="698">
        <f>Sludge!K61</f>
        <v>0</v>
      </c>
      <c r="J59" s="698" t="str">
        <f>IF(Select2=2,MSW!$K61,"")</f>
        <v/>
      </c>
      <c r="K59" s="698">
        <f>Industry!$K61</f>
        <v>0</v>
      </c>
      <c r="L59" s="699">
        <f t="shared" si="3"/>
        <v>6.203687655525348E-2</v>
      </c>
      <c r="M59" s="700">
        <f>Recovery_OX!C54</f>
        <v>0</v>
      </c>
      <c r="N59" s="650"/>
      <c r="O59" s="701">
        <f>(L59-M59)*(1-Recovery_OX!F54)</f>
        <v>6.203687655525348E-2</v>
      </c>
      <c r="P59" s="641"/>
      <c r="Q59" s="652"/>
      <c r="S59" s="695">
        <f t="shared" si="2"/>
        <v>2042</v>
      </c>
      <c r="T59" s="696">
        <f>IF(Select2=1,Food!$W61,"")</f>
        <v>2.6059355547453874E-3</v>
      </c>
      <c r="U59" s="697">
        <f>IF(Select2=1,Paper!$W61,"")</f>
        <v>6.8858932245043858E-2</v>
      </c>
      <c r="V59" s="687">
        <f>IF(Select2=1,Nappies!$W61,"")</f>
        <v>0</v>
      </c>
      <c r="W59" s="697">
        <f>IF(Select2=1,Garden!$W61,"")</f>
        <v>0</v>
      </c>
      <c r="X59" s="687">
        <f>IF(Select2=1,Wood!$W61,"")</f>
        <v>6.2693482922778987E-2</v>
      </c>
      <c r="Y59" s="697">
        <f>IF(Select2=1,Textiles!$W61,"")</f>
        <v>8.6474007935636466E-3</v>
      </c>
      <c r="Z59" s="689">
        <f>Sludge!W61</f>
        <v>0</v>
      </c>
      <c r="AA59" s="689" t="str">
        <f>IF(Select2=2,MSW!$W61,"")</f>
        <v/>
      </c>
      <c r="AB59" s="698">
        <f>Industry!$W61</f>
        <v>0</v>
      </c>
      <c r="AC59" s="699">
        <f t="shared" si="4"/>
        <v>0.1428057515161319</v>
      </c>
      <c r="AD59" s="700">
        <f>Recovery_OX!R54</f>
        <v>0</v>
      </c>
      <c r="AE59" s="650"/>
      <c r="AF59" s="702">
        <f>(AC59-AD59)*(1-Recovery_OX!U54)</f>
        <v>0.1428057515161319</v>
      </c>
    </row>
    <row r="60" spans="2:32">
      <c r="B60" s="695">
        <f t="shared" si="1"/>
        <v>2043</v>
      </c>
      <c r="C60" s="696">
        <f>IF(Select2=1,Food!$K62,"")</f>
        <v>2.6108999370488017E-3</v>
      </c>
      <c r="D60" s="697">
        <f>IF(Select2=1,Paper!$K62,"")</f>
        <v>3.1074563149371057E-2</v>
      </c>
      <c r="E60" s="687">
        <f>IF(Select2=1,Nappies!$K62,"")</f>
        <v>1.4277673036193365E-2</v>
      </c>
      <c r="F60" s="697">
        <f>IF(Select2=1,Garden!$K62,"")</f>
        <v>0</v>
      </c>
      <c r="G60" s="687">
        <f>IF(Select2=1,Wood!$K62,"")</f>
        <v>0</v>
      </c>
      <c r="H60" s="697">
        <f>IF(Select2=1,Textiles!$K62,"")</f>
        <v>7.3572895405787904E-3</v>
      </c>
      <c r="I60" s="698">
        <f>Sludge!K62</f>
        <v>0</v>
      </c>
      <c r="J60" s="698" t="str">
        <f>IF(Select2=2,MSW!$K62,"")</f>
        <v/>
      </c>
      <c r="K60" s="698">
        <f>Industry!$K62</f>
        <v>0</v>
      </c>
      <c r="L60" s="699">
        <f t="shared" si="3"/>
        <v>5.5320425663192015E-2</v>
      </c>
      <c r="M60" s="700">
        <f>Recovery_OX!C55</f>
        <v>0</v>
      </c>
      <c r="N60" s="650"/>
      <c r="O60" s="701">
        <f>(L60-M60)*(1-Recovery_OX!F55)</f>
        <v>5.5320425663192015E-2</v>
      </c>
      <c r="P60" s="641"/>
      <c r="Q60" s="652"/>
      <c r="S60" s="695">
        <f t="shared" si="2"/>
        <v>2043</v>
      </c>
      <c r="T60" s="696">
        <f>IF(Select2=1,Food!$W62,"")</f>
        <v>1.7468108410228374E-3</v>
      </c>
      <c r="U60" s="697">
        <f>IF(Select2=1,Paper!$W62,"")</f>
        <v>6.4203642870601318E-2</v>
      </c>
      <c r="V60" s="687">
        <f>IF(Select2=1,Nappies!$W62,"")</f>
        <v>0</v>
      </c>
      <c r="W60" s="697">
        <f>IF(Select2=1,Garden!$W62,"")</f>
        <v>0</v>
      </c>
      <c r="X60" s="687">
        <f>IF(Select2=1,Wood!$W62,"")</f>
        <v>6.0537166674286637E-2</v>
      </c>
      <c r="Y60" s="697">
        <f>IF(Select2=1,Textiles!$W62,"")</f>
        <v>8.0627830581685364E-3</v>
      </c>
      <c r="Z60" s="689">
        <f>Sludge!W62</f>
        <v>0</v>
      </c>
      <c r="AA60" s="689" t="str">
        <f>IF(Select2=2,MSW!$W62,"")</f>
        <v/>
      </c>
      <c r="AB60" s="698">
        <f>Industry!$W62</f>
        <v>0</v>
      </c>
      <c r="AC60" s="699">
        <f t="shared" si="4"/>
        <v>0.13455040344407934</v>
      </c>
      <c r="AD60" s="700">
        <f>Recovery_OX!R55</f>
        <v>0</v>
      </c>
      <c r="AE60" s="650"/>
      <c r="AF60" s="702">
        <f>(AC60-AD60)*(1-Recovery_OX!U55)</f>
        <v>0.13455040344407934</v>
      </c>
    </row>
    <row r="61" spans="2:32">
      <c r="B61" s="695">
        <f t="shared" si="1"/>
        <v>2044</v>
      </c>
      <c r="C61" s="696">
        <f>IF(Select2=1,Food!$K63,"")</f>
        <v>1.7501385659970004E-3</v>
      </c>
      <c r="D61" s="697">
        <f>IF(Select2=1,Paper!$K63,"")</f>
        <v>2.8973730636750697E-2</v>
      </c>
      <c r="E61" s="687">
        <f>IF(Select2=1,Nappies!$K63,"")</f>
        <v>1.2045570403503209E-2</v>
      </c>
      <c r="F61" s="697">
        <f>IF(Select2=1,Garden!$K63,"")</f>
        <v>0</v>
      </c>
      <c r="G61" s="687">
        <f>IF(Select2=1,Wood!$K63,"")</f>
        <v>0</v>
      </c>
      <c r="H61" s="697">
        <f>IF(Select2=1,Textiles!$K63,"")</f>
        <v>6.859891298894338E-3</v>
      </c>
      <c r="I61" s="698">
        <f>Sludge!K63</f>
        <v>0</v>
      </c>
      <c r="J61" s="698" t="str">
        <f>IF(Select2=2,MSW!$K63,"")</f>
        <v/>
      </c>
      <c r="K61" s="698">
        <f>Industry!$K63</f>
        <v>0</v>
      </c>
      <c r="L61" s="699">
        <f t="shared" si="3"/>
        <v>4.9629330905145243E-2</v>
      </c>
      <c r="M61" s="700">
        <f>Recovery_OX!C56</f>
        <v>0</v>
      </c>
      <c r="N61" s="650"/>
      <c r="O61" s="701">
        <f>(L61-M61)*(1-Recovery_OX!F56)</f>
        <v>4.9629330905145243E-2</v>
      </c>
      <c r="P61" s="641"/>
      <c r="Q61" s="652"/>
      <c r="S61" s="695">
        <f t="shared" si="2"/>
        <v>2044</v>
      </c>
      <c r="T61" s="696">
        <f>IF(Select2=1,Food!$W63,"")</f>
        <v>1.1709223233699823E-3</v>
      </c>
      <c r="U61" s="697">
        <f>IF(Select2=1,Paper!$W63,"")</f>
        <v>5.9863079827997254E-2</v>
      </c>
      <c r="V61" s="687">
        <f>IF(Select2=1,Nappies!$W63,"")</f>
        <v>0</v>
      </c>
      <c r="W61" s="697">
        <f>IF(Select2=1,Garden!$W63,"")</f>
        <v>0</v>
      </c>
      <c r="X61" s="687">
        <f>IF(Select2=1,Wood!$W63,"")</f>
        <v>5.8455016025578233E-2</v>
      </c>
      <c r="Y61" s="697">
        <f>IF(Select2=1,Textiles!$W63,"")</f>
        <v>7.5176890946787251E-3</v>
      </c>
      <c r="Z61" s="689">
        <f>Sludge!W63</f>
        <v>0</v>
      </c>
      <c r="AA61" s="689" t="str">
        <f>IF(Select2=2,MSW!$W63,"")</f>
        <v/>
      </c>
      <c r="AB61" s="698">
        <f>Industry!$W63</f>
        <v>0</v>
      </c>
      <c r="AC61" s="699">
        <f t="shared" si="4"/>
        <v>0.12700670727162419</v>
      </c>
      <c r="AD61" s="700">
        <f>Recovery_OX!R56</f>
        <v>0</v>
      </c>
      <c r="AE61" s="650"/>
      <c r="AF61" s="702">
        <f>(AC61-AD61)*(1-Recovery_OX!U56)</f>
        <v>0.12700670727162419</v>
      </c>
    </row>
    <row r="62" spans="2:32">
      <c r="B62" s="695">
        <f t="shared" si="1"/>
        <v>2045</v>
      </c>
      <c r="C62" s="696">
        <f>IF(Select2=1,Food!$K64,"")</f>
        <v>1.1731529641278572E-3</v>
      </c>
      <c r="D62" s="697">
        <f>IF(Select2=1,Paper!$K64,"")</f>
        <v>2.7014927385325981E-2</v>
      </c>
      <c r="E62" s="687">
        <f>IF(Select2=1,Nappies!$K64,"")</f>
        <v>1.0162423945270362E-2</v>
      </c>
      <c r="F62" s="697">
        <f>IF(Select2=1,Garden!$K64,"")</f>
        <v>0</v>
      </c>
      <c r="G62" s="687">
        <f>IF(Select2=1,Wood!$K64,"")</f>
        <v>0</v>
      </c>
      <c r="H62" s="697">
        <f>IF(Select2=1,Textiles!$K64,"")</f>
        <v>6.3961202523156683E-3</v>
      </c>
      <c r="I62" s="698">
        <f>Sludge!K64</f>
        <v>0</v>
      </c>
      <c r="J62" s="698" t="str">
        <f>IF(Select2=2,MSW!$K64,"")</f>
        <v/>
      </c>
      <c r="K62" s="698">
        <f>Industry!$K64</f>
        <v>0</v>
      </c>
      <c r="L62" s="699">
        <f t="shared" si="3"/>
        <v>4.4746624547039864E-2</v>
      </c>
      <c r="M62" s="700">
        <f>Recovery_OX!C57</f>
        <v>0</v>
      </c>
      <c r="N62" s="650"/>
      <c r="O62" s="701">
        <f>(L62-M62)*(1-Recovery_OX!F57)</f>
        <v>4.4746624547039864E-2</v>
      </c>
      <c r="P62" s="641"/>
      <c r="Q62" s="652"/>
      <c r="S62" s="695">
        <f t="shared" si="2"/>
        <v>2045</v>
      </c>
      <c r="T62" s="696">
        <f>IF(Select2=1,Food!$W64,"")</f>
        <v>7.8489270570552422E-4</v>
      </c>
      <c r="U62" s="697">
        <f>IF(Select2=1,Paper!$W64,"")</f>
        <v>5.5815965672161079E-2</v>
      </c>
      <c r="V62" s="687">
        <f>IF(Select2=1,Nappies!$W64,"")</f>
        <v>0</v>
      </c>
      <c r="W62" s="697">
        <f>IF(Select2=1,Garden!$W64,"")</f>
        <v>0</v>
      </c>
      <c r="X62" s="687">
        <f>IF(Select2=1,Wood!$W64,"")</f>
        <v>5.6444480081721184E-2</v>
      </c>
      <c r="Y62" s="697">
        <f>IF(Select2=1,Textiles!$W64,"")</f>
        <v>7.009446851852787E-3</v>
      </c>
      <c r="Z62" s="689">
        <f>Sludge!W64</f>
        <v>0</v>
      </c>
      <c r="AA62" s="689" t="str">
        <f>IF(Select2=2,MSW!$W64,"")</f>
        <v/>
      </c>
      <c r="AB62" s="698">
        <f>Industry!$W64</f>
        <v>0</v>
      </c>
      <c r="AC62" s="699">
        <f t="shared" si="4"/>
        <v>0.12005478531144056</v>
      </c>
      <c r="AD62" s="700">
        <f>Recovery_OX!R57</f>
        <v>0</v>
      </c>
      <c r="AE62" s="650"/>
      <c r="AF62" s="702">
        <f>(AC62-AD62)*(1-Recovery_OX!U57)</f>
        <v>0.12005478531144056</v>
      </c>
    </row>
    <row r="63" spans="2:32">
      <c r="B63" s="695">
        <f t="shared" si="1"/>
        <v>2046</v>
      </c>
      <c r="C63" s="696">
        <f>IF(Select2=1,Food!$K65,"")</f>
        <v>7.8638794892103197E-4</v>
      </c>
      <c r="D63" s="697">
        <f>IF(Select2=1,Paper!$K65,"")</f>
        <v>2.5188551339285901E-2</v>
      </c>
      <c r="E63" s="687">
        <f>IF(Select2=1,Nappies!$K65,"")</f>
        <v>8.573679533961218E-3</v>
      </c>
      <c r="F63" s="697">
        <f>IF(Select2=1,Garden!$K65,"")</f>
        <v>0</v>
      </c>
      <c r="G63" s="687">
        <f>IF(Select2=1,Wood!$K65,"")</f>
        <v>0</v>
      </c>
      <c r="H63" s="697">
        <f>IF(Select2=1,Textiles!$K65,"")</f>
        <v>5.9637029946344039E-3</v>
      </c>
      <c r="I63" s="698">
        <f>Sludge!K65</f>
        <v>0</v>
      </c>
      <c r="J63" s="698" t="str">
        <f>IF(Select2=2,MSW!$K65,"")</f>
        <v/>
      </c>
      <c r="K63" s="698">
        <f>Industry!$K65</f>
        <v>0</v>
      </c>
      <c r="L63" s="699">
        <f t="shared" si="3"/>
        <v>4.0512321816802553E-2</v>
      </c>
      <c r="M63" s="700">
        <f>Recovery_OX!C58</f>
        <v>0</v>
      </c>
      <c r="N63" s="650"/>
      <c r="O63" s="701">
        <f>(L63-M63)*(1-Recovery_OX!F58)</f>
        <v>4.0512321816802553E-2</v>
      </c>
      <c r="P63" s="641"/>
      <c r="Q63" s="652"/>
      <c r="S63" s="695">
        <f t="shared" si="2"/>
        <v>2046</v>
      </c>
      <c r="T63" s="696">
        <f>IF(Select2=1,Food!$W65,"")</f>
        <v>5.2612931462156444E-4</v>
      </c>
      <c r="U63" s="697">
        <f>IF(Select2=1,Paper!$W65,"")</f>
        <v>5.2042461444805545E-2</v>
      </c>
      <c r="V63" s="687">
        <f>IF(Select2=1,Nappies!$W65,"")</f>
        <v>0</v>
      </c>
      <c r="W63" s="697">
        <f>IF(Select2=1,Garden!$W65,"")</f>
        <v>0</v>
      </c>
      <c r="X63" s="687">
        <f>IF(Select2=1,Wood!$W65,"")</f>
        <v>5.4503095684752298E-2</v>
      </c>
      <c r="Y63" s="697">
        <f>IF(Select2=1,Textiles!$W65,"")</f>
        <v>6.5355649256267434E-3</v>
      </c>
      <c r="Z63" s="689">
        <f>Sludge!W65</f>
        <v>0</v>
      </c>
      <c r="AA63" s="689" t="str">
        <f>IF(Select2=2,MSW!$W65,"")</f>
        <v/>
      </c>
      <c r="AB63" s="698">
        <f>Industry!$W65</f>
        <v>0</v>
      </c>
      <c r="AC63" s="699">
        <f t="shared" si="4"/>
        <v>0.11360725136980616</v>
      </c>
      <c r="AD63" s="700">
        <f>Recovery_OX!R58</f>
        <v>0</v>
      </c>
      <c r="AE63" s="650"/>
      <c r="AF63" s="702">
        <f>(AC63-AD63)*(1-Recovery_OX!U58)</f>
        <v>0.11360725136980616</v>
      </c>
    </row>
    <row r="64" spans="2:32">
      <c r="B64" s="695">
        <f t="shared" si="1"/>
        <v>2047</v>
      </c>
      <c r="C64" s="696">
        <f>IF(Select2=1,Food!$K66,"")</f>
        <v>5.2713160612261804E-4</v>
      </c>
      <c r="D64" s="697">
        <f>IF(Select2=1,Paper!$K66,"")</f>
        <v>2.3485649601133876E-2</v>
      </c>
      <c r="E64" s="687">
        <f>IF(Select2=1,Nappies!$K66,"")</f>
        <v>7.2333117715755596E-3</v>
      </c>
      <c r="F64" s="697">
        <f>IF(Select2=1,Garden!$K66,"")</f>
        <v>0</v>
      </c>
      <c r="G64" s="687">
        <f>IF(Select2=1,Wood!$K66,"")</f>
        <v>0</v>
      </c>
      <c r="H64" s="697">
        <f>IF(Select2=1,Textiles!$K66,"")</f>
        <v>5.5605198159517141E-3</v>
      </c>
      <c r="I64" s="698">
        <f>Sludge!K66</f>
        <v>0</v>
      </c>
      <c r="J64" s="698" t="str">
        <f>IF(Select2=2,MSW!$K66,"")</f>
        <v/>
      </c>
      <c r="K64" s="698">
        <f>Industry!$K66</f>
        <v>0</v>
      </c>
      <c r="L64" s="699">
        <f t="shared" si="3"/>
        <v>3.6806612794783769E-2</v>
      </c>
      <c r="M64" s="700">
        <f>Recovery_OX!C59</f>
        <v>0</v>
      </c>
      <c r="N64" s="650"/>
      <c r="O64" s="701">
        <f>(L64-M64)*(1-Recovery_OX!F59)</f>
        <v>3.6806612794783769E-2</v>
      </c>
      <c r="P64" s="641"/>
      <c r="Q64" s="652"/>
      <c r="S64" s="695">
        <f t="shared" si="2"/>
        <v>2047</v>
      </c>
      <c r="T64" s="696">
        <f>IF(Select2=1,Food!$W66,"")</f>
        <v>3.5267502639782646E-4</v>
      </c>
      <c r="U64" s="697">
        <f>IF(Select2=1,Paper!$W66,"")</f>
        <v>4.8524069423830279E-2</v>
      </c>
      <c r="V64" s="687">
        <f>IF(Select2=1,Nappies!$W66,"")</f>
        <v>0</v>
      </c>
      <c r="W64" s="697">
        <f>IF(Select2=1,Garden!$W66,"")</f>
        <v>0</v>
      </c>
      <c r="X64" s="687">
        <f>IF(Select2=1,Wood!$W66,"")</f>
        <v>5.2628484396001221E-2</v>
      </c>
      <c r="Y64" s="697">
        <f>IF(Select2=1,Textiles!$W66,"")</f>
        <v>6.0937203462484548E-3</v>
      </c>
      <c r="Z64" s="689">
        <f>Sludge!W66</f>
        <v>0</v>
      </c>
      <c r="AA64" s="689" t="str">
        <f>IF(Select2=2,MSW!$W66,"")</f>
        <v/>
      </c>
      <c r="AB64" s="698">
        <f>Industry!$W66</f>
        <v>0</v>
      </c>
      <c r="AC64" s="699">
        <f t="shared" si="4"/>
        <v>0.10759894919247778</v>
      </c>
      <c r="AD64" s="700">
        <f>Recovery_OX!R59</f>
        <v>0</v>
      </c>
      <c r="AE64" s="650"/>
      <c r="AF64" s="702">
        <f>(AC64-AD64)*(1-Recovery_OX!U59)</f>
        <v>0.10759894919247778</v>
      </c>
    </row>
    <row r="65" spans="2:32">
      <c r="B65" s="695">
        <f t="shared" si="1"/>
        <v>2048</v>
      </c>
      <c r="C65" s="696">
        <f>IF(Select2=1,Food!$K67,"")</f>
        <v>3.5334688248295383E-4</v>
      </c>
      <c r="D65" s="697">
        <f>IF(Select2=1,Paper!$K67,"")</f>
        <v>2.1897874544573821E-2</v>
      </c>
      <c r="E65" s="687">
        <f>IF(Select2=1,Nappies!$K67,"")</f>
        <v>6.1024906491507578E-3</v>
      </c>
      <c r="F65" s="697">
        <f>IF(Select2=1,Garden!$K67,"")</f>
        <v>0</v>
      </c>
      <c r="G65" s="687">
        <f>IF(Select2=1,Wood!$K67,"")</f>
        <v>0</v>
      </c>
      <c r="H65" s="697">
        <f>IF(Select2=1,Textiles!$K67,"")</f>
        <v>5.1845943118579395E-3</v>
      </c>
      <c r="I65" s="698">
        <f>Sludge!K67</f>
        <v>0</v>
      </c>
      <c r="J65" s="698" t="str">
        <f>IF(Select2=2,MSW!$K67,"")</f>
        <v/>
      </c>
      <c r="K65" s="698">
        <f>Industry!$K67</f>
        <v>0</v>
      </c>
      <c r="L65" s="699">
        <f t="shared" si="3"/>
        <v>3.3538306388065472E-2</v>
      </c>
      <c r="M65" s="700">
        <f>Recovery_OX!C60</f>
        <v>0</v>
      </c>
      <c r="N65" s="650"/>
      <c r="O65" s="701">
        <f>(L65-M65)*(1-Recovery_OX!F60)</f>
        <v>3.3538306388065472E-2</v>
      </c>
      <c r="P65" s="641"/>
      <c r="Q65" s="652"/>
      <c r="S65" s="695">
        <f t="shared" si="2"/>
        <v>2048</v>
      </c>
      <c r="T65" s="696">
        <f>IF(Select2=1,Food!$W67,"")</f>
        <v>2.3640513993061137E-4</v>
      </c>
      <c r="U65" s="697">
        <f>IF(Select2=1,Paper!$W67,"")</f>
        <v>4.5243542447466541E-2</v>
      </c>
      <c r="V65" s="687">
        <f>IF(Select2=1,Nappies!$W67,"")</f>
        <v>0</v>
      </c>
      <c r="W65" s="697">
        <f>IF(Select2=1,Garden!$W67,"")</f>
        <v>0</v>
      </c>
      <c r="X65" s="687">
        <f>IF(Select2=1,Wood!$W67,"")</f>
        <v>5.0818349582205602E-2</v>
      </c>
      <c r="Y65" s="697">
        <f>IF(Select2=1,Textiles!$W67,"")</f>
        <v>5.681747191077194E-3</v>
      </c>
      <c r="Z65" s="689">
        <f>Sludge!W67</f>
        <v>0</v>
      </c>
      <c r="AA65" s="689" t="str">
        <f>IF(Select2=2,MSW!$W67,"")</f>
        <v/>
      </c>
      <c r="AB65" s="698">
        <f>Industry!$W67</f>
        <v>0</v>
      </c>
      <c r="AC65" s="699">
        <f t="shared" si="4"/>
        <v>0.10198004436067995</v>
      </c>
      <c r="AD65" s="700">
        <f>Recovery_OX!R60</f>
        <v>0</v>
      </c>
      <c r="AE65" s="650"/>
      <c r="AF65" s="702">
        <f>(AC65-AD65)*(1-Recovery_OX!U60)</f>
        <v>0.10198004436067995</v>
      </c>
    </row>
    <row r="66" spans="2:32">
      <c r="B66" s="695">
        <f t="shared" si="1"/>
        <v>2049</v>
      </c>
      <c r="C66" s="696">
        <f>IF(Select2=1,Food!$K68,"")</f>
        <v>2.3685549853252327E-4</v>
      </c>
      <c r="D66" s="697">
        <f>IF(Select2=1,Paper!$K68,"")</f>
        <v>2.0417442894436415E-2</v>
      </c>
      <c r="E66" s="687">
        <f>IF(Select2=1,Nappies!$K68,"")</f>
        <v>5.1484566542969205E-3</v>
      </c>
      <c r="F66" s="697">
        <f>IF(Select2=1,Garden!$K68,"")</f>
        <v>0</v>
      </c>
      <c r="G66" s="687">
        <f>IF(Select2=1,Wood!$K68,"")</f>
        <v>0</v>
      </c>
      <c r="H66" s="697">
        <f>IF(Select2=1,Textiles!$K68,"")</f>
        <v>4.8340836950958753E-3</v>
      </c>
      <c r="I66" s="698">
        <f>Sludge!K68</f>
        <v>0</v>
      </c>
      <c r="J66" s="698" t="str">
        <f>IF(Select2=2,MSW!$K68,"")</f>
        <v/>
      </c>
      <c r="K66" s="698">
        <f>Industry!$K68</f>
        <v>0</v>
      </c>
      <c r="L66" s="699">
        <f t="shared" si="3"/>
        <v>3.0636838742361734E-2</v>
      </c>
      <c r="M66" s="700">
        <f>Recovery_OX!C61</f>
        <v>0</v>
      </c>
      <c r="N66" s="650"/>
      <c r="O66" s="701">
        <f>(L66-M66)*(1-Recovery_OX!F61)</f>
        <v>3.0636838742361734E-2</v>
      </c>
      <c r="P66" s="641"/>
      <c r="Q66" s="652"/>
      <c r="S66" s="695">
        <f t="shared" si="2"/>
        <v>2049</v>
      </c>
      <c r="T66" s="696">
        <f>IF(Select2=1,Food!$W68,"")</f>
        <v>1.5846710428134915E-4</v>
      </c>
      <c r="U66" s="697">
        <f>IF(Select2=1,Paper!$W68,"")</f>
        <v>4.2184799368670235E-2</v>
      </c>
      <c r="V66" s="687">
        <f>IF(Select2=1,Nappies!$W68,"")</f>
        <v>0</v>
      </c>
      <c r="W66" s="697">
        <f>IF(Select2=1,Garden!$W68,"")</f>
        <v>0</v>
      </c>
      <c r="X66" s="687">
        <f>IF(Select2=1,Wood!$W68,"")</f>
        <v>4.9070473601848158E-2</v>
      </c>
      <c r="Y66" s="697">
        <f>IF(Select2=1,Textiles!$W68,"")</f>
        <v>5.2976259672283567E-3</v>
      </c>
      <c r="Z66" s="689">
        <f>Sludge!W68</f>
        <v>0</v>
      </c>
      <c r="AA66" s="689" t="str">
        <f>IF(Select2=2,MSW!$W68,"")</f>
        <v/>
      </c>
      <c r="AB66" s="698">
        <f>Industry!$W68</f>
        <v>0</v>
      </c>
      <c r="AC66" s="699">
        <f t="shared" si="4"/>
        <v>9.6711366042028096E-2</v>
      </c>
      <c r="AD66" s="700">
        <f>Recovery_OX!R61</f>
        <v>0</v>
      </c>
      <c r="AE66" s="650"/>
      <c r="AF66" s="702">
        <f>(AC66-AD66)*(1-Recovery_OX!U61)</f>
        <v>9.6711366042028096E-2</v>
      </c>
    </row>
    <row r="67" spans="2:32">
      <c r="B67" s="695">
        <f t="shared" si="1"/>
        <v>2050</v>
      </c>
      <c r="C67" s="696">
        <f>IF(Select2=1,Food!$K69,"")</f>
        <v>1.5876898868011531E-4</v>
      </c>
      <c r="D67" s="697">
        <f>IF(Select2=1,Paper!$K69,"")</f>
        <v>1.903709757305513E-2</v>
      </c>
      <c r="E67" s="687">
        <f>IF(Select2=1,Nappies!$K69,"")</f>
        <v>4.3435717390018424E-3</v>
      </c>
      <c r="F67" s="697">
        <f>IF(Select2=1,Garden!$K69,"")</f>
        <v>0</v>
      </c>
      <c r="G67" s="687">
        <f>IF(Select2=1,Wood!$K69,"")</f>
        <v>0</v>
      </c>
      <c r="H67" s="697">
        <f>IF(Select2=1,Textiles!$K69,"")</f>
        <v>4.5072697622155046E-3</v>
      </c>
      <c r="I67" s="698">
        <f>Sludge!K69</f>
        <v>0</v>
      </c>
      <c r="J67" s="698" t="str">
        <f>IF(Select2=2,MSW!$K69,"")</f>
        <v/>
      </c>
      <c r="K67" s="698">
        <f>Industry!$K69</f>
        <v>0</v>
      </c>
      <c r="L67" s="699">
        <f t="shared" si="3"/>
        <v>2.8046708062952595E-2</v>
      </c>
      <c r="M67" s="700">
        <f>Recovery_OX!C62</f>
        <v>0</v>
      </c>
      <c r="N67" s="650"/>
      <c r="O67" s="701">
        <f>(L67-M67)*(1-Recovery_OX!F62)</f>
        <v>2.8046708062952595E-2</v>
      </c>
      <c r="P67" s="641"/>
      <c r="Q67" s="652"/>
      <c r="S67" s="695">
        <f t="shared" si="2"/>
        <v>2050</v>
      </c>
      <c r="T67" s="696">
        <f>IF(Select2=1,Food!$W69,"")</f>
        <v>1.0622367663700843E-4</v>
      </c>
      <c r="U67" s="697">
        <f>IF(Select2=1,Paper!$W69,"")</f>
        <v>3.9332846225320482E-2</v>
      </c>
      <c r="V67" s="687">
        <f>IF(Select2=1,Nappies!$W69,"")</f>
        <v>0</v>
      </c>
      <c r="W67" s="697">
        <f>IF(Select2=1,Garden!$W69,"")</f>
        <v>0</v>
      </c>
      <c r="X67" s="687">
        <f>IF(Select2=1,Wood!$W69,"")</f>
        <v>4.7382715088268523E-2</v>
      </c>
      <c r="Y67" s="697">
        <f>IF(Select2=1,Textiles!$W69,"")</f>
        <v>4.939473712016992E-3</v>
      </c>
      <c r="Z67" s="689">
        <f>Sludge!W69</f>
        <v>0</v>
      </c>
      <c r="AA67" s="689" t="str">
        <f>IF(Select2=2,MSW!$W69,"")</f>
        <v/>
      </c>
      <c r="AB67" s="698">
        <f>Industry!$W69</f>
        <v>0</v>
      </c>
      <c r="AC67" s="699">
        <f t="shared" si="4"/>
        <v>9.1761258702242998E-2</v>
      </c>
      <c r="AD67" s="700">
        <f>Recovery_OX!R62</f>
        <v>0</v>
      </c>
      <c r="AE67" s="650"/>
      <c r="AF67" s="702">
        <f>(AC67-AD67)*(1-Recovery_OX!U62)</f>
        <v>9.1761258702242998E-2</v>
      </c>
    </row>
    <row r="68" spans="2:32">
      <c r="B68" s="695">
        <f t="shared" si="1"/>
        <v>2051</v>
      </c>
      <c r="C68" s="696">
        <f>IF(Select2=1,Food!$K70,"")</f>
        <v>1.0642603580108679E-4</v>
      </c>
      <c r="D68" s="697">
        <f>IF(Select2=1,Paper!$K70,"")</f>
        <v>1.7750072126063131E-2</v>
      </c>
      <c r="E68" s="687">
        <f>IF(Select2=1,Nappies!$K70,"")</f>
        <v>3.6645186545582248E-3</v>
      </c>
      <c r="F68" s="697">
        <f>IF(Select2=1,Garden!$K70,"")</f>
        <v>0</v>
      </c>
      <c r="G68" s="687">
        <f>IF(Select2=1,Wood!$K70,"")</f>
        <v>0</v>
      </c>
      <c r="H68" s="697">
        <f>IF(Select2=1,Textiles!$K70,"")</f>
        <v>4.2025504709386893E-3</v>
      </c>
      <c r="I68" s="698">
        <f>Sludge!K70</f>
        <v>0</v>
      </c>
      <c r="J68" s="698" t="str">
        <f>IF(Select2=2,MSW!$K70,"")</f>
        <v/>
      </c>
      <c r="K68" s="698">
        <f>Industry!$K70</f>
        <v>0</v>
      </c>
      <c r="L68" s="699">
        <f t="shared" si="3"/>
        <v>2.5723567287361134E-2</v>
      </c>
      <c r="M68" s="700">
        <f>Recovery_OX!C63</f>
        <v>0</v>
      </c>
      <c r="N68" s="650"/>
      <c r="O68" s="701">
        <f>(L68-M68)*(1-Recovery_OX!F63)</f>
        <v>2.5723567287361134E-2</v>
      </c>
      <c r="P68" s="641"/>
      <c r="Q68" s="652"/>
      <c r="S68" s="695">
        <f t="shared" si="2"/>
        <v>2051</v>
      </c>
      <c r="T68" s="696">
        <f>IF(Select2=1,Food!$W70,"")</f>
        <v>7.1203859813394354E-5</v>
      </c>
      <c r="U68" s="697">
        <f>IF(Select2=1,Paper!$W70,"")</f>
        <v>3.6673702739799821E-2</v>
      </c>
      <c r="V68" s="687">
        <f>IF(Select2=1,Nappies!$W70,"")</f>
        <v>0</v>
      </c>
      <c r="W68" s="697">
        <f>IF(Select2=1,Garden!$W70,"")</f>
        <v>0</v>
      </c>
      <c r="X68" s="687">
        <f>IF(Select2=1,Wood!$W70,"")</f>
        <v>4.5753006326221188E-2</v>
      </c>
      <c r="Y68" s="697">
        <f>IF(Select2=1,Textiles!$W70,"")</f>
        <v>4.6055347626725368E-3</v>
      </c>
      <c r="Z68" s="689">
        <f>Sludge!W70</f>
        <v>0</v>
      </c>
      <c r="AA68" s="689" t="str">
        <f>IF(Select2=2,MSW!$W70,"")</f>
        <v/>
      </c>
      <c r="AB68" s="698">
        <f>Industry!$W70</f>
        <v>0</v>
      </c>
      <c r="AC68" s="699">
        <f t="shared" si="4"/>
        <v>8.7103447688506933E-2</v>
      </c>
      <c r="AD68" s="700">
        <f>Recovery_OX!R63</f>
        <v>0</v>
      </c>
      <c r="AE68" s="650"/>
      <c r="AF68" s="702">
        <f>(AC68-AD68)*(1-Recovery_OX!U63)</f>
        <v>8.7103447688506933E-2</v>
      </c>
    </row>
    <row r="69" spans="2:32">
      <c r="B69" s="695">
        <f t="shared" si="1"/>
        <v>2052</v>
      </c>
      <c r="C69" s="696">
        <f>IF(Select2=1,Food!$K71,"")</f>
        <v>7.1339505217575094E-5</v>
      </c>
      <c r="D69" s="697">
        <f>IF(Select2=1,Paper!$K71,"")</f>
        <v>1.65500575532261E-2</v>
      </c>
      <c r="E69" s="687">
        <f>IF(Select2=1,Nappies!$K71,"")</f>
        <v>3.0916254586118921E-3</v>
      </c>
      <c r="F69" s="697">
        <f>IF(Select2=1,Garden!$K71,"")</f>
        <v>0</v>
      </c>
      <c r="G69" s="687">
        <f>IF(Select2=1,Wood!$K71,"")</f>
        <v>0</v>
      </c>
      <c r="H69" s="697">
        <f>IF(Select2=1,Textiles!$K71,"")</f>
        <v>3.918432086946067E-3</v>
      </c>
      <c r="I69" s="698">
        <f>Sludge!K71</f>
        <v>0</v>
      </c>
      <c r="J69" s="698" t="str">
        <f>IF(Select2=2,MSW!$K71,"")</f>
        <v/>
      </c>
      <c r="K69" s="698">
        <f>Industry!$K71</f>
        <v>0</v>
      </c>
      <c r="L69" s="699">
        <f t="shared" si="3"/>
        <v>2.3631454604001637E-2</v>
      </c>
      <c r="M69" s="700">
        <f>Recovery_OX!C64</f>
        <v>0</v>
      </c>
      <c r="N69" s="650"/>
      <c r="O69" s="701">
        <f>(L69-M69)*(1-Recovery_OX!F64)</f>
        <v>2.3631454604001637E-2</v>
      </c>
      <c r="P69" s="641"/>
      <c r="Q69" s="652"/>
      <c r="S69" s="695">
        <f t="shared" si="2"/>
        <v>2052</v>
      </c>
      <c r="T69" s="696">
        <f>IF(Select2=1,Food!$W71,"")</f>
        <v>4.7729374588029706E-5</v>
      </c>
      <c r="U69" s="697">
        <f>IF(Select2=1,Paper!$W71,"")</f>
        <v>3.4194333787657197E-2</v>
      </c>
      <c r="V69" s="687">
        <f>IF(Select2=1,Nappies!$W71,"")</f>
        <v>0</v>
      </c>
      <c r="W69" s="697">
        <f>IF(Select2=1,Garden!$W71,"")</f>
        <v>0</v>
      </c>
      <c r="X69" s="687">
        <f>IF(Select2=1,Wood!$W71,"")</f>
        <v>4.417935071866589E-2</v>
      </c>
      <c r="Y69" s="697">
        <f>IF(Select2=1,Textiles!$W71,"")</f>
        <v>4.2941721500778813E-3</v>
      </c>
      <c r="Z69" s="689">
        <f>Sludge!W71</f>
        <v>0</v>
      </c>
      <c r="AA69" s="689" t="str">
        <f>IF(Select2=2,MSW!$W71,"")</f>
        <v/>
      </c>
      <c r="AB69" s="698">
        <f>Industry!$W71</f>
        <v>0</v>
      </c>
      <c r="AC69" s="699">
        <f t="shared" si="4"/>
        <v>8.2715586030988997E-2</v>
      </c>
      <c r="AD69" s="700">
        <f>Recovery_OX!R64</f>
        <v>0</v>
      </c>
      <c r="AE69" s="650"/>
      <c r="AF69" s="702">
        <f>(AC69-AD69)*(1-Recovery_OX!U64)</f>
        <v>8.2715586030988997E-2</v>
      </c>
    </row>
    <row r="70" spans="2:32">
      <c r="B70" s="695">
        <f t="shared" si="1"/>
        <v>2053</v>
      </c>
      <c r="C70" s="696">
        <f>IF(Select2=1,Food!$K72,"")</f>
        <v>4.7820300421604666E-5</v>
      </c>
      <c r="D70" s="697">
        <f>IF(Select2=1,Paper!$K72,"")</f>
        <v>1.5431171381715774E-2</v>
      </c>
      <c r="E70" s="687">
        <f>IF(Select2=1,Nappies!$K72,"")</f>
        <v>2.6082956255245125E-3</v>
      </c>
      <c r="F70" s="697">
        <f>IF(Select2=1,Garden!$K72,"")</f>
        <v>0</v>
      </c>
      <c r="G70" s="687">
        <f>IF(Select2=1,Wood!$K72,"")</f>
        <v>0</v>
      </c>
      <c r="H70" s="697">
        <f>IF(Select2=1,Textiles!$K72,"")</f>
        <v>3.6535218615896801E-3</v>
      </c>
      <c r="I70" s="698">
        <f>Sludge!K72</f>
        <v>0</v>
      </c>
      <c r="J70" s="698" t="str">
        <f>IF(Select2=2,MSW!$K72,"")</f>
        <v/>
      </c>
      <c r="K70" s="698">
        <f>Industry!$K72</f>
        <v>0</v>
      </c>
      <c r="L70" s="699">
        <f t="shared" si="3"/>
        <v>2.1740809169251571E-2</v>
      </c>
      <c r="M70" s="700">
        <f>Recovery_OX!C65</f>
        <v>0</v>
      </c>
      <c r="N70" s="650"/>
      <c r="O70" s="701">
        <f>(L70-M70)*(1-Recovery_OX!F65)</f>
        <v>2.1740809169251571E-2</v>
      </c>
      <c r="P70" s="641"/>
      <c r="Q70" s="652"/>
      <c r="S70" s="695">
        <f t="shared" si="2"/>
        <v>2053</v>
      </c>
      <c r="T70" s="696">
        <f>IF(Select2=1,Food!$W72,"")</f>
        <v>3.1993956571100349E-5</v>
      </c>
      <c r="U70" s="697">
        <f>IF(Select2=1,Paper!$W72,"")</f>
        <v>3.1882585499412724E-2</v>
      </c>
      <c r="V70" s="687">
        <f>IF(Select2=1,Nappies!$W72,"")</f>
        <v>0</v>
      </c>
      <c r="W70" s="697">
        <f>IF(Select2=1,Garden!$W72,"")</f>
        <v>0</v>
      </c>
      <c r="X70" s="687">
        <f>IF(Select2=1,Wood!$W72,"")</f>
        <v>4.265982034068639E-2</v>
      </c>
      <c r="Y70" s="697">
        <f>IF(Select2=1,Textiles!$W72,"")</f>
        <v>4.0038595743448549E-3</v>
      </c>
      <c r="Z70" s="689">
        <f>Sludge!W72</f>
        <v>0</v>
      </c>
      <c r="AA70" s="689" t="str">
        <f>IF(Select2=2,MSW!$W72,"")</f>
        <v/>
      </c>
      <c r="AB70" s="698">
        <f>Industry!$W72</f>
        <v>0</v>
      </c>
      <c r="AC70" s="699">
        <f t="shared" si="4"/>
        <v>7.8578259371015063E-2</v>
      </c>
      <c r="AD70" s="700">
        <f>Recovery_OX!R65</f>
        <v>0</v>
      </c>
      <c r="AE70" s="650"/>
      <c r="AF70" s="702">
        <f>(AC70-AD70)*(1-Recovery_OX!U65)</f>
        <v>7.8578259371015063E-2</v>
      </c>
    </row>
    <row r="71" spans="2:32">
      <c r="B71" s="695">
        <f t="shared" si="1"/>
        <v>2054</v>
      </c>
      <c r="C71" s="696">
        <f>IF(Select2=1,Food!$K73,"")</f>
        <v>3.2054905980048146E-5</v>
      </c>
      <c r="D71" s="697">
        <f>IF(Select2=1,Paper!$K73,"")</f>
        <v>1.438792883022132E-2</v>
      </c>
      <c r="E71" s="687">
        <f>IF(Select2=1,Nappies!$K73,"")</f>
        <v>2.2005272505372874E-3</v>
      </c>
      <c r="F71" s="697">
        <f>IF(Select2=1,Garden!$K73,"")</f>
        <v>0</v>
      </c>
      <c r="G71" s="687">
        <f>IF(Select2=1,Wood!$K73,"")</f>
        <v>0</v>
      </c>
      <c r="H71" s="697">
        <f>IF(Select2=1,Textiles!$K73,"")</f>
        <v>3.4065212046374927E-3</v>
      </c>
      <c r="I71" s="698">
        <f>Sludge!K73</f>
        <v>0</v>
      </c>
      <c r="J71" s="698" t="str">
        <f>IF(Select2=2,MSW!$K73,"")</f>
        <v/>
      </c>
      <c r="K71" s="698">
        <f>Industry!$K73</f>
        <v>0</v>
      </c>
      <c r="L71" s="699">
        <f t="shared" si="3"/>
        <v>2.0027032191376148E-2</v>
      </c>
      <c r="M71" s="700">
        <f>Recovery_OX!C66</f>
        <v>0</v>
      </c>
      <c r="N71" s="650"/>
      <c r="O71" s="701">
        <f>(L71-M71)*(1-Recovery_OX!F66)</f>
        <v>2.0027032191376148E-2</v>
      </c>
      <c r="P71" s="641"/>
      <c r="Q71" s="652"/>
      <c r="S71" s="695">
        <f t="shared" si="2"/>
        <v>2054</v>
      </c>
      <c r="T71" s="696">
        <f>IF(Select2=1,Food!$W73,"")</f>
        <v>2.144619044160223E-5</v>
      </c>
      <c r="U71" s="697">
        <f>IF(Select2=1,Paper!$W73,"")</f>
        <v>2.9727125682275431E-2</v>
      </c>
      <c r="V71" s="687">
        <f>IF(Select2=1,Nappies!$W73,"")</f>
        <v>0</v>
      </c>
      <c r="W71" s="697">
        <f>IF(Select2=1,Garden!$W73,"")</f>
        <v>0</v>
      </c>
      <c r="X71" s="687">
        <f>IF(Select2=1,Wood!$W73,"")</f>
        <v>4.1192553577541487E-2</v>
      </c>
      <c r="Y71" s="697">
        <f>IF(Select2=1,Textiles!$W73,"")</f>
        <v>3.7331739228904032E-3</v>
      </c>
      <c r="Z71" s="689">
        <f>Sludge!W73</f>
        <v>0</v>
      </c>
      <c r="AA71" s="689" t="str">
        <f>IF(Select2=2,MSW!$W73,"")</f>
        <v/>
      </c>
      <c r="AB71" s="698">
        <f>Industry!$W73</f>
        <v>0</v>
      </c>
      <c r="AC71" s="699">
        <f t="shared" si="4"/>
        <v>7.4674299373148928E-2</v>
      </c>
      <c r="AD71" s="700">
        <f>Recovery_OX!R66</f>
        <v>0</v>
      </c>
      <c r="AE71" s="650"/>
      <c r="AF71" s="702">
        <f>(AC71-AD71)*(1-Recovery_OX!U66)</f>
        <v>7.4674299373148928E-2</v>
      </c>
    </row>
    <row r="72" spans="2:32">
      <c r="B72" s="695">
        <f t="shared" si="1"/>
        <v>2055</v>
      </c>
      <c r="C72" s="696">
        <f>IF(Select2=1,Food!$K74,"")</f>
        <v>2.1487046052213969E-5</v>
      </c>
      <c r="D72" s="697">
        <f>IF(Select2=1,Paper!$K74,"")</f>
        <v>1.3415215922544979E-2</v>
      </c>
      <c r="E72" s="687">
        <f>IF(Select2=1,Nappies!$K74,"")</f>
        <v>1.8565074192398849E-3</v>
      </c>
      <c r="F72" s="697">
        <f>IF(Select2=1,Garden!$K74,"")</f>
        <v>0</v>
      </c>
      <c r="G72" s="687">
        <f>IF(Select2=1,Wood!$K74,"")</f>
        <v>0</v>
      </c>
      <c r="H72" s="697">
        <f>IF(Select2=1,Textiles!$K74,"")</f>
        <v>3.1762193185825641E-3</v>
      </c>
      <c r="I72" s="698">
        <f>Sludge!K74</f>
        <v>0</v>
      </c>
      <c r="J72" s="698" t="str">
        <f>IF(Select2=2,MSW!$K74,"")</f>
        <v/>
      </c>
      <c r="K72" s="698">
        <f>Industry!$K74</f>
        <v>0</v>
      </c>
      <c r="L72" s="699">
        <f t="shared" si="3"/>
        <v>1.8469429706419641E-2</v>
      </c>
      <c r="M72" s="700">
        <f>Recovery_OX!C67</f>
        <v>0</v>
      </c>
      <c r="N72" s="650"/>
      <c r="O72" s="701">
        <f>(L72-M72)*(1-Recovery_OX!F67)</f>
        <v>1.8469429706419641E-2</v>
      </c>
      <c r="P72" s="641"/>
      <c r="Q72" s="652"/>
      <c r="S72" s="695">
        <f t="shared" si="2"/>
        <v>2055</v>
      </c>
      <c r="T72" s="696">
        <f>IF(Select2=1,Food!$W74,"")</f>
        <v>1.4375811364103898E-5</v>
      </c>
      <c r="U72" s="697">
        <f>IF(Select2=1,Paper!$W74,"")</f>
        <v>2.7717388269721008E-2</v>
      </c>
      <c r="V72" s="687">
        <f>IF(Select2=1,Nappies!$W74,"")</f>
        <v>0</v>
      </c>
      <c r="W72" s="697">
        <f>IF(Select2=1,Garden!$W74,"")</f>
        <v>0</v>
      </c>
      <c r="X72" s="687">
        <f>IF(Select2=1,Wood!$W74,"")</f>
        <v>3.9775752843954057E-2</v>
      </c>
      <c r="Y72" s="697">
        <f>IF(Select2=1,Textiles!$W74,"")</f>
        <v>3.4807882943370572E-3</v>
      </c>
      <c r="Z72" s="689">
        <f>Sludge!W74</f>
        <v>0</v>
      </c>
      <c r="AA72" s="689" t="str">
        <f>IF(Select2=2,MSW!$W74,"")</f>
        <v/>
      </c>
      <c r="AB72" s="698">
        <f>Industry!$W74</f>
        <v>0</v>
      </c>
      <c r="AC72" s="699">
        <f t="shared" si="4"/>
        <v>7.0988305219376227E-2</v>
      </c>
      <c r="AD72" s="700">
        <f>Recovery_OX!R67</f>
        <v>0</v>
      </c>
      <c r="AE72" s="650"/>
      <c r="AF72" s="702">
        <f>(AC72-AD72)*(1-Recovery_OX!U67)</f>
        <v>7.0988305219376227E-2</v>
      </c>
    </row>
    <row r="73" spans="2:32">
      <c r="B73" s="695">
        <f t="shared" si="1"/>
        <v>2056</v>
      </c>
      <c r="C73" s="696">
        <f>IF(Select2=1,Food!$K75,"")</f>
        <v>1.4403197698889968E-5</v>
      </c>
      <c r="D73" s="697">
        <f>IF(Select2=1,Paper!$K75,"")</f>
        <v>1.250826441888481E-2</v>
      </c>
      <c r="E73" s="687">
        <f>IF(Select2=1,Nappies!$K75,"")</f>
        <v>1.5662699913628431E-3</v>
      </c>
      <c r="F73" s="697">
        <f>IF(Select2=1,Garden!$K75,"")</f>
        <v>0</v>
      </c>
      <c r="G73" s="687">
        <f>IF(Select2=1,Wood!$K75,"")</f>
        <v>0</v>
      </c>
      <c r="H73" s="697">
        <f>IF(Select2=1,Textiles!$K75,"")</f>
        <v>2.9614872633122648E-3</v>
      </c>
      <c r="I73" s="698">
        <f>Sludge!K75</f>
        <v>0</v>
      </c>
      <c r="J73" s="698" t="str">
        <f>IF(Select2=2,MSW!$K75,"")</f>
        <v/>
      </c>
      <c r="K73" s="698">
        <f>Industry!$K75</f>
        <v>0</v>
      </c>
      <c r="L73" s="699">
        <f t="shared" si="3"/>
        <v>1.705042487125881E-2</v>
      </c>
      <c r="M73" s="700">
        <f>Recovery_OX!C68</f>
        <v>0</v>
      </c>
      <c r="N73" s="650"/>
      <c r="O73" s="701">
        <f>(L73-M73)*(1-Recovery_OX!F68)</f>
        <v>1.705042487125881E-2</v>
      </c>
      <c r="P73" s="641"/>
      <c r="Q73" s="652"/>
      <c r="S73" s="695">
        <f t="shared" si="2"/>
        <v>2056</v>
      </c>
      <c r="T73" s="696">
        <f>IF(Select2=1,Food!$W75,"")</f>
        <v>9.6363945353857904E-6</v>
      </c>
      <c r="U73" s="697">
        <f>IF(Select2=1,Paper!$W75,"")</f>
        <v>2.5843521526621491E-2</v>
      </c>
      <c r="V73" s="687">
        <f>IF(Select2=1,Nappies!$W75,"")</f>
        <v>0</v>
      </c>
      <c r="W73" s="697">
        <f>IF(Select2=1,Garden!$W75,"")</f>
        <v>0</v>
      </c>
      <c r="X73" s="687">
        <f>IF(Select2=1,Wood!$W75,"")</f>
        <v>3.8407682381844332E-2</v>
      </c>
      <c r="Y73" s="697">
        <f>IF(Select2=1,Textiles!$W75,"")</f>
        <v>3.2454654940408394E-3</v>
      </c>
      <c r="Z73" s="689">
        <f>Sludge!W75</f>
        <v>0</v>
      </c>
      <c r="AA73" s="689" t="str">
        <f>IF(Select2=2,MSW!$W75,"")</f>
        <v/>
      </c>
      <c r="AB73" s="698">
        <f>Industry!$W75</f>
        <v>0</v>
      </c>
      <c r="AC73" s="699">
        <f t="shared" si="4"/>
        <v>6.7506305797042046E-2</v>
      </c>
      <c r="AD73" s="700">
        <f>Recovery_OX!R68</f>
        <v>0</v>
      </c>
      <c r="AE73" s="650"/>
      <c r="AF73" s="702">
        <f>(AC73-AD73)*(1-Recovery_OX!U68)</f>
        <v>6.7506305797042046E-2</v>
      </c>
    </row>
    <row r="74" spans="2:32">
      <c r="B74" s="695">
        <f t="shared" si="1"/>
        <v>2057</v>
      </c>
      <c r="C74" s="696">
        <f>IF(Select2=1,Food!$K76,"")</f>
        <v>9.6547521445803382E-6</v>
      </c>
      <c r="D74" s="697">
        <f>IF(Select2=1,Paper!$K76,"")</f>
        <v>1.1662628441917665E-2</v>
      </c>
      <c r="E74" s="687">
        <f>IF(Select2=1,Nappies!$K76,"")</f>
        <v>1.3214068850035524E-3</v>
      </c>
      <c r="F74" s="697">
        <f>IF(Select2=1,Garden!$K76,"")</f>
        <v>0</v>
      </c>
      <c r="G74" s="687">
        <f>IF(Select2=1,Wood!$K76,"")</f>
        <v>0</v>
      </c>
      <c r="H74" s="697">
        <f>IF(Select2=1,Textiles!$K76,"")</f>
        <v>2.7612724220425354E-3</v>
      </c>
      <c r="I74" s="698">
        <f>Sludge!K76</f>
        <v>0</v>
      </c>
      <c r="J74" s="698" t="str">
        <f>IF(Select2=2,MSW!$K76,"")</f>
        <v/>
      </c>
      <c r="K74" s="698">
        <f>Industry!$K76</f>
        <v>0</v>
      </c>
      <c r="L74" s="699">
        <f t="shared" si="3"/>
        <v>1.5754962501108333E-2</v>
      </c>
      <c r="M74" s="700">
        <f>Recovery_OX!C69</f>
        <v>0</v>
      </c>
      <c r="N74" s="650"/>
      <c r="O74" s="701">
        <f>(L74-M74)*(1-Recovery_OX!F69)</f>
        <v>1.5754962501108333E-2</v>
      </c>
      <c r="P74" s="641"/>
      <c r="Q74" s="652"/>
      <c r="S74" s="695">
        <f t="shared" si="2"/>
        <v>2057</v>
      </c>
      <c r="T74" s="696">
        <f>IF(Select2=1,Food!$W76,"")</f>
        <v>6.4594684285773859E-6</v>
      </c>
      <c r="U74" s="697">
        <f>IF(Select2=1,Paper!$W76,"")</f>
        <v>2.4096339756028214E-2</v>
      </c>
      <c r="V74" s="687">
        <f>IF(Select2=1,Nappies!$W76,"")</f>
        <v>0</v>
      </c>
      <c r="W74" s="697">
        <f>IF(Select2=1,Garden!$W76,"")</f>
        <v>0</v>
      </c>
      <c r="X74" s="687">
        <f>IF(Select2=1,Wood!$W76,"")</f>
        <v>3.7086666133809197E-2</v>
      </c>
      <c r="Y74" s="697">
        <f>IF(Select2=1,Textiles!$W76,"")</f>
        <v>3.0260519693616835E-3</v>
      </c>
      <c r="Z74" s="689">
        <f>Sludge!W76</f>
        <v>0</v>
      </c>
      <c r="AA74" s="689" t="str">
        <f>IF(Select2=2,MSW!$W76,"")</f>
        <v/>
      </c>
      <c r="AB74" s="698">
        <f>Industry!$W76</f>
        <v>0</v>
      </c>
      <c r="AC74" s="699">
        <f t="shared" si="4"/>
        <v>6.4215517327627675E-2</v>
      </c>
      <c r="AD74" s="700">
        <f>Recovery_OX!R69</f>
        <v>0</v>
      </c>
      <c r="AE74" s="650"/>
      <c r="AF74" s="702">
        <f>(AC74-AD74)*(1-Recovery_OX!U69)</f>
        <v>6.4215517327627675E-2</v>
      </c>
    </row>
    <row r="75" spans="2:32">
      <c r="B75" s="695">
        <f t="shared" si="1"/>
        <v>2058</v>
      </c>
      <c r="C75" s="696">
        <f>IF(Select2=1,Food!$K77,"")</f>
        <v>6.4717739020177801E-6</v>
      </c>
      <c r="D75" s="697">
        <f>IF(Select2=1,Paper!$K77,"")</f>
        <v>1.0874162683103369E-2</v>
      </c>
      <c r="E75" s="687">
        <f>IF(Select2=1,Nappies!$K77,"")</f>
        <v>1.1148244972857208E-3</v>
      </c>
      <c r="F75" s="697">
        <f>IF(Select2=1,Garden!$K77,"")</f>
        <v>0</v>
      </c>
      <c r="G75" s="687">
        <f>IF(Select2=1,Wood!$K77,"")</f>
        <v>0</v>
      </c>
      <c r="H75" s="697">
        <f>IF(Select2=1,Textiles!$K77,"")</f>
        <v>2.5745933413891895E-3</v>
      </c>
      <c r="I75" s="698">
        <f>Sludge!K77</f>
        <v>0</v>
      </c>
      <c r="J75" s="698" t="str">
        <f>IF(Select2=2,MSW!$K77,"")</f>
        <v/>
      </c>
      <c r="K75" s="698">
        <f>Industry!$K77</f>
        <v>0</v>
      </c>
      <c r="L75" s="699">
        <f t="shared" si="3"/>
        <v>1.4570052295680298E-2</v>
      </c>
      <c r="M75" s="700">
        <f>Recovery_OX!C70</f>
        <v>0</v>
      </c>
      <c r="N75" s="650"/>
      <c r="O75" s="701">
        <f>(L75-M75)*(1-Recovery_OX!F70)</f>
        <v>1.4570052295680298E-2</v>
      </c>
      <c r="P75" s="641"/>
      <c r="Q75" s="652"/>
      <c r="S75" s="695">
        <f t="shared" si="2"/>
        <v>2058</v>
      </c>
      <c r="T75" s="696">
        <f>IF(Select2=1,Food!$W77,"")</f>
        <v>4.3299111744097521E-6</v>
      </c>
      <c r="U75" s="697">
        <f>IF(Select2=1,Paper!$W77,"")</f>
        <v>2.2467278270874712E-2</v>
      </c>
      <c r="V75" s="687">
        <f>IF(Select2=1,Nappies!$W77,"")</f>
        <v>0</v>
      </c>
      <c r="W75" s="697">
        <f>IF(Select2=1,Garden!$W77,"")</f>
        <v>0</v>
      </c>
      <c r="X75" s="687">
        <f>IF(Select2=1,Wood!$W77,"")</f>
        <v>3.5811085689742221E-2</v>
      </c>
      <c r="Y75" s="697">
        <f>IF(Select2=1,Textiles!$W77,"")</f>
        <v>2.8214721549470576E-3</v>
      </c>
      <c r="Z75" s="689">
        <f>Sludge!W77</f>
        <v>0</v>
      </c>
      <c r="AA75" s="689" t="str">
        <f>IF(Select2=2,MSW!$W77,"")</f>
        <v/>
      </c>
      <c r="AB75" s="698">
        <f>Industry!$W77</f>
        <v>0</v>
      </c>
      <c r="AC75" s="699">
        <f t="shared" si="4"/>
        <v>6.1104166026738405E-2</v>
      </c>
      <c r="AD75" s="700">
        <f>Recovery_OX!R70</f>
        <v>0</v>
      </c>
      <c r="AE75" s="650"/>
      <c r="AF75" s="702">
        <f>(AC75-AD75)*(1-Recovery_OX!U70)</f>
        <v>6.1104166026738405E-2</v>
      </c>
    </row>
    <row r="76" spans="2:32">
      <c r="B76" s="695">
        <f t="shared" si="1"/>
        <v>2059</v>
      </c>
      <c r="C76" s="696">
        <f>IF(Select2=1,Food!$K78,"")</f>
        <v>4.3381597799328079E-6</v>
      </c>
      <c r="D76" s="697">
        <f>IF(Select2=1,Paper!$K78,"")</f>
        <v>1.0139002082377467E-2</v>
      </c>
      <c r="E76" s="687">
        <f>IF(Select2=1,Nappies!$K78,"")</f>
        <v>9.4053820503971338E-4</v>
      </c>
      <c r="F76" s="697">
        <f>IF(Select2=1,Garden!$K78,"")</f>
        <v>0</v>
      </c>
      <c r="G76" s="687">
        <f>IF(Select2=1,Wood!$K78,"")</f>
        <v>0</v>
      </c>
      <c r="H76" s="697">
        <f>IF(Select2=1,Textiles!$K78,"")</f>
        <v>2.4005349202822854E-3</v>
      </c>
      <c r="I76" s="698">
        <f>Sludge!K78</f>
        <v>0</v>
      </c>
      <c r="J76" s="698" t="str">
        <f>IF(Select2=2,MSW!$K78,"")</f>
        <v/>
      </c>
      <c r="K76" s="698">
        <f>Industry!$K78</f>
        <v>0</v>
      </c>
      <c r="L76" s="699">
        <f t="shared" si="3"/>
        <v>1.34844133674794E-2</v>
      </c>
      <c r="M76" s="700">
        <f>Recovery_OX!C71</f>
        <v>0</v>
      </c>
      <c r="N76" s="650"/>
      <c r="O76" s="701">
        <f>(L76-M76)*(1-Recovery_OX!F71)</f>
        <v>1.34844133674794E-2</v>
      </c>
      <c r="P76" s="641"/>
      <c r="Q76" s="652"/>
      <c r="S76" s="695">
        <f t="shared" si="2"/>
        <v>2059</v>
      </c>
      <c r="T76" s="696">
        <f>IF(Select2=1,Food!$W78,"")</f>
        <v>2.902426257760574E-6</v>
      </c>
      <c r="U76" s="697">
        <f>IF(Select2=1,Paper!$W78,"")</f>
        <v>2.094835140987078E-2</v>
      </c>
      <c r="V76" s="687">
        <f>IF(Select2=1,Nappies!$W78,"")</f>
        <v>0</v>
      </c>
      <c r="W76" s="697">
        <f>IF(Select2=1,Garden!$W78,"")</f>
        <v>0</v>
      </c>
      <c r="X76" s="687">
        <f>IF(Select2=1,Wood!$W78,"")</f>
        <v>3.4579378304078923E-2</v>
      </c>
      <c r="Y76" s="697">
        <f>IF(Select2=1,Textiles!$W78,"")</f>
        <v>2.6307232003093548E-3</v>
      </c>
      <c r="Z76" s="689">
        <f>Sludge!W78</f>
        <v>0</v>
      </c>
      <c r="AA76" s="689" t="str">
        <f>IF(Select2=2,MSW!$W78,"")</f>
        <v/>
      </c>
      <c r="AB76" s="698">
        <f>Industry!$W78</f>
        <v>0</v>
      </c>
      <c r="AC76" s="699">
        <f t="shared" si="4"/>
        <v>5.8161355340516821E-2</v>
      </c>
      <c r="AD76" s="700">
        <f>Recovery_OX!R71</f>
        <v>0</v>
      </c>
      <c r="AE76" s="650"/>
      <c r="AF76" s="702">
        <f>(AC76-AD76)*(1-Recovery_OX!U71)</f>
        <v>5.8161355340516821E-2</v>
      </c>
    </row>
    <row r="77" spans="2:32">
      <c r="B77" s="695">
        <f t="shared" si="1"/>
        <v>2060</v>
      </c>
      <c r="C77" s="696">
        <f>IF(Select2=1,Food!$K79,"")</f>
        <v>2.907955463394519E-6</v>
      </c>
      <c r="D77" s="697">
        <f>IF(Select2=1,Paper!$K79,"")</f>
        <v>9.4535428816222896E-3</v>
      </c>
      <c r="E77" s="687">
        <f>IF(Select2=1,Nappies!$K79,"")</f>
        <v>7.9349899225672179E-4</v>
      </c>
      <c r="F77" s="697">
        <f>IF(Select2=1,Garden!$K79,"")</f>
        <v>0</v>
      </c>
      <c r="G77" s="687">
        <f>IF(Select2=1,Wood!$K79,"")</f>
        <v>0</v>
      </c>
      <c r="H77" s="697">
        <f>IF(Select2=1,Textiles!$K79,"")</f>
        <v>2.2382439241396212E-3</v>
      </c>
      <c r="I77" s="698">
        <f>Sludge!K79</f>
        <v>0</v>
      </c>
      <c r="J77" s="698" t="str">
        <f>IF(Select2=2,MSW!$K79,"")</f>
        <v/>
      </c>
      <c r="K77" s="698">
        <f>Industry!$K79</f>
        <v>0</v>
      </c>
      <c r="L77" s="699">
        <f t="shared" si="3"/>
        <v>1.2488193753482027E-2</v>
      </c>
      <c r="M77" s="700">
        <f>Recovery_OX!C72</f>
        <v>0</v>
      </c>
      <c r="N77" s="650"/>
      <c r="O77" s="701">
        <f>(L77-M77)*(1-Recovery_OX!F72)</f>
        <v>1.2488193753482027E-2</v>
      </c>
      <c r="P77" s="641"/>
      <c r="Q77" s="652"/>
      <c r="S77" s="695">
        <f t="shared" si="2"/>
        <v>2060</v>
      </c>
      <c r="T77" s="696">
        <f>IF(Select2=1,Food!$W79,"")</f>
        <v>1.9455545027171163E-6</v>
      </c>
      <c r="U77" s="697">
        <f>IF(Select2=1,Paper!$W79,"")</f>
        <v>1.9532113391781573E-2</v>
      </c>
      <c r="V77" s="687">
        <f>IF(Select2=1,Nappies!$W79,"")</f>
        <v>0</v>
      </c>
      <c r="W77" s="697">
        <f>IF(Select2=1,Garden!$W79,"")</f>
        <v>0</v>
      </c>
      <c r="X77" s="687">
        <f>IF(Select2=1,Wood!$W79,"")</f>
        <v>3.3390034981237986E-2</v>
      </c>
      <c r="Y77" s="697">
        <f>IF(Select2=1,Textiles!$W79,"")</f>
        <v>2.4528700538516404E-3</v>
      </c>
      <c r="Z77" s="689">
        <f>Sludge!W79</f>
        <v>0</v>
      </c>
      <c r="AA77" s="689" t="str">
        <f>IF(Select2=2,MSW!$W79,"")</f>
        <v/>
      </c>
      <c r="AB77" s="698">
        <f>Industry!$W79</f>
        <v>0</v>
      </c>
      <c r="AC77" s="699">
        <f t="shared" si="4"/>
        <v>5.5376963981373914E-2</v>
      </c>
      <c r="AD77" s="700">
        <f>Recovery_OX!R72</f>
        <v>0</v>
      </c>
      <c r="AE77" s="650"/>
      <c r="AF77" s="702">
        <f>(AC77-AD77)*(1-Recovery_OX!U72)</f>
        <v>5.5376963981373914E-2</v>
      </c>
    </row>
    <row r="78" spans="2:32">
      <c r="B78" s="695">
        <f t="shared" si="1"/>
        <v>2061</v>
      </c>
      <c r="C78" s="696">
        <f>IF(Select2=1,Food!$K80,"")</f>
        <v>1.9492608400922025E-6</v>
      </c>
      <c r="D78" s="697">
        <f>IF(Select2=1,Paper!$K80,"")</f>
        <v>8.8144249590404924E-3</v>
      </c>
      <c r="E78" s="687">
        <f>IF(Select2=1,Nappies!$K80,"")</f>
        <v>6.6944718177168244E-4</v>
      </c>
      <c r="F78" s="697">
        <f>IF(Select2=1,Garden!$K80,"")</f>
        <v>0</v>
      </c>
      <c r="G78" s="687">
        <f>IF(Select2=1,Wood!$K80,"")</f>
        <v>0</v>
      </c>
      <c r="H78" s="697">
        <f>IF(Select2=1,Textiles!$K80,"")</f>
        <v>2.086924802309821E-3</v>
      </c>
      <c r="I78" s="698">
        <f>Sludge!K80</f>
        <v>0</v>
      </c>
      <c r="J78" s="698" t="str">
        <f>IF(Select2=2,MSW!$K80,"")</f>
        <v/>
      </c>
      <c r="K78" s="698">
        <f>Industry!$K80</f>
        <v>0</v>
      </c>
      <c r="L78" s="699">
        <f t="shared" si="3"/>
        <v>1.1572746203962089E-2</v>
      </c>
      <c r="M78" s="700">
        <f>Recovery_OX!C73</f>
        <v>0</v>
      </c>
      <c r="N78" s="650"/>
      <c r="O78" s="701">
        <f>(L78-M78)*(1-Recovery_OX!F73)</f>
        <v>1.1572746203962089E-2</v>
      </c>
      <c r="P78" s="641"/>
      <c r="Q78" s="652"/>
      <c r="S78" s="695">
        <f t="shared" si="2"/>
        <v>2061</v>
      </c>
      <c r="T78" s="696">
        <f>IF(Select2=1,Food!$W80,"")</f>
        <v>1.304144183826183E-6</v>
      </c>
      <c r="U78" s="697">
        <f>IF(Select2=1,Paper!$W80,"")</f>
        <v>1.8211621816199348E-2</v>
      </c>
      <c r="V78" s="687">
        <f>IF(Select2=1,Nappies!$W80,"")</f>
        <v>0</v>
      </c>
      <c r="W78" s="697">
        <f>IF(Select2=1,Garden!$W80,"")</f>
        <v>0</v>
      </c>
      <c r="X78" s="687">
        <f>IF(Select2=1,Wood!$W80,"")</f>
        <v>3.2241598626913011E-2</v>
      </c>
      <c r="Y78" s="697">
        <f>IF(Select2=1,Textiles!$W80,"")</f>
        <v>2.2870408792436403E-3</v>
      </c>
      <c r="Z78" s="689">
        <f>Sludge!W80</f>
        <v>0</v>
      </c>
      <c r="AA78" s="689" t="str">
        <f>IF(Select2=2,MSW!$W80,"")</f>
        <v/>
      </c>
      <c r="AB78" s="698">
        <f>Industry!$W80</f>
        <v>0</v>
      </c>
      <c r="AC78" s="699">
        <f t="shared" si="4"/>
        <v>5.2741565466539825E-2</v>
      </c>
      <c r="AD78" s="700">
        <f>Recovery_OX!R73</f>
        <v>0</v>
      </c>
      <c r="AE78" s="650"/>
      <c r="AF78" s="702">
        <f>(AC78-AD78)*(1-Recovery_OX!U73)</f>
        <v>5.2741565466539825E-2</v>
      </c>
    </row>
    <row r="79" spans="2:32">
      <c r="B79" s="695">
        <f t="shared" si="1"/>
        <v>2062</v>
      </c>
      <c r="C79" s="696">
        <f>IF(Select2=1,Food!$K81,"")</f>
        <v>1.306628616066074E-6</v>
      </c>
      <c r="D79" s="697">
        <f>IF(Select2=1,Paper!$K81,"")</f>
        <v>8.2185153578340948E-3</v>
      </c>
      <c r="E79" s="687">
        <f>IF(Select2=1,Nappies!$K81,"")</f>
        <v>5.6478903383037232E-4</v>
      </c>
      <c r="F79" s="697">
        <f>IF(Select2=1,Garden!$K81,"")</f>
        <v>0</v>
      </c>
      <c r="G79" s="687">
        <f>IF(Select2=1,Wood!$K81,"")</f>
        <v>0</v>
      </c>
      <c r="H79" s="697">
        <f>IF(Select2=1,Textiles!$K81,"")</f>
        <v>1.9458357882821201E-3</v>
      </c>
      <c r="I79" s="698">
        <f>Sludge!K81</f>
        <v>0</v>
      </c>
      <c r="J79" s="698" t="str">
        <f>IF(Select2=2,MSW!$K81,"")</f>
        <v/>
      </c>
      <c r="K79" s="698">
        <f>Industry!$K81</f>
        <v>0</v>
      </c>
      <c r="L79" s="699">
        <f t="shared" si="3"/>
        <v>1.0730446808562654E-2</v>
      </c>
      <c r="M79" s="700">
        <f>Recovery_OX!C74</f>
        <v>0</v>
      </c>
      <c r="N79" s="650"/>
      <c r="O79" s="701">
        <f>(L79-M79)*(1-Recovery_OX!F74)</f>
        <v>1.0730446808562654E-2</v>
      </c>
      <c r="P79" s="641"/>
      <c r="Q79" s="652"/>
      <c r="S79" s="695">
        <f t="shared" si="2"/>
        <v>2062</v>
      </c>
      <c r="T79" s="696">
        <f>IF(Select2=1,Food!$W81,"")</f>
        <v>8.7419398933947824E-7</v>
      </c>
      <c r="U79" s="697">
        <f>IF(Select2=1,Paper!$W81,"")</f>
        <v>1.6980403631888612E-2</v>
      </c>
      <c r="V79" s="687">
        <f>IF(Select2=1,Nappies!$W81,"")</f>
        <v>0</v>
      </c>
      <c r="W79" s="697">
        <f>IF(Select2=1,Garden!$W81,"")</f>
        <v>0</v>
      </c>
      <c r="X79" s="687">
        <f>IF(Select2=1,Wood!$W81,"")</f>
        <v>3.1132662262949723E-2</v>
      </c>
      <c r="Y79" s="697">
        <f>IF(Select2=1,Textiles!$W81,"")</f>
        <v>2.1324227816790359E-3</v>
      </c>
      <c r="Z79" s="689">
        <f>Sludge!W81</f>
        <v>0</v>
      </c>
      <c r="AA79" s="689" t="str">
        <f>IF(Select2=2,MSW!$W81,"")</f>
        <v/>
      </c>
      <c r="AB79" s="698">
        <f>Industry!$W81</f>
        <v>0</v>
      </c>
      <c r="AC79" s="699">
        <f t="shared" si="4"/>
        <v>5.0246362870506711E-2</v>
      </c>
      <c r="AD79" s="700">
        <f>Recovery_OX!R74</f>
        <v>0</v>
      </c>
      <c r="AE79" s="650"/>
      <c r="AF79" s="702">
        <f>(AC79-AD79)*(1-Recovery_OX!U74)</f>
        <v>5.0246362870506711E-2</v>
      </c>
    </row>
    <row r="80" spans="2:32">
      <c r="B80" s="695">
        <f t="shared" si="1"/>
        <v>2063</v>
      </c>
      <c r="C80" s="696">
        <f>IF(Select2=1,Food!$K82,"")</f>
        <v>8.7585935407289459E-7</v>
      </c>
      <c r="D80" s="697">
        <f>IF(Select2=1,Paper!$K82,"")</f>
        <v>7.662892928446634E-3</v>
      </c>
      <c r="E80" s="687">
        <f>IF(Select2=1,Nappies!$K82,"")</f>
        <v>4.7649263664214988E-4</v>
      </c>
      <c r="F80" s="697">
        <f>IF(Select2=1,Garden!$K82,"")</f>
        <v>0</v>
      </c>
      <c r="G80" s="687">
        <f>IF(Select2=1,Wood!$K82,"")</f>
        <v>0</v>
      </c>
      <c r="H80" s="697">
        <f>IF(Select2=1,Textiles!$K82,"")</f>
        <v>1.8142852635460679E-3</v>
      </c>
      <c r="I80" s="698">
        <f>Sludge!K82</f>
        <v>0</v>
      </c>
      <c r="J80" s="698" t="str">
        <f>IF(Select2=2,MSW!$K82,"")</f>
        <v/>
      </c>
      <c r="K80" s="698">
        <f>Industry!$K82</f>
        <v>0</v>
      </c>
      <c r="L80" s="699">
        <f t="shared" si="3"/>
        <v>9.9545466879889244E-3</v>
      </c>
      <c r="M80" s="700">
        <f>Recovery_OX!C75</f>
        <v>0</v>
      </c>
      <c r="N80" s="650"/>
      <c r="O80" s="701">
        <f>(L80-M80)*(1-Recovery_OX!F75)</f>
        <v>9.9545466879889244E-3</v>
      </c>
      <c r="P80" s="641"/>
      <c r="Q80" s="652"/>
      <c r="S80" s="695">
        <f t="shared" si="2"/>
        <v>2063</v>
      </c>
      <c r="T80" s="696">
        <f>IF(Select2=1,Food!$W82,"")</f>
        <v>5.859897551781183E-7</v>
      </c>
      <c r="U80" s="697">
        <f>IF(Select2=1,Paper!$W82,"")</f>
        <v>1.5832423405881462E-2</v>
      </c>
      <c r="V80" s="687">
        <f>IF(Select2=1,Nappies!$W82,"")</f>
        <v>0</v>
      </c>
      <c r="W80" s="697">
        <f>IF(Select2=1,Garden!$W82,"")</f>
        <v>0</v>
      </c>
      <c r="X80" s="687">
        <f>IF(Select2=1,Wood!$W82,"")</f>
        <v>3.0061867303621793E-2</v>
      </c>
      <c r="Y80" s="697">
        <f>IF(Select2=1,Textiles!$W82,"")</f>
        <v>1.9882578230641847E-3</v>
      </c>
      <c r="Z80" s="689">
        <f>Sludge!W82</f>
        <v>0</v>
      </c>
      <c r="AA80" s="689" t="str">
        <f>IF(Select2=2,MSW!$W82,"")</f>
        <v/>
      </c>
      <c r="AB80" s="698">
        <f>Industry!$W82</f>
        <v>0</v>
      </c>
      <c r="AC80" s="699">
        <f t="shared" si="4"/>
        <v>4.7883134522322617E-2</v>
      </c>
      <c r="AD80" s="700">
        <f>Recovery_OX!R75</f>
        <v>0</v>
      </c>
      <c r="AE80" s="650"/>
      <c r="AF80" s="702">
        <f>(AC80-AD80)*(1-Recovery_OX!U75)</f>
        <v>4.7883134522322617E-2</v>
      </c>
    </row>
    <row r="81" spans="2:32">
      <c r="B81" s="695">
        <f t="shared" si="1"/>
        <v>2064</v>
      </c>
      <c r="C81" s="696">
        <f>IF(Select2=1,Food!$K83,"")</f>
        <v>5.8710608254288808E-7</v>
      </c>
      <c r="D81" s="697">
        <f>IF(Select2=1,Paper!$K83,"")</f>
        <v>7.1448340090846359E-3</v>
      </c>
      <c r="E81" s="687">
        <f>IF(Select2=1,Nappies!$K83,"")</f>
        <v>4.020000729022267E-4</v>
      </c>
      <c r="F81" s="697">
        <f>IF(Select2=1,Garden!$K83,"")</f>
        <v>0</v>
      </c>
      <c r="G81" s="687">
        <f>IF(Select2=1,Wood!$K83,"")</f>
        <v>0</v>
      </c>
      <c r="H81" s="697">
        <f>IF(Select2=1,Textiles!$K83,"")</f>
        <v>1.6916283672767886E-3</v>
      </c>
      <c r="I81" s="698">
        <f>Sludge!K83</f>
        <v>0</v>
      </c>
      <c r="J81" s="698" t="str">
        <f>IF(Select2=2,MSW!$K83,"")</f>
        <v/>
      </c>
      <c r="K81" s="698">
        <f>Industry!$K83</f>
        <v>0</v>
      </c>
      <c r="L81" s="699">
        <f t="shared" si="3"/>
        <v>9.2390495553461936E-3</v>
      </c>
      <c r="M81" s="700">
        <f>Recovery_OX!C76</f>
        <v>0</v>
      </c>
      <c r="N81" s="650"/>
      <c r="O81" s="701">
        <f>(L81-M81)*(1-Recovery_OX!F76)</f>
        <v>9.2390495553461936E-3</v>
      </c>
      <c r="P81" s="641"/>
      <c r="Q81" s="652"/>
      <c r="S81" s="695">
        <f t="shared" si="2"/>
        <v>2064</v>
      </c>
      <c r="T81" s="696">
        <f>IF(Select2=1,Food!$W83,"")</f>
        <v>3.9280067966740923E-7</v>
      </c>
      <c r="U81" s="697">
        <f>IF(Select2=1,Paper!$W83,"")</f>
        <v>1.4762053737778159E-2</v>
      </c>
      <c r="V81" s="687">
        <f>IF(Select2=1,Nappies!$W83,"")</f>
        <v>0</v>
      </c>
      <c r="W81" s="697">
        <f>IF(Select2=1,Garden!$W83,"")</f>
        <v>0</v>
      </c>
      <c r="X81" s="687">
        <f>IF(Select2=1,Wood!$W83,"")</f>
        <v>2.9027901891193451E-2</v>
      </c>
      <c r="Y81" s="697">
        <f>IF(Select2=1,Textiles!$W83,"")</f>
        <v>1.8538393066046999E-3</v>
      </c>
      <c r="Z81" s="689">
        <f>Sludge!W83</f>
        <v>0</v>
      </c>
      <c r="AA81" s="689" t="str">
        <f>IF(Select2=2,MSW!$W83,"")</f>
        <v/>
      </c>
      <c r="AB81" s="698">
        <f>Industry!$W83</f>
        <v>0</v>
      </c>
      <c r="AC81" s="699">
        <f t="shared" ref="AC81:AC97" si="5">SUM(T81:AA81)</f>
        <v>4.5644187736255983E-2</v>
      </c>
      <c r="AD81" s="700">
        <f>Recovery_OX!R76</f>
        <v>0</v>
      </c>
      <c r="AE81" s="650"/>
      <c r="AF81" s="702">
        <f>(AC81-AD81)*(1-Recovery_OX!U76)</f>
        <v>4.5644187736255983E-2</v>
      </c>
    </row>
    <row r="82" spans="2:32">
      <c r="B82" s="695">
        <f t="shared" ref="B82:B97" si="6">B81+1</f>
        <v>2065</v>
      </c>
      <c r="C82" s="696">
        <f>IF(Select2=1,Food!$K84,"")</f>
        <v>3.9354897627795261E-7</v>
      </c>
      <c r="D82" s="697">
        <f>IF(Select2=1,Paper!$K84,"")</f>
        <v>6.6617990743243552E-3</v>
      </c>
      <c r="E82" s="687">
        <f>IF(Select2=1,Nappies!$K84,"")</f>
        <v>3.3915331777678999E-4</v>
      </c>
      <c r="F82" s="697">
        <f>IF(Select2=1,Garden!$K84,"")</f>
        <v>0</v>
      </c>
      <c r="G82" s="687">
        <f>IF(Select2=1,Wood!$K84,"")</f>
        <v>0</v>
      </c>
      <c r="H82" s="697">
        <f>IF(Select2=1,Textiles!$K84,"")</f>
        <v>1.5772638352264672E-3</v>
      </c>
      <c r="I82" s="698">
        <f>Sludge!K84</f>
        <v>0</v>
      </c>
      <c r="J82" s="698" t="str">
        <f>IF(Select2=2,MSW!$K84,"")</f>
        <v/>
      </c>
      <c r="K82" s="698">
        <f>Industry!$K84</f>
        <v>0</v>
      </c>
      <c r="L82" s="699">
        <f t="shared" si="3"/>
        <v>8.5786097763038902E-3</v>
      </c>
      <c r="M82" s="700">
        <f>Recovery_OX!C77</f>
        <v>0</v>
      </c>
      <c r="N82" s="650"/>
      <c r="O82" s="701">
        <f>(L82-M82)*(1-Recovery_OX!F77)</f>
        <v>8.5786097763038902E-3</v>
      </c>
      <c r="P82" s="641"/>
      <c r="Q82" s="652"/>
      <c r="S82" s="695">
        <f t="shared" ref="S82:S97" si="7">S81+1</f>
        <v>2065</v>
      </c>
      <c r="T82" s="696">
        <f>IF(Select2=1,Food!$W84,"")</f>
        <v>2.633021696774882E-7</v>
      </c>
      <c r="U82" s="697">
        <f>IF(Select2=1,Paper!$W84,"")</f>
        <v>1.3764047674223861E-2</v>
      </c>
      <c r="V82" s="687">
        <f>IF(Select2=1,Nappies!$W84,"")</f>
        <v>0</v>
      </c>
      <c r="W82" s="697">
        <f>IF(Select2=1,Garden!$W84,"")</f>
        <v>0</v>
      </c>
      <c r="X82" s="687">
        <f>IF(Select2=1,Wood!$W84,"")</f>
        <v>2.8029499288729654E-2</v>
      </c>
      <c r="Y82" s="697">
        <f>IF(Select2=1,Textiles!$W84,"")</f>
        <v>1.7285083125769508E-3</v>
      </c>
      <c r="Z82" s="689">
        <f>Sludge!W84</f>
        <v>0</v>
      </c>
      <c r="AA82" s="689" t="str">
        <f>IF(Select2=2,MSW!$W84,"")</f>
        <v/>
      </c>
      <c r="AB82" s="698">
        <f>Industry!$W84</f>
        <v>0</v>
      </c>
      <c r="AC82" s="699">
        <f t="shared" si="5"/>
        <v>4.3522318577700142E-2</v>
      </c>
      <c r="AD82" s="700">
        <f>Recovery_OX!R77</f>
        <v>0</v>
      </c>
      <c r="AE82" s="650"/>
      <c r="AF82" s="702">
        <f>(AC82-AD82)*(1-Recovery_OX!U77)</f>
        <v>4.3522318577700142E-2</v>
      </c>
    </row>
    <row r="83" spans="2:32">
      <c r="B83" s="695">
        <f t="shared" si="6"/>
        <v>2066</v>
      </c>
      <c r="C83" s="696">
        <f>IF(Select2=1,Food!$K85,"")</f>
        <v>2.6380376789591588E-7</v>
      </c>
      <c r="D83" s="697">
        <f>IF(Select2=1,Paper!$K85,"")</f>
        <v>6.2114202863551961E-3</v>
      </c>
      <c r="E83" s="687">
        <f>IF(Select2=1,Nappies!$K85,"")</f>
        <v>2.861317216402106E-4</v>
      </c>
      <c r="F83" s="697">
        <f>IF(Select2=1,Garden!$K85,"")</f>
        <v>0</v>
      </c>
      <c r="G83" s="687">
        <f>IF(Select2=1,Wood!$K85,"")</f>
        <v>0</v>
      </c>
      <c r="H83" s="697">
        <f>IF(Select2=1,Textiles!$K85,"")</f>
        <v>1.4706310523263119E-3</v>
      </c>
      <c r="I83" s="698">
        <f>Sludge!K85</f>
        <v>0</v>
      </c>
      <c r="J83" s="698" t="str">
        <f>IF(Select2=2,MSW!$K85,"")</f>
        <v/>
      </c>
      <c r="K83" s="698">
        <f>Industry!$K85</f>
        <v>0</v>
      </c>
      <c r="L83" s="699">
        <f t="shared" ref="L83:L97" si="8">SUM(C83:K83)</f>
        <v>7.9684468640896147E-3</v>
      </c>
      <c r="M83" s="700">
        <f>Recovery_OX!C78</f>
        <v>0</v>
      </c>
      <c r="N83" s="650"/>
      <c r="O83" s="701">
        <f>(L83-M83)*(1-Recovery_OX!F78)</f>
        <v>7.9684468640896147E-3</v>
      </c>
      <c r="P83" s="641"/>
      <c r="Q83" s="652"/>
      <c r="S83" s="695">
        <f t="shared" si="7"/>
        <v>2066</v>
      </c>
      <c r="T83" s="696">
        <f>IF(Select2=1,Food!$W85,"")</f>
        <v>1.764967224994976E-7</v>
      </c>
      <c r="U83" s="697">
        <f>IF(Select2=1,Paper!$W85,"")</f>
        <v>1.2833512988337167E-2</v>
      </c>
      <c r="V83" s="687">
        <f>IF(Select2=1,Nappies!$W85,"")</f>
        <v>0</v>
      </c>
      <c r="W83" s="697">
        <f>IF(Select2=1,Garden!$W85,"")</f>
        <v>0</v>
      </c>
      <c r="X83" s="687">
        <f>IF(Select2=1,Wood!$W85,"")</f>
        <v>2.7065436328184957E-2</v>
      </c>
      <c r="Y83" s="697">
        <f>IF(Select2=1,Textiles!$W85,"")</f>
        <v>1.6116504683028081E-3</v>
      </c>
      <c r="Z83" s="689">
        <f>Sludge!W85</f>
        <v>0</v>
      </c>
      <c r="AA83" s="689" t="str">
        <f>IF(Select2=2,MSW!$W85,"")</f>
        <v/>
      </c>
      <c r="AB83" s="698">
        <f>Industry!$W85</f>
        <v>0</v>
      </c>
      <c r="AC83" s="699">
        <f t="shared" si="5"/>
        <v>4.151077628154743E-2</v>
      </c>
      <c r="AD83" s="700">
        <f>Recovery_OX!R78</f>
        <v>0</v>
      </c>
      <c r="AE83" s="650"/>
      <c r="AF83" s="702">
        <f>(AC83-AD83)*(1-Recovery_OX!U78)</f>
        <v>4.151077628154743E-2</v>
      </c>
    </row>
    <row r="84" spans="2:32">
      <c r="B84" s="695">
        <f t="shared" si="6"/>
        <v>2067</v>
      </c>
      <c r="C84" s="696">
        <f>IF(Select2=1,Food!$K86,"")</f>
        <v>1.7683295384036547E-7</v>
      </c>
      <c r="D84" s="697">
        <f>IF(Select2=1,Paper!$K86,"")</f>
        <v>5.7914898878360203E-3</v>
      </c>
      <c r="E84" s="687">
        <f>IF(Select2=1,Nappies!$K86,"")</f>
        <v>2.413992664599958E-4</v>
      </c>
      <c r="F84" s="697">
        <f>IF(Select2=1,Garden!$K86,"")</f>
        <v>0</v>
      </c>
      <c r="G84" s="687">
        <f>IF(Select2=1,Wood!$K86,"")</f>
        <v>0</v>
      </c>
      <c r="H84" s="697">
        <f>IF(Select2=1,Textiles!$K86,"")</f>
        <v>1.3712073045508346E-3</v>
      </c>
      <c r="I84" s="698">
        <f>Sludge!K86</f>
        <v>0</v>
      </c>
      <c r="J84" s="698" t="str">
        <f>IF(Select2=2,MSW!$K86,"")</f>
        <v/>
      </c>
      <c r="K84" s="698">
        <f>Industry!$K86</f>
        <v>0</v>
      </c>
      <c r="L84" s="699">
        <f t="shared" si="8"/>
        <v>7.4042732918006915E-3</v>
      </c>
      <c r="M84" s="700">
        <f>Recovery_OX!C79</f>
        <v>0</v>
      </c>
      <c r="N84" s="650"/>
      <c r="O84" s="701">
        <f>(L84-M84)*(1-Recovery_OX!F79)</f>
        <v>7.4042732918006915E-3</v>
      </c>
      <c r="P84" s="641"/>
      <c r="Q84" s="652"/>
      <c r="S84" s="695">
        <f t="shared" si="7"/>
        <v>2067</v>
      </c>
      <c r="T84" s="696">
        <f>IF(Select2=1,Food!$W86,"")</f>
        <v>1.1830929115100268E-7</v>
      </c>
      <c r="U84" s="697">
        <f>IF(Select2=1,Paper!$W86,"")</f>
        <v>1.1965888198008293E-2</v>
      </c>
      <c r="V84" s="687">
        <f>IF(Select2=1,Nappies!$W86,"")</f>
        <v>0</v>
      </c>
      <c r="W84" s="697">
        <f>IF(Select2=1,Garden!$W86,"")</f>
        <v>0</v>
      </c>
      <c r="X84" s="687">
        <f>IF(Select2=1,Wood!$W86,"")</f>
        <v>2.6134531911869697E-2</v>
      </c>
      <c r="Y84" s="697">
        <f>IF(Select2=1,Textiles!$W86,"")</f>
        <v>1.5026929364940654E-3</v>
      </c>
      <c r="Z84" s="689">
        <f>Sludge!W86</f>
        <v>0</v>
      </c>
      <c r="AA84" s="689" t="str">
        <f>IF(Select2=2,MSW!$W86,"")</f>
        <v/>
      </c>
      <c r="AB84" s="698">
        <f>Industry!$W86</f>
        <v>0</v>
      </c>
      <c r="AC84" s="699">
        <f t="shared" si="5"/>
        <v>3.9603231355663203E-2</v>
      </c>
      <c r="AD84" s="700">
        <f>Recovery_OX!R79</f>
        <v>0</v>
      </c>
      <c r="AE84" s="650"/>
      <c r="AF84" s="702">
        <f>(AC84-AD84)*(1-Recovery_OX!U79)</f>
        <v>3.9603231355663203E-2</v>
      </c>
    </row>
    <row r="85" spans="2:32">
      <c r="B85" s="695">
        <f t="shared" si="6"/>
        <v>2068</v>
      </c>
      <c r="C85" s="696">
        <f>IF(Select2=1,Food!$K87,"")</f>
        <v>1.1853467375889186E-7</v>
      </c>
      <c r="D85" s="697">
        <f>IF(Select2=1,Paper!$K87,"")</f>
        <v>5.3999493794660985E-3</v>
      </c>
      <c r="E85" s="687">
        <f>IF(Select2=1,Nappies!$K87,"")</f>
        <v>2.036600678644739E-4</v>
      </c>
      <c r="F85" s="697">
        <f>IF(Select2=1,Garden!$K87,"")</f>
        <v>0</v>
      </c>
      <c r="G85" s="687">
        <f>IF(Select2=1,Wood!$K87,"")</f>
        <v>0</v>
      </c>
      <c r="H85" s="697">
        <f>IF(Select2=1,Textiles!$K87,"")</f>
        <v>1.2785052165730916E-3</v>
      </c>
      <c r="I85" s="698">
        <f>Sludge!K87</f>
        <v>0</v>
      </c>
      <c r="J85" s="698" t="str">
        <f>IF(Select2=2,MSW!$K87,"")</f>
        <v/>
      </c>
      <c r="K85" s="698">
        <f>Industry!$K87</f>
        <v>0</v>
      </c>
      <c r="L85" s="699">
        <f t="shared" si="8"/>
        <v>6.8822331985774234E-3</v>
      </c>
      <c r="M85" s="700">
        <f>Recovery_OX!C80</f>
        <v>0</v>
      </c>
      <c r="N85" s="650"/>
      <c r="O85" s="701">
        <f>(L85-M85)*(1-Recovery_OX!F80)</f>
        <v>6.8822331985774234E-3</v>
      </c>
      <c r="P85" s="641"/>
      <c r="Q85" s="652"/>
      <c r="S85" s="695">
        <f t="shared" si="7"/>
        <v>2068</v>
      </c>
      <c r="T85" s="696">
        <f>IF(Select2=1,Food!$W87,"")</f>
        <v>7.9305089490783979E-8</v>
      </c>
      <c r="U85" s="697">
        <f>IF(Select2=1,Paper!$W87,"")</f>
        <v>1.1156920205508455E-2</v>
      </c>
      <c r="V85" s="687">
        <f>IF(Select2=1,Nappies!$W87,"")</f>
        <v>0</v>
      </c>
      <c r="W85" s="697">
        <f>IF(Select2=1,Garden!$W87,"")</f>
        <v>0</v>
      </c>
      <c r="X85" s="687">
        <f>IF(Select2=1,Wood!$W87,"")</f>
        <v>2.5235645565457591E-2</v>
      </c>
      <c r="Y85" s="697">
        <f>IF(Select2=1,Textiles!$W87,"")</f>
        <v>1.4011016072033883E-3</v>
      </c>
      <c r="Z85" s="689">
        <f>Sludge!W87</f>
        <v>0</v>
      </c>
      <c r="AA85" s="689" t="str">
        <f>IF(Select2=2,MSW!$W87,"")</f>
        <v/>
      </c>
      <c r="AB85" s="698">
        <f>Industry!$W87</f>
        <v>0</v>
      </c>
      <c r="AC85" s="699">
        <f t="shared" si="5"/>
        <v>3.7793746683258925E-2</v>
      </c>
      <c r="AD85" s="700">
        <f>Recovery_OX!R80</f>
        <v>0</v>
      </c>
      <c r="AE85" s="650"/>
      <c r="AF85" s="702">
        <f>(AC85-AD85)*(1-Recovery_OX!U80)</f>
        <v>3.7793746683258925E-2</v>
      </c>
    </row>
    <row r="86" spans="2:32">
      <c r="B86" s="695">
        <f t="shared" si="6"/>
        <v>2069</v>
      </c>
      <c r="C86" s="696">
        <f>IF(Select2=1,Food!$K88,"")</f>
        <v>7.9456167970879888E-8</v>
      </c>
      <c r="D86" s="697">
        <f>IF(Select2=1,Paper!$K88,"")</f>
        <v>5.0348794292191506E-3</v>
      </c>
      <c r="E86" s="687">
        <f>IF(Select2=1,Nappies!$K88,"")</f>
        <v>1.7182083380288843E-4</v>
      </c>
      <c r="F86" s="697">
        <f>IF(Select2=1,Garden!$K88,"")</f>
        <v>0</v>
      </c>
      <c r="G86" s="687">
        <f>IF(Select2=1,Wood!$K88,"")</f>
        <v>0</v>
      </c>
      <c r="H86" s="697">
        <f>IF(Select2=1,Textiles!$K88,"")</f>
        <v>1.1920703626502665E-3</v>
      </c>
      <c r="I86" s="698">
        <f>Sludge!K88</f>
        <v>0</v>
      </c>
      <c r="J86" s="698" t="str">
        <f>IF(Select2=2,MSW!$K88,"")</f>
        <v/>
      </c>
      <c r="K86" s="698">
        <f>Industry!$K88</f>
        <v>0</v>
      </c>
      <c r="L86" s="699">
        <f t="shared" si="8"/>
        <v>6.3988500818402761E-3</v>
      </c>
      <c r="M86" s="700">
        <f>Recovery_OX!C81</f>
        <v>0</v>
      </c>
      <c r="N86" s="650"/>
      <c r="O86" s="701">
        <f>(L86-M86)*(1-Recovery_OX!F81)</f>
        <v>6.3988500818402761E-3</v>
      </c>
      <c r="P86" s="641"/>
      <c r="Q86" s="652"/>
      <c r="S86" s="695">
        <f t="shared" si="7"/>
        <v>2069</v>
      </c>
      <c r="T86" s="696">
        <f>IF(Select2=1,Food!$W88,"")</f>
        <v>5.3159791238322808E-8</v>
      </c>
      <c r="U86" s="697">
        <f>IF(Select2=1,Paper!$W88,"")</f>
        <v>1.0402643448799886E-2</v>
      </c>
      <c r="V86" s="687">
        <f>IF(Select2=1,Nappies!$W88,"")</f>
        <v>0</v>
      </c>
      <c r="W86" s="697">
        <f>IF(Select2=1,Garden!$W88,"")</f>
        <v>0</v>
      </c>
      <c r="X86" s="687">
        <f>IF(Select2=1,Wood!$W88,"")</f>
        <v>2.4367676040762086E-2</v>
      </c>
      <c r="Y86" s="697">
        <f>IF(Select2=1,Textiles!$W88,"")</f>
        <v>1.3063784796167306E-3</v>
      </c>
      <c r="Z86" s="689">
        <f>Sludge!W88</f>
        <v>0</v>
      </c>
      <c r="AA86" s="689" t="str">
        <f>IF(Select2=2,MSW!$W88,"")</f>
        <v/>
      </c>
      <c r="AB86" s="698">
        <f>Industry!$W88</f>
        <v>0</v>
      </c>
      <c r="AC86" s="699">
        <f t="shared" si="5"/>
        <v>3.6076751128969943E-2</v>
      </c>
      <c r="AD86" s="700">
        <f>Recovery_OX!R81</f>
        <v>0</v>
      </c>
      <c r="AE86" s="650"/>
      <c r="AF86" s="702">
        <f>(AC86-AD86)*(1-Recovery_OX!U81)</f>
        <v>3.6076751128969943E-2</v>
      </c>
    </row>
    <row r="87" spans="2:32">
      <c r="B87" s="695">
        <f t="shared" si="6"/>
        <v>2070</v>
      </c>
      <c r="C87" s="696">
        <f>IF(Select2=1,Food!$K89,"")</f>
        <v>5.3261062172055694E-8</v>
      </c>
      <c r="D87" s="697">
        <f>IF(Select2=1,Paper!$K89,"")</f>
        <v>4.694490463775524E-3</v>
      </c>
      <c r="E87" s="687">
        <f>IF(Select2=1,Nappies!$K89,"")</f>
        <v>1.4495919223775157E-4</v>
      </c>
      <c r="F87" s="697">
        <f>IF(Select2=1,Garden!$K89,"")</f>
        <v>0</v>
      </c>
      <c r="G87" s="687">
        <f>IF(Select2=1,Wood!$K89,"")</f>
        <v>0</v>
      </c>
      <c r="H87" s="697">
        <f>IF(Select2=1,Textiles!$K89,"")</f>
        <v>1.1114790390281508E-3</v>
      </c>
      <c r="I87" s="698">
        <f>Sludge!K89</f>
        <v>0</v>
      </c>
      <c r="J87" s="698" t="str">
        <f>IF(Select2=2,MSW!$K89,"")</f>
        <v/>
      </c>
      <c r="K87" s="698">
        <f>Industry!$K89</f>
        <v>0</v>
      </c>
      <c r="L87" s="699">
        <f t="shared" si="8"/>
        <v>5.9509819561035984E-3</v>
      </c>
      <c r="M87" s="700">
        <f>Recovery_OX!C82</f>
        <v>0</v>
      </c>
      <c r="N87" s="650"/>
      <c r="O87" s="701">
        <f>(L87-M87)*(1-Recovery_OX!F82)</f>
        <v>5.9509819561035984E-3</v>
      </c>
      <c r="P87" s="641"/>
      <c r="Q87" s="652"/>
      <c r="S87" s="695">
        <f t="shared" si="7"/>
        <v>2070</v>
      </c>
      <c r="T87" s="696">
        <f>IF(Select2=1,Food!$W89,"")</f>
        <v>3.5634073710117523E-8</v>
      </c>
      <c r="U87" s="697">
        <f>IF(Select2=1,Paper!$W89,"")</f>
        <v>9.6993604623461134E-3</v>
      </c>
      <c r="V87" s="687">
        <f>IF(Select2=1,Nappies!$W89,"")</f>
        <v>0</v>
      </c>
      <c r="W87" s="697">
        <f>IF(Select2=1,Garden!$W89,"")</f>
        <v>0</v>
      </c>
      <c r="X87" s="687">
        <f>IF(Select2=1,Wood!$W89,"")</f>
        <v>2.3529559966569608E-2</v>
      </c>
      <c r="Y87" s="697">
        <f>IF(Select2=1,Textiles!$W89,"")</f>
        <v>1.2180592208527684E-3</v>
      </c>
      <c r="Z87" s="689">
        <f>Sludge!W89</f>
        <v>0</v>
      </c>
      <c r="AA87" s="689" t="str">
        <f>IF(Select2=2,MSW!$W89,"")</f>
        <v/>
      </c>
      <c r="AB87" s="698">
        <f>Industry!$W89</f>
        <v>0</v>
      </c>
      <c r="AC87" s="699">
        <f t="shared" si="5"/>
        <v>3.4447015283842197E-2</v>
      </c>
      <c r="AD87" s="700">
        <f>Recovery_OX!R82</f>
        <v>0</v>
      </c>
      <c r="AE87" s="650"/>
      <c r="AF87" s="702">
        <f>(AC87-AD87)*(1-Recovery_OX!U82)</f>
        <v>3.4447015283842197E-2</v>
      </c>
    </row>
    <row r="88" spans="2:32">
      <c r="B88" s="695">
        <f t="shared" si="6"/>
        <v>2071</v>
      </c>
      <c r="C88" s="696">
        <f>IF(Select2=1,Food!$K90,"")</f>
        <v>3.5701957647079425E-8</v>
      </c>
      <c r="D88" s="697">
        <f>IF(Select2=1,Paper!$K90,"")</f>
        <v>4.3771138960317073E-3</v>
      </c>
      <c r="E88" s="687">
        <f>IF(Select2=1,Nappies!$K90,"")</f>
        <v>1.2229697033322261E-4</v>
      </c>
      <c r="F88" s="697">
        <f>IF(Select2=1,Garden!$K90,"")</f>
        <v>0</v>
      </c>
      <c r="G88" s="687">
        <f>IF(Select2=1,Wood!$K90,"")</f>
        <v>0</v>
      </c>
      <c r="H88" s="697">
        <f>IF(Select2=1,Textiles!$K90,"")</f>
        <v>1.0363361869448501E-3</v>
      </c>
      <c r="I88" s="698">
        <f>Sludge!K90</f>
        <v>0</v>
      </c>
      <c r="J88" s="698" t="str">
        <f>IF(Select2=2,MSW!$K90,"")</f>
        <v/>
      </c>
      <c r="K88" s="698">
        <f>Industry!$K90</f>
        <v>0</v>
      </c>
      <c r="L88" s="699">
        <f t="shared" si="8"/>
        <v>5.5357827552674271E-3</v>
      </c>
      <c r="M88" s="700">
        <f>Recovery_OX!C83</f>
        <v>0</v>
      </c>
      <c r="N88" s="650"/>
      <c r="O88" s="701">
        <f>(L88-M88)*(1-Recovery_OX!F83)</f>
        <v>5.5357827552674271E-3</v>
      </c>
      <c r="P88" s="641"/>
      <c r="Q88" s="652"/>
      <c r="S88" s="695">
        <f t="shared" si="7"/>
        <v>2071</v>
      </c>
      <c r="T88" s="696">
        <f>IF(Select2=1,Food!$W90,"")</f>
        <v>2.3886233929803344E-8</v>
      </c>
      <c r="U88" s="697">
        <f>IF(Select2=1,Paper!$W90,"")</f>
        <v>9.043623752131618E-3</v>
      </c>
      <c r="V88" s="687">
        <f>IF(Select2=1,Nappies!$W90,"")</f>
        <v>0</v>
      </c>
      <c r="W88" s="697">
        <f>IF(Select2=1,Garden!$W90,"")</f>
        <v>0</v>
      </c>
      <c r="X88" s="687">
        <f>IF(Select2=1,Wood!$W90,"")</f>
        <v>2.2720270545876817E-2</v>
      </c>
      <c r="Y88" s="697">
        <f>IF(Select2=1,Textiles!$W90,"")</f>
        <v>1.1357108898025759E-3</v>
      </c>
      <c r="Z88" s="689">
        <f>Sludge!W90</f>
        <v>0</v>
      </c>
      <c r="AA88" s="689" t="str">
        <f>IF(Select2=2,MSW!$W90,"")</f>
        <v/>
      </c>
      <c r="AB88" s="698">
        <f>Industry!$W90</f>
        <v>0</v>
      </c>
      <c r="AC88" s="699">
        <f t="shared" si="5"/>
        <v>3.2899629074044943E-2</v>
      </c>
      <c r="AD88" s="700">
        <f>Recovery_OX!R83</f>
        <v>0</v>
      </c>
      <c r="AE88" s="650"/>
      <c r="AF88" s="702">
        <f>(AC88-AD88)*(1-Recovery_OX!U83)</f>
        <v>3.2899629074044943E-2</v>
      </c>
    </row>
    <row r="89" spans="2:32">
      <c r="B89" s="695">
        <f t="shared" si="6"/>
        <v>2072</v>
      </c>
      <c r="C89" s="696">
        <f>IF(Select2=1,Food!$K91,"")</f>
        <v>2.3931737893552722E-8</v>
      </c>
      <c r="D89" s="697">
        <f>IF(Select2=1,Paper!$K91,"")</f>
        <v>4.0811939456844113E-3</v>
      </c>
      <c r="E89" s="687">
        <f>IF(Select2=1,Nappies!$K91,"")</f>
        <v>1.0317765104647165E-4</v>
      </c>
      <c r="F89" s="697">
        <f>IF(Select2=1,Garden!$K91,"")</f>
        <v>0</v>
      </c>
      <c r="G89" s="687">
        <f>IF(Select2=1,Wood!$K91,"")</f>
        <v>0</v>
      </c>
      <c r="H89" s="697">
        <f>IF(Select2=1,Textiles!$K91,"")</f>
        <v>9.6627345605227377E-4</v>
      </c>
      <c r="I89" s="698">
        <f>Sludge!K91</f>
        <v>0</v>
      </c>
      <c r="J89" s="698" t="str">
        <f>IF(Select2=2,MSW!$K91,"")</f>
        <v/>
      </c>
      <c r="K89" s="698">
        <f>Industry!$K91</f>
        <v>0</v>
      </c>
      <c r="L89" s="699">
        <f t="shared" si="8"/>
        <v>5.1506689845210504E-3</v>
      </c>
      <c r="M89" s="700">
        <f>Recovery_OX!C84</f>
        <v>0</v>
      </c>
      <c r="N89" s="650"/>
      <c r="O89" s="701">
        <f>(L89-M89)*(1-Recovery_OX!F84)</f>
        <v>5.1506689845210504E-3</v>
      </c>
      <c r="P89" s="641"/>
      <c r="Q89" s="652"/>
      <c r="S89" s="695">
        <f t="shared" si="7"/>
        <v>2072</v>
      </c>
      <c r="T89" s="696">
        <f>IF(Select2=1,Food!$W91,"")</f>
        <v>1.6011421427443823E-8</v>
      </c>
      <c r="U89" s="697">
        <f>IF(Select2=1,Paper!$W91,"")</f>
        <v>8.4322188960421641E-3</v>
      </c>
      <c r="V89" s="687">
        <f>IF(Select2=1,Nappies!$W91,"")</f>
        <v>0</v>
      </c>
      <c r="W89" s="697">
        <f>IF(Select2=1,Garden!$W91,"")</f>
        <v>0</v>
      </c>
      <c r="X89" s="687">
        <f>IF(Select2=1,Wood!$W91,"")</f>
        <v>2.1938816297935905E-2</v>
      </c>
      <c r="Y89" s="697">
        <f>IF(Select2=1,Textiles!$W91,"")</f>
        <v>1.058929814851807E-3</v>
      </c>
      <c r="Z89" s="689">
        <f>Sludge!W91</f>
        <v>0</v>
      </c>
      <c r="AA89" s="689" t="str">
        <f>IF(Select2=2,MSW!$W91,"")</f>
        <v/>
      </c>
      <c r="AB89" s="698">
        <f>Industry!$W91</f>
        <v>0</v>
      </c>
      <c r="AC89" s="699">
        <f t="shared" si="5"/>
        <v>3.1429981020251303E-2</v>
      </c>
      <c r="AD89" s="700">
        <f>Recovery_OX!R84</f>
        <v>0</v>
      </c>
      <c r="AE89" s="650"/>
      <c r="AF89" s="702">
        <f>(AC89-AD89)*(1-Recovery_OX!U84)</f>
        <v>3.1429981020251303E-2</v>
      </c>
    </row>
    <row r="90" spans="2:32">
      <c r="B90" s="695">
        <f t="shared" si="6"/>
        <v>2073</v>
      </c>
      <c r="C90" s="696">
        <f>IF(Select2=1,Food!$K92,"")</f>
        <v>1.6041923646519117E-8</v>
      </c>
      <c r="D90" s="697">
        <f>IF(Select2=1,Paper!$K92,"")</f>
        <v>3.8052800127937178E-3</v>
      </c>
      <c r="E90" s="687">
        <f>IF(Select2=1,Nappies!$K92,"")</f>
        <v>8.7047354046967181E-5</v>
      </c>
      <c r="F90" s="697">
        <f>IF(Select2=1,Garden!$K92,"")</f>
        <v>0</v>
      </c>
      <c r="G90" s="687">
        <f>IF(Select2=1,Wood!$K92,"")</f>
        <v>0</v>
      </c>
      <c r="H90" s="697">
        <f>IF(Select2=1,Textiles!$K92,"")</f>
        <v>9.0094739876230197E-4</v>
      </c>
      <c r="I90" s="698">
        <f>Sludge!K92</f>
        <v>0</v>
      </c>
      <c r="J90" s="698" t="str">
        <f>IF(Select2=2,MSW!$K92,"")</f>
        <v/>
      </c>
      <c r="K90" s="698">
        <f>Industry!$K92</f>
        <v>0</v>
      </c>
      <c r="L90" s="699">
        <f t="shared" si="8"/>
        <v>4.7932908075266336E-3</v>
      </c>
      <c r="M90" s="700">
        <f>Recovery_OX!C85</f>
        <v>0</v>
      </c>
      <c r="N90" s="650"/>
      <c r="O90" s="701">
        <f>(L90-M90)*(1-Recovery_OX!F85)</f>
        <v>4.7932908075266336E-3</v>
      </c>
      <c r="P90" s="641"/>
      <c r="Q90" s="652"/>
      <c r="S90" s="695">
        <f t="shared" si="7"/>
        <v>2073</v>
      </c>
      <c r="T90" s="696">
        <f>IF(Select2=1,Food!$W92,"")</f>
        <v>1.0732776748340166E-8</v>
      </c>
      <c r="U90" s="697">
        <f>IF(Select2=1,Paper!$W92,"")</f>
        <v>7.8621487867638722E-3</v>
      </c>
      <c r="V90" s="687">
        <f>IF(Select2=1,Nappies!$W92,"")</f>
        <v>0</v>
      </c>
      <c r="W90" s="697">
        <f>IF(Select2=1,Garden!$W92,"")</f>
        <v>0</v>
      </c>
      <c r="X90" s="687">
        <f>IF(Select2=1,Wood!$W92,"")</f>
        <v>2.1184239843566686E-2</v>
      </c>
      <c r="Y90" s="697">
        <f>IF(Select2=1,Textiles!$W92,"")</f>
        <v>9.8733961508197499E-4</v>
      </c>
      <c r="Z90" s="689">
        <f>Sludge!W92</f>
        <v>0</v>
      </c>
      <c r="AA90" s="689" t="str">
        <f>IF(Select2=2,MSW!$W92,"")</f>
        <v/>
      </c>
      <c r="AB90" s="698">
        <f>Industry!$W92</f>
        <v>0</v>
      </c>
      <c r="AC90" s="699">
        <f t="shared" si="5"/>
        <v>3.0033738978189284E-2</v>
      </c>
      <c r="AD90" s="700">
        <f>Recovery_OX!R85</f>
        <v>0</v>
      </c>
      <c r="AE90" s="650"/>
      <c r="AF90" s="702">
        <f>(AC90-AD90)*(1-Recovery_OX!U85)</f>
        <v>3.0033738978189284E-2</v>
      </c>
    </row>
    <row r="91" spans="2:32">
      <c r="B91" s="695">
        <f t="shared" si="6"/>
        <v>2074</v>
      </c>
      <c r="C91" s="696">
        <f>IF(Select2=1,Food!$K93,"")</f>
        <v>1.0753222997234903E-8</v>
      </c>
      <c r="D91" s="697">
        <f>IF(Select2=1,Paper!$K93,"")</f>
        <v>3.5480195669404906E-3</v>
      </c>
      <c r="E91" s="687">
        <f>IF(Select2=1,Nappies!$K93,"")</f>
        <v>7.3438789987235036E-5</v>
      </c>
      <c r="F91" s="697">
        <f>IF(Select2=1,Garden!$K93,"")</f>
        <v>0</v>
      </c>
      <c r="G91" s="687">
        <f>IF(Select2=1,Wood!$K93,"")</f>
        <v>0</v>
      </c>
      <c r="H91" s="697">
        <f>IF(Select2=1,Textiles!$K93,"")</f>
        <v>8.400377866663104E-4</v>
      </c>
      <c r="I91" s="698">
        <f>Sludge!K93</f>
        <v>0</v>
      </c>
      <c r="J91" s="698" t="str">
        <f>IF(Select2=2,MSW!$K93,"")</f>
        <v/>
      </c>
      <c r="K91" s="698">
        <f>Industry!$K93</f>
        <v>0</v>
      </c>
      <c r="L91" s="699">
        <f t="shared" si="8"/>
        <v>4.4615068968170335E-3</v>
      </c>
      <c r="M91" s="700">
        <f>Recovery_OX!C86</f>
        <v>0</v>
      </c>
      <c r="N91" s="650"/>
      <c r="O91" s="701">
        <f>(L91-M91)*(1-Recovery_OX!F86)</f>
        <v>4.4615068968170335E-3</v>
      </c>
      <c r="P91" s="641"/>
      <c r="Q91" s="652"/>
      <c r="S91" s="695">
        <f t="shared" si="7"/>
        <v>2074</v>
      </c>
      <c r="T91" s="696">
        <f>IF(Select2=1,Food!$W93,"")</f>
        <v>7.19439540403762E-9</v>
      </c>
      <c r="U91" s="697">
        <f>IF(Select2=1,Paper!$W93,"")</f>
        <v>7.3306189399596836E-3</v>
      </c>
      <c r="V91" s="687">
        <f>IF(Select2=1,Nappies!$W93,"")</f>
        <v>0</v>
      </c>
      <c r="W91" s="697">
        <f>IF(Select2=1,Garden!$W93,"")</f>
        <v>0</v>
      </c>
      <c r="X91" s="687">
        <f>IF(Select2=1,Wood!$W93,"")</f>
        <v>2.0455616732247335E-2</v>
      </c>
      <c r="Y91" s="697">
        <f>IF(Select2=1,Textiles!$W93,"")</f>
        <v>9.2058935525075121E-4</v>
      </c>
      <c r="Z91" s="689">
        <f>Sludge!W93</f>
        <v>0</v>
      </c>
      <c r="AA91" s="689" t="str">
        <f>IF(Select2=2,MSW!$W93,"")</f>
        <v/>
      </c>
      <c r="AB91" s="698">
        <f>Industry!$W93</f>
        <v>0</v>
      </c>
      <c r="AC91" s="699">
        <f t="shared" si="5"/>
        <v>2.8706832221853176E-2</v>
      </c>
      <c r="AD91" s="700">
        <f>Recovery_OX!R86</f>
        <v>0</v>
      </c>
      <c r="AE91" s="650"/>
      <c r="AF91" s="702">
        <f>(AC91-AD91)*(1-Recovery_OX!U86)</f>
        <v>2.8706832221853176E-2</v>
      </c>
    </row>
    <row r="92" spans="2:32">
      <c r="B92" s="695">
        <f t="shared" si="6"/>
        <v>2075</v>
      </c>
      <c r="C92" s="696">
        <f>IF(Select2=1,Food!$K94,"")</f>
        <v>7.2081009345379957E-9</v>
      </c>
      <c r="D92" s="697">
        <f>IF(Select2=1,Paper!$K94,"")</f>
        <v>3.3081515171206927E-3</v>
      </c>
      <c r="E92" s="687">
        <f>IF(Select2=1,Nappies!$K94,"")</f>
        <v>6.1957723285640978E-5</v>
      </c>
      <c r="F92" s="697">
        <f>IF(Select2=1,Garden!$K94,"")</f>
        <v>0</v>
      </c>
      <c r="G92" s="687">
        <f>IF(Select2=1,Wood!$K94,"")</f>
        <v>0</v>
      </c>
      <c r="H92" s="697">
        <f>IF(Select2=1,Textiles!$K94,"")</f>
        <v>7.8324604077513915E-4</v>
      </c>
      <c r="I92" s="698">
        <f>Sludge!K94</f>
        <v>0</v>
      </c>
      <c r="J92" s="698" t="str">
        <f>IF(Select2=2,MSW!$K94,"")</f>
        <v/>
      </c>
      <c r="K92" s="698">
        <f>Industry!$K94</f>
        <v>0</v>
      </c>
      <c r="L92" s="699">
        <f t="shared" si="8"/>
        <v>4.1533624892824078E-3</v>
      </c>
      <c r="M92" s="700">
        <f>Recovery_OX!C87</f>
        <v>0</v>
      </c>
      <c r="N92" s="650"/>
      <c r="O92" s="701">
        <f>(L92-M92)*(1-Recovery_OX!F87)</f>
        <v>4.1533624892824078E-3</v>
      </c>
      <c r="P92" s="641"/>
      <c r="Q92" s="652"/>
      <c r="S92" s="695">
        <f t="shared" si="7"/>
        <v>2075</v>
      </c>
      <c r="T92" s="696">
        <f>IF(Select2=1,Food!$W94,"")</f>
        <v>4.822547458433089E-9</v>
      </c>
      <c r="U92" s="697">
        <f>IF(Select2=1,Paper!$W94,"")</f>
        <v>6.8350237957039029E-3</v>
      </c>
      <c r="V92" s="687">
        <f>IF(Select2=1,Nappies!$W94,"")</f>
        <v>0</v>
      </c>
      <c r="W92" s="697">
        <f>IF(Select2=1,Garden!$W94,"")</f>
        <v>0</v>
      </c>
      <c r="X92" s="687">
        <f>IF(Select2=1,Wood!$W94,"")</f>
        <v>1.9752054309546928E-2</v>
      </c>
      <c r="Y92" s="697">
        <f>IF(Select2=1,Textiles!$W94,"")</f>
        <v>8.5835182550700198E-4</v>
      </c>
      <c r="Z92" s="689">
        <f>Sludge!W94</f>
        <v>0</v>
      </c>
      <c r="AA92" s="689" t="str">
        <f>IF(Select2=2,MSW!$W94,"")</f>
        <v/>
      </c>
      <c r="AB92" s="698">
        <f>Industry!$W94</f>
        <v>0</v>
      </c>
      <c r="AC92" s="699">
        <f t="shared" si="5"/>
        <v>2.7445434753305291E-2</v>
      </c>
      <c r="AD92" s="700">
        <f>Recovery_OX!R87</f>
        <v>0</v>
      </c>
      <c r="AE92" s="650"/>
      <c r="AF92" s="702">
        <f>(AC92-AD92)*(1-Recovery_OX!U87)</f>
        <v>2.7445434753305291E-2</v>
      </c>
    </row>
    <row r="93" spans="2:32">
      <c r="B93" s="695">
        <f t="shared" si="6"/>
        <v>2076</v>
      </c>
      <c r="C93" s="696">
        <f>IF(Select2=1,Food!$K95,"")</f>
        <v>4.8317345502690442E-9</v>
      </c>
      <c r="D93" s="697">
        <f>IF(Select2=1,Paper!$K95,"")</f>
        <v>3.084500029875821E-3</v>
      </c>
      <c r="E93" s="687">
        <f>IF(Select2=1,Nappies!$K95,"")</f>
        <v>5.2271551252509794E-5</v>
      </c>
      <c r="F93" s="697">
        <f>IF(Select2=1,Garden!$K95,"")</f>
        <v>0</v>
      </c>
      <c r="G93" s="687">
        <f>IF(Select2=1,Wood!$K95,"")</f>
        <v>0</v>
      </c>
      <c r="H93" s="697">
        <f>IF(Select2=1,Textiles!$K95,"")</f>
        <v>7.3029376788454211E-4</v>
      </c>
      <c r="I93" s="698">
        <f>Sludge!K95</f>
        <v>0</v>
      </c>
      <c r="J93" s="698" t="str">
        <f>IF(Select2=2,MSW!$K95,"")</f>
        <v/>
      </c>
      <c r="K93" s="698">
        <f>Industry!$K95</f>
        <v>0</v>
      </c>
      <c r="L93" s="699">
        <f t="shared" si="8"/>
        <v>3.8670701807474233E-3</v>
      </c>
      <c r="M93" s="700">
        <f>Recovery_OX!C88</f>
        <v>0</v>
      </c>
      <c r="N93" s="650"/>
      <c r="O93" s="701">
        <f>(L93-M93)*(1-Recovery_OX!F88)</f>
        <v>3.8670701807474233E-3</v>
      </c>
      <c r="P93" s="641"/>
      <c r="Q93" s="652"/>
      <c r="S93" s="695">
        <f t="shared" si="7"/>
        <v>2076</v>
      </c>
      <c r="T93" s="696">
        <f>IF(Select2=1,Food!$W95,"")</f>
        <v>3.2326502343459238E-9</v>
      </c>
      <c r="U93" s="697">
        <f>IF(Select2=1,Paper!$W95,"")</f>
        <v>6.3729339460244158E-3</v>
      </c>
      <c r="V93" s="687">
        <f>IF(Select2=1,Nappies!$W95,"")</f>
        <v>0</v>
      </c>
      <c r="W93" s="697">
        <f>IF(Select2=1,Garden!$W95,"")</f>
        <v>0</v>
      </c>
      <c r="X93" s="687">
        <f>IF(Select2=1,Wood!$W95,"")</f>
        <v>1.9072690623512124E-2</v>
      </c>
      <c r="Y93" s="697">
        <f>IF(Select2=1,Textiles!$W95,"")</f>
        <v>8.0032193740771764E-4</v>
      </c>
      <c r="Z93" s="689">
        <f>Sludge!W95</f>
        <v>0</v>
      </c>
      <c r="AA93" s="689" t="str">
        <f>IF(Select2=2,MSW!$W95,"")</f>
        <v/>
      </c>
      <c r="AB93" s="698">
        <f>Industry!$W95</f>
        <v>0</v>
      </c>
      <c r="AC93" s="699">
        <f t="shared" si="5"/>
        <v>2.6245949739594491E-2</v>
      </c>
      <c r="AD93" s="700">
        <f>Recovery_OX!R88</f>
        <v>0</v>
      </c>
      <c r="AE93" s="650"/>
      <c r="AF93" s="702">
        <f>(AC93-AD93)*(1-Recovery_OX!U88)</f>
        <v>2.6245949739594491E-2</v>
      </c>
    </row>
    <row r="94" spans="2:32">
      <c r="B94" s="695">
        <f t="shared" si="6"/>
        <v>2077</v>
      </c>
      <c r="C94" s="696">
        <f>IF(Select2=1,Food!$K96,"")</f>
        <v>3.2388085261683346E-9</v>
      </c>
      <c r="D94" s="697">
        <f>IF(Select2=1,Paper!$K96,"")</f>
        <v>2.875968765355928E-3</v>
      </c>
      <c r="E94" s="687">
        <f>IF(Select2=1,Nappies!$K96,"")</f>
        <v>4.4099668700657143E-5</v>
      </c>
      <c r="F94" s="697">
        <f>IF(Select2=1,Garden!$K96,"")</f>
        <v>0</v>
      </c>
      <c r="G94" s="687">
        <f>IF(Select2=1,Wood!$K96,"")</f>
        <v>0</v>
      </c>
      <c r="H94" s="697">
        <f>IF(Select2=1,Textiles!$K96,"")</f>
        <v>6.8092139589137624E-4</v>
      </c>
      <c r="I94" s="698">
        <f>Sludge!K96</f>
        <v>0</v>
      </c>
      <c r="J94" s="698" t="str">
        <f>IF(Select2=2,MSW!$K96,"")</f>
        <v/>
      </c>
      <c r="K94" s="698">
        <f>Industry!$K96</f>
        <v>0</v>
      </c>
      <c r="L94" s="699">
        <f t="shared" si="8"/>
        <v>3.6009930687564873E-3</v>
      </c>
      <c r="M94" s="700">
        <f>Recovery_OX!C89</f>
        <v>0</v>
      </c>
      <c r="N94" s="650"/>
      <c r="O94" s="701">
        <f>(L94-M94)*(1-Recovery_OX!F89)</f>
        <v>3.6009930687564873E-3</v>
      </c>
      <c r="P94" s="641"/>
      <c r="Q94" s="652"/>
      <c r="S94" s="695">
        <f t="shared" si="7"/>
        <v>2077</v>
      </c>
      <c r="T94" s="696">
        <f>IF(Select2=1,Food!$W96,"")</f>
        <v>2.1669102539038801E-9</v>
      </c>
      <c r="U94" s="697">
        <f>IF(Select2=1,Paper!$W96,"")</f>
        <v>5.9420842259419928E-3</v>
      </c>
      <c r="V94" s="687">
        <f>IF(Select2=1,Nappies!$W96,"")</f>
        <v>0</v>
      </c>
      <c r="W94" s="697">
        <f>IF(Select2=1,Garden!$W96,"")</f>
        <v>0</v>
      </c>
      <c r="X94" s="687">
        <f>IF(Select2=1,Wood!$W96,"")</f>
        <v>1.8416693368668208E-2</v>
      </c>
      <c r="Y94" s="697">
        <f>IF(Select2=1,Textiles!$W96,"")</f>
        <v>7.4621522837411101E-4</v>
      </c>
      <c r="Z94" s="689">
        <f>Sludge!W96</f>
        <v>0</v>
      </c>
      <c r="AA94" s="689" t="str">
        <f>IF(Select2=2,MSW!$W96,"")</f>
        <v/>
      </c>
      <c r="AB94" s="698">
        <f>Industry!$W96</f>
        <v>0</v>
      </c>
      <c r="AC94" s="699">
        <f t="shared" si="5"/>
        <v>2.5104994989894568E-2</v>
      </c>
      <c r="AD94" s="700">
        <f>Recovery_OX!R89</f>
        <v>0</v>
      </c>
      <c r="AE94" s="650"/>
      <c r="AF94" s="702">
        <f>(AC94-AD94)*(1-Recovery_OX!U89)</f>
        <v>2.5104994989894568E-2</v>
      </c>
    </row>
    <row r="95" spans="2:32">
      <c r="B95" s="695">
        <f t="shared" si="6"/>
        <v>2078</v>
      </c>
      <c r="C95" s="696">
        <f>IF(Select2=1,Food!$K97,"")</f>
        <v>2.1710382803617792E-9</v>
      </c>
      <c r="D95" s="697">
        <f>IF(Select2=1,Paper!$K97,"")</f>
        <v>2.6815355030604072E-3</v>
      </c>
      <c r="E95" s="687">
        <f>IF(Select2=1,Nappies!$K97,"")</f>
        <v>3.7205338906301189E-5</v>
      </c>
      <c r="F95" s="697">
        <f>IF(Select2=1,Garden!$K97,"")</f>
        <v>0</v>
      </c>
      <c r="G95" s="687">
        <f>IF(Select2=1,Wood!$K97,"")</f>
        <v>0</v>
      </c>
      <c r="H95" s="697">
        <f>IF(Select2=1,Textiles!$K97,"")</f>
        <v>6.3488690137085066E-4</v>
      </c>
      <c r="I95" s="698">
        <f>Sludge!K97</f>
        <v>0</v>
      </c>
      <c r="J95" s="698" t="str">
        <f>IF(Select2=2,MSW!$K97,"")</f>
        <v/>
      </c>
      <c r="K95" s="698">
        <f>Industry!$K97</f>
        <v>0</v>
      </c>
      <c r="L95" s="699">
        <f t="shared" si="8"/>
        <v>3.3536299143758397E-3</v>
      </c>
      <c r="M95" s="700">
        <f>Recovery_OX!C90</f>
        <v>0</v>
      </c>
      <c r="N95" s="650"/>
      <c r="O95" s="701">
        <f>(L95-M95)*(1-Recovery_OX!F90)</f>
        <v>3.3536299143758397E-3</v>
      </c>
      <c r="P95" s="641"/>
      <c r="Q95" s="652"/>
      <c r="S95" s="695">
        <f t="shared" si="7"/>
        <v>2078</v>
      </c>
      <c r="T95" s="696">
        <f>IF(Select2=1,Food!$W97,"")</f>
        <v>1.4525233811519479E-9</v>
      </c>
      <c r="U95" s="697">
        <f>IF(Select2=1,Paper!$W97,"")</f>
        <v>5.5403626096289351E-3</v>
      </c>
      <c r="V95" s="687">
        <f>IF(Select2=1,Nappies!$W97,"")</f>
        <v>0</v>
      </c>
      <c r="W95" s="697">
        <f>IF(Select2=1,Garden!$W97,"")</f>
        <v>0</v>
      </c>
      <c r="X95" s="687">
        <f>IF(Select2=1,Wood!$W97,"")</f>
        <v>1.7783258866340829E-2</v>
      </c>
      <c r="Y95" s="697">
        <f>IF(Select2=1,Textiles!$W97,"")</f>
        <v>6.9576646725572695E-4</v>
      </c>
      <c r="Z95" s="689">
        <f>Sludge!W97</f>
        <v>0</v>
      </c>
      <c r="AA95" s="689" t="str">
        <f>IF(Select2=2,MSW!$W97,"")</f>
        <v/>
      </c>
      <c r="AB95" s="698">
        <f>Industry!$W97</f>
        <v>0</v>
      </c>
      <c r="AC95" s="699">
        <f t="shared" si="5"/>
        <v>2.4019389395748873E-2</v>
      </c>
      <c r="AD95" s="700">
        <f>Recovery_OX!R90</f>
        <v>0</v>
      </c>
      <c r="AE95" s="650"/>
      <c r="AF95" s="702">
        <f>(AC95-AD95)*(1-Recovery_OX!U90)</f>
        <v>2.4019389395748873E-2</v>
      </c>
    </row>
    <row r="96" spans="2:32">
      <c r="B96" s="695">
        <f t="shared" si="6"/>
        <v>2079</v>
      </c>
      <c r="C96" s="696">
        <f>IF(Select2=1,Food!$K98,"")</f>
        <v>1.4552904800372431E-9</v>
      </c>
      <c r="D96" s="697">
        <f>IF(Select2=1,Paper!$K98,"")</f>
        <v>2.5002471309119121E-3</v>
      </c>
      <c r="E96" s="687">
        <f>IF(Select2=1,Nappies!$K98,"")</f>
        <v>3.1388835424790895E-5</v>
      </c>
      <c r="F96" s="697">
        <f>IF(Select2=1,Garden!$K98,"")</f>
        <v>0</v>
      </c>
      <c r="G96" s="687">
        <f>IF(Select2=1,Wood!$K98,"")</f>
        <v>0</v>
      </c>
      <c r="H96" s="697">
        <f>IF(Select2=1,Textiles!$K98,"")</f>
        <v>5.9196462317741847E-4</v>
      </c>
      <c r="I96" s="698">
        <f>Sludge!K98</f>
        <v>0</v>
      </c>
      <c r="J96" s="698" t="str">
        <f>IF(Select2=2,MSW!$K98,"")</f>
        <v/>
      </c>
      <c r="K96" s="698">
        <f>Industry!$K98</f>
        <v>0</v>
      </c>
      <c r="L96" s="699">
        <f t="shared" si="8"/>
        <v>3.1236020448046015E-3</v>
      </c>
      <c r="M96" s="700">
        <f>Recovery_OX!C91</f>
        <v>0</v>
      </c>
      <c r="N96" s="650"/>
      <c r="O96" s="701">
        <f>(L96-M96)*(1-Recovery_OX!F91)</f>
        <v>3.1236020448046015E-3</v>
      </c>
      <c r="P96" s="639"/>
      <c r="S96" s="695">
        <f t="shared" si="7"/>
        <v>2079</v>
      </c>
      <c r="T96" s="696">
        <f>IF(Select2=1,Food!$W98,"")</f>
        <v>9.736555397216162E-10</v>
      </c>
      <c r="U96" s="697">
        <f>IF(Select2=1,Paper!$W98,"")</f>
        <v>5.1657998572560114E-3</v>
      </c>
      <c r="V96" s="687">
        <f>IF(Select2=1,Nappies!$W98,"")</f>
        <v>0</v>
      </c>
      <c r="W96" s="697">
        <f>IF(Select2=1,Garden!$W98,"")</f>
        <v>0</v>
      </c>
      <c r="X96" s="687">
        <f>IF(Select2=1,Wood!$W98,"")</f>
        <v>1.7171611080049096E-2</v>
      </c>
      <c r="Y96" s="697">
        <f>IF(Select2=1,Textiles!$W98,"")</f>
        <v>6.4872835416703413E-4</v>
      </c>
      <c r="Z96" s="689">
        <f>Sludge!W98</f>
        <v>0</v>
      </c>
      <c r="AA96" s="689" t="str">
        <f>IF(Select2=2,MSW!$W98,"")</f>
        <v/>
      </c>
      <c r="AB96" s="698">
        <f>Industry!$W98</f>
        <v>0</v>
      </c>
      <c r="AC96" s="699">
        <f t="shared" si="5"/>
        <v>2.2986140265127682E-2</v>
      </c>
      <c r="AD96" s="700">
        <f>Recovery_OX!R91</f>
        <v>0</v>
      </c>
      <c r="AE96" s="650"/>
      <c r="AF96" s="702">
        <f>(AC96-AD96)*(1-Recovery_OX!U91)</f>
        <v>2.2986140265127682E-2</v>
      </c>
    </row>
    <row r="97" spans="2:32" ht="13.5" thickBot="1">
      <c r="B97" s="703">
        <f t="shared" si="6"/>
        <v>2080</v>
      </c>
      <c r="C97" s="704">
        <f>IF(Select2=1,Food!$K99,"")</f>
        <v>9.755103815737925E-10</v>
      </c>
      <c r="D97" s="705">
        <f>IF(Select2=1,Paper!$K99,"")</f>
        <v>2.3312149730998454E-3</v>
      </c>
      <c r="E97" s="705">
        <f>IF(Select2=1,Nappies!$K99,"")</f>
        <v>2.6481656081830281E-5</v>
      </c>
      <c r="F97" s="705">
        <f>IF(Select2=1,Garden!$K99,"")</f>
        <v>0</v>
      </c>
      <c r="G97" s="705">
        <f>IF(Select2=1,Wood!$K99,"")</f>
        <v>0</v>
      </c>
      <c r="H97" s="705">
        <f>IF(Select2=1,Textiles!$K99,"")</f>
        <v>5.519441562535785E-4</v>
      </c>
      <c r="I97" s="706">
        <f>Sludge!K99</f>
        <v>0</v>
      </c>
      <c r="J97" s="706" t="str">
        <f>IF(Select2=2,MSW!$K99,"")</f>
        <v/>
      </c>
      <c r="K97" s="698">
        <f>Industry!$K99</f>
        <v>0</v>
      </c>
      <c r="L97" s="699">
        <f t="shared" si="8"/>
        <v>2.9096417609456361E-3</v>
      </c>
      <c r="M97" s="707">
        <f>Recovery_OX!C92</f>
        <v>0</v>
      </c>
      <c r="N97" s="650"/>
      <c r="O97" s="708">
        <f>(L97-M97)*(1-Recovery_OX!F92)</f>
        <v>2.9096417609456361E-3</v>
      </c>
      <c r="S97" s="703">
        <f t="shared" si="7"/>
        <v>2080</v>
      </c>
      <c r="T97" s="704">
        <f>IF(Select2=1,Food!$W99,"")</f>
        <v>6.5266082620904901E-10</v>
      </c>
      <c r="U97" s="705">
        <f>IF(Select2=1,Paper!$W99,"")</f>
        <v>4.8165598617765345E-3</v>
      </c>
      <c r="V97" s="705">
        <f>IF(Select2=1,Nappies!$W99,"")</f>
        <v>0</v>
      </c>
      <c r="W97" s="705">
        <f>IF(Select2=1,Garden!$W99,"")</f>
        <v>0</v>
      </c>
      <c r="X97" s="705">
        <f>IF(Select2=1,Wood!$W99,"")</f>
        <v>1.6581000664763847E-2</v>
      </c>
      <c r="Y97" s="705">
        <f>IF(Select2=1,Textiles!$W99,"")</f>
        <v>6.048703082230999E-4</v>
      </c>
      <c r="Z97" s="706">
        <f>Sludge!W99</f>
        <v>0</v>
      </c>
      <c r="AA97" s="706" t="str">
        <f>IF(Select2=2,MSW!$W99,"")</f>
        <v/>
      </c>
      <c r="AB97" s="698">
        <f>Industry!$W99</f>
        <v>0</v>
      </c>
      <c r="AC97" s="709">
        <f t="shared" si="5"/>
        <v>2.2002431487424309E-2</v>
      </c>
      <c r="AD97" s="707">
        <f>Recovery_OX!R92</f>
        <v>0</v>
      </c>
      <c r="AE97" s="650"/>
      <c r="AF97" s="710">
        <f>(AC97-AD97)*(1-Recovery_OX!U92)</f>
        <v>2.2002431487424309E-2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33" t="s">
        <v>284</v>
      </c>
      <c r="D8" s="834"/>
      <c r="E8" s="835"/>
      <c r="F8" s="833" t="s">
        <v>285</v>
      </c>
      <c r="G8" s="834"/>
      <c r="H8" s="836"/>
      <c r="I8" s="435"/>
      <c r="J8" s="833" t="s">
        <v>286</v>
      </c>
      <c r="K8" s="834"/>
      <c r="L8" s="836"/>
      <c r="M8" s="837" t="s">
        <v>287</v>
      </c>
      <c r="N8" s="838"/>
      <c r="O8" s="839"/>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0.24429783315960002</v>
      </c>
      <c r="E12" s="464">
        <f>Stored_C!G18+Stored_C!M18</f>
        <v>0.20154571235666999</v>
      </c>
      <c r="F12" s="465">
        <f>F11+HWP!C12</f>
        <v>0</v>
      </c>
      <c r="G12" s="463">
        <f>G11+HWP!D12</f>
        <v>0.24429783315960002</v>
      </c>
      <c r="H12" s="464">
        <f>H11+HWP!E12</f>
        <v>0.20154571235666999</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0.25012175312520002</v>
      </c>
      <c r="E13" s="473">
        <f>Stored_C!G19+Stored_C!M19</f>
        <v>0.20635044632829</v>
      </c>
      <c r="F13" s="474">
        <f>F12+HWP!C13</f>
        <v>0</v>
      </c>
      <c r="G13" s="472">
        <f>G12+HWP!D13</f>
        <v>0.49441958628480004</v>
      </c>
      <c r="H13" s="473">
        <f>H12+HWP!E13</f>
        <v>0.40789615868495999</v>
      </c>
      <c r="I13" s="456"/>
      <c r="J13" s="475">
        <f>Garden!J20</f>
        <v>0</v>
      </c>
      <c r="K13" s="476">
        <f>Paper!J20</f>
        <v>7.9937649597044691E-3</v>
      </c>
      <c r="L13" s="477">
        <f>Wood!J20</f>
        <v>0</v>
      </c>
      <c r="M13" s="478">
        <f>J13*(1-Recovery_OX!E13)*(1-Recovery_OX!F13)</f>
        <v>0</v>
      </c>
      <c r="N13" s="476">
        <f>K13*(1-Recovery_OX!E13)*(1-Recovery_OX!F13)</f>
        <v>7.9937649597044691E-3</v>
      </c>
      <c r="O13" s="477">
        <f>L13*(1-Recovery_OX!E13)*(1-Recovery_OX!F13)</f>
        <v>0</v>
      </c>
    </row>
    <row r="14" spans="2:15">
      <c r="B14" s="470">
        <f t="shared" ref="B14:B77" si="0">B13+1</f>
        <v>1952</v>
      </c>
      <c r="C14" s="471">
        <f>Stored_C!E20</f>
        <v>0</v>
      </c>
      <c r="D14" s="472">
        <f>Stored_C!F20+Stored_C!L20</f>
        <v>0.25501808016959998</v>
      </c>
      <c r="E14" s="473">
        <f>Stored_C!G20+Stored_C!M20</f>
        <v>0.21038991613992</v>
      </c>
      <c r="F14" s="474">
        <f>F13+HWP!C14</f>
        <v>0</v>
      </c>
      <c r="G14" s="472">
        <f>G13+HWP!D14</f>
        <v>0.74943766645440002</v>
      </c>
      <c r="H14" s="473">
        <f>H13+HWP!E14</f>
        <v>0.61828607482487996</v>
      </c>
      <c r="I14" s="456"/>
      <c r="J14" s="475">
        <f>Garden!J21</f>
        <v>0</v>
      </c>
      <c r="K14" s="476">
        <f>Paper!J21</f>
        <v>1.5637668769224719E-2</v>
      </c>
      <c r="L14" s="477">
        <f>Wood!J21</f>
        <v>0</v>
      </c>
      <c r="M14" s="478">
        <f>J14*(1-Recovery_OX!E14)*(1-Recovery_OX!F14)</f>
        <v>0</v>
      </c>
      <c r="N14" s="476">
        <f>K14*(1-Recovery_OX!E14)*(1-Recovery_OX!F14)</f>
        <v>1.5637668769224719E-2</v>
      </c>
      <c r="O14" s="477">
        <f>L14*(1-Recovery_OX!E14)*(1-Recovery_OX!F14)</f>
        <v>0</v>
      </c>
    </row>
    <row r="15" spans="2:15">
      <c r="B15" s="470">
        <f t="shared" si="0"/>
        <v>1953</v>
      </c>
      <c r="C15" s="471">
        <f>Stored_C!E21</f>
        <v>0</v>
      </c>
      <c r="D15" s="472">
        <f>Stored_C!F21+Stored_C!L21</f>
        <v>0.25775959271040005</v>
      </c>
      <c r="E15" s="473">
        <f>Stored_C!G21+Stored_C!M21</f>
        <v>0.21265166398608001</v>
      </c>
      <c r="F15" s="474">
        <f>F14+HWP!C15</f>
        <v>0</v>
      </c>
      <c r="G15" s="472">
        <f>G14+HWP!D15</f>
        <v>1.0071972591648</v>
      </c>
      <c r="H15" s="473">
        <f>H14+HWP!E15</f>
        <v>0.83093773881096</v>
      </c>
      <c r="I15" s="456"/>
      <c r="J15" s="475">
        <f>Garden!J22</f>
        <v>0</v>
      </c>
      <c r="K15" s="476">
        <f>Paper!J22</f>
        <v>2.2925012073671067E-2</v>
      </c>
      <c r="L15" s="477">
        <f>Wood!J22</f>
        <v>0</v>
      </c>
      <c r="M15" s="478">
        <f>J15*(1-Recovery_OX!E15)*(1-Recovery_OX!F15)</f>
        <v>0</v>
      </c>
      <c r="N15" s="476">
        <f>K15*(1-Recovery_OX!E15)*(1-Recovery_OX!F15)</f>
        <v>2.2925012073671067E-2</v>
      </c>
      <c r="O15" s="477">
        <f>L15*(1-Recovery_OX!E15)*(1-Recovery_OX!F15)</f>
        <v>0</v>
      </c>
    </row>
    <row r="16" spans="2:15">
      <c r="B16" s="470">
        <f t="shared" si="0"/>
        <v>1954</v>
      </c>
      <c r="C16" s="471">
        <f>Stored_C!E22</f>
        <v>0</v>
      </c>
      <c r="D16" s="472">
        <f>Stored_C!F22+Stored_C!L22</f>
        <v>0.2645846671248</v>
      </c>
      <c r="E16" s="473">
        <f>Stored_C!G22+Stored_C!M22</f>
        <v>0.21828235037795998</v>
      </c>
      <c r="F16" s="474">
        <f>F15+HWP!C16</f>
        <v>0</v>
      </c>
      <c r="G16" s="472">
        <f>G15+HWP!D16</f>
        <v>1.2717819262896</v>
      </c>
      <c r="H16" s="473">
        <f>H15+HWP!E16</f>
        <v>1.0492200891889201</v>
      </c>
      <c r="I16" s="456"/>
      <c r="J16" s="475">
        <f>Garden!J23</f>
        <v>0</v>
      </c>
      <c r="K16" s="476">
        <f>Paper!J23</f>
        <v>2.9809392038502532E-2</v>
      </c>
      <c r="L16" s="477">
        <f>Wood!J23</f>
        <v>0</v>
      </c>
      <c r="M16" s="478">
        <f>J16*(1-Recovery_OX!E16)*(1-Recovery_OX!F16)</f>
        <v>0</v>
      </c>
      <c r="N16" s="476">
        <f>K16*(1-Recovery_OX!E16)*(1-Recovery_OX!F16)</f>
        <v>2.9809392038502532E-2</v>
      </c>
      <c r="O16" s="477">
        <f>L16*(1-Recovery_OX!E16)*(1-Recovery_OX!F16)</f>
        <v>0</v>
      </c>
    </row>
    <row r="17" spans="2:15">
      <c r="B17" s="470">
        <f t="shared" si="0"/>
        <v>1955</v>
      </c>
      <c r="C17" s="471">
        <f>Stored_C!E23</f>
        <v>0</v>
      </c>
      <c r="D17" s="472">
        <f>Stored_C!F23+Stored_C!L23</f>
        <v>0.2757444891168</v>
      </c>
      <c r="E17" s="473">
        <f>Stored_C!G23+Stored_C!M23</f>
        <v>0.22748920352136004</v>
      </c>
      <c r="F17" s="474">
        <f>F16+HWP!C17</f>
        <v>0</v>
      </c>
      <c r="G17" s="472">
        <f>G16+HWP!D17</f>
        <v>1.5475264154063999</v>
      </c>
      <c r="H17" s="473">
        <f>H16+HWP!E17</f>
        <v>1.2767092927102801</v>
      </c>
      <c r="I17" s="456"/>
      <c r="J17" s="475">
        <f>Garden!J24</f>
        <v>0</v>
      </c>
      <c r="K17" s="476">
        <f>Paper!J24</f>
        <v>3.6451671301243091E-2</v>
      </c>
      <c r="L17" s="477">
        <f>Wood!J24</f>
        <v>0</v>
      </c>
      <c r="M17" s="478">
        <f>J17*(1-Recovery_OX!E17)*(1-Recovery_OX!F17)</f>
        <v>0</v>
      </c>
      <c r="N17" s="476">
        <f>K17*(1-Recovery_OX!E17)*(1-Recovery_OX!F17)</f>
        <v>3.6451671301243091E-2</v>
      </c>
      <c r="O17" s="477">
        <f>L17*(1-Recovery_OX!E17)*(1-Recovery_OX!F17)</f>
        <v>0</v>
      </c>
    </row>
    <row r="18" spans="2:15">
      <c r="B18" s="470">
        <f t="shared" si="0"/>
        <v>1956</v>
      </c>
      <c r="C18" s="471">
        <f>Stored_C!E24</f>
        <v>0</v>
      </c>
      <c r="D18" s="472">
        <f>Stored_C!F24+Stored_C!L24</f>
        <v>0.27951048049319999</v>
      </c>
      <c r="E18" s="473">
        <f>Stored_C!G24+Stored_C!M24</f>
        <v>0.23059614640689</v>
      </c>
      <c r="F18" s="474">
        <f>F17+HWP!C18</f>
        <v>0</v>
      </c>
      <c r="G18" s="472">
        <f>G17+HWP!D18</f>
        <v>1.8270368958995999</v>
      </c>
      <c r="H18" s="473">
        <f>H17+HWP!E18</f>
        <v>1.5073054391171701</v>
      </c>
      <c r="I18" s="456"/>
      <c r="J18" s="475">
        <f>Garden!J25</f>
        <v>0</v>
      </c>
      <c r="K18" s="476">
        <f>Paper!J25</f>
        <v>4.301005633664965E-2</v>
      </c>
      <c r="L18" s="477">
        <f>Wood!J25</f>
        <v>0</v>
      </c>
      <c r="M18" s="478">
        <f>J18*(1-Recovery_OX!E18)*(1-Recovery_OX!F18)</f>
        <v>0</v>
      </c>
      <c r="N18" s="476">
        <f>K18*(1-Recovery_OX!E18)*(1-Recovery_OX!F18)</f>
        <v>4.301005633664965E-2</v>
      </c>
      <c r="O18" s="477">
        <f>L18*(1-Recovery_OX!E18)*(1-Recovery_OX!F18)</f>
        <v>0</v>
      </c>
    </row>
    <row r="19" spans="2:15">
      <c r="B19" s="470">
        <f t="shared" si="0"/>
        <v>1957</v>
      </c>
      <c r="C19" s="471">
        <f>Stored_C!E25</f>
        <v>0</v>
      </c>
      <c r="D19" s="472">
        <f>Stored_C!F25+Stored_C!L25</f>
        <v>0.28320649870920001</v>
      </c>
      <c r="E19" s="473">
        <f>Stored_C!G25+Stored_C!M25</f>
        <v>0.23364536143508999</v>
      </c>
      <c r="F19" s="474">
        <f>F18+HWP!C19</f>
        <v>0</v>
      </c>
      <c r="G19" s="472">
        <f>G18+HWP!D19</f>
        <v>2.1102433946087999</v>
      </c>
      <c r="H19" s="473">
        <f>H18+HWP!E19</f>
        <v>1.74095080055226</v>
      </c>
      <c r="I19" s="456"/>
      <c r="J19" s="475">
        <f>Garden!J26</f>
        <v>0</v>
      </c>
      <c r="K19" s="476">
        <f>Paper!J26</f>
        <v>4.9248282489179541E-2</v>
      </c>
      <c r="L19" s="477">
        <f>Wood!J26</f>
        <v>0</v>
      </c>
      <c r="M19" s="478">
        <f>J19*(1-Recovery_OX!E19)*(1-Recovery_OX!F19)</f>
        <v>0</v>
      </c>
      <c r="N19" s="476">
        <f>K19*(1-Recovery_OX!E19)*(1-Recovery_OX!F19)</f>
        <v>4.9248282489179541E-2</v>
      </c>
      <c r="O19" s="477">
        <f>L19*(1-Recovery_OX!E19)*(1-Recovery_OX!F19)</f>
        <v>0</v>
      </c>
    </row>
    <row r="20" spans="2:15">
      <c r="B20" s="470">
        <f t="shared" si="0"/>
        <v>1958</v>
      </c>
      <c r="C20" s="471">
        <f>Stored_C!E26</f>
        <v>0</v>
      </c>
      <c r="D20" s="472">
        <f>Stored_C!F26+Stored_C!L26</f>
        <v>0.28680383682720001</v>
      </c>
      <c r="E20" s="473">
        <f>Stored_C!G26+Stored_C!M26</f>
        <v>0.23661316538243998</v>
      </c>
      <c r="F20" s="474">
        <f>F19+HWP!C20</f>
        <v>0</v>
      </c>
      <c r="G20" s="472">
        <f>G19+HWP!D20</f>
        <v>2.3970472314359998</v>
      </c>
      <c r="H20" s="473">
        <f>H19+HWP!E20</f>
        <v>1.9775639659347</v>
      </c>
      <c r="I20" s="456"/>
      <c r="J20" s="475">
        <f>Garden!J27</f>
        <v>0</v>
      </c>
      <c r="K20" s="476">
        <f>Paper!J27</f>
        <v>5.5185704858774692E-2</v>
      </c>
      <c r="L20" s="477">
        <f>Wood!J27</f>
        <v>0</v>
      </c>
      <c r="M20" s="478">
        <f>J20*(1-Recovery_OX!E20)*(1-Recovery_OX!F20)</f>
        <v>0</v>
      </c>
      <c r="N20" s="476">
        <f>K20*(1-Recovery_OX!E20)*(1-Recovery_OX!F20)</f>
        <v>5.5185704858774692E-2</v>
      </c>
      <c r="O20" s="477">
        <f>L20*(1-Recovery_OX!E20)*(1-Recovery_OX!F20)</f>
        <v>0</v>
      </c>
    </row>
    <row r="21" spans="2:15">
      <c r="B21" s="470">
        <f t="shared" si="0"/>
        <v>1959</v>
      </c>
      <c r="C21" s="471">
        <f>Stored_C!E27</f>
        <v>0</v>
      </c>
      <c r="D21" s="472">
        <f>Stored_C!F27+Stored_C!L27</f>
        <v>0.29025943444080005</v>
      </c>
      <c r="E21" s="473">
        <f>Stored_C!G27+Stored_C!M27</f>
        <v>0.23946403341366002</v>
      </c>
      <c r="F21" s="474">
        <f>F20+HWP!C21</f>
        <v>0</v>
      </c>
      <c r="G21" s="472">
        <f>G20+HWP!D21</f>
        <v>2.6873066658767999</v>
      </c>
      <c r="H21" s="473">
        <f>H20+HWP!E21</f>
        <v>2.2170279993483599</v>
      </c>
      <c r="I21" s="456"/>
      <c r="J21" s="475">
        <f>Garden!J28</f>
        <v>0</v>
      </c>
      <c r="K21" s="476">
        <f>Paper!J28</f>
        <v>6.0839430690070258E-2</v>
      </c>
      <c r="L21" s="477">
        <f>Wood!J28</f>
        <v>0</v>
      </c>
      <c r="M21" s="478">
        <f>J21*(1-Recovery_OX!E21)*(1-Recovery_OX!F21)</f>
        <v>0</v>
      </c>
      <c r="N21" s="476">
        <f>K21*(1-Recovery_OX!E21)*(1-Recovery_OX!F21)</f>
        <v>6.0839430690070258E-2</v>
      </c>
      <c r="O21" s="477">
        <f>L21*(1-Recovery_OX!E21)*(1-Recovery_OX!F21)</f>
        <v>0</v>
      </c>
    </row>
    <row r="22" spans="2:15">
      <c r="B22" s="470">
        <f t="shared" si="0"/>
        <v>1960</v>
      </c>
      <c r="C22" s="471">
        <f>Stored_C!E28</f>
        <v>0</v>
      </c>
      <c r="D22" s="472">
        <f>Stored_C!F28+Stored_C!L28</f>
        <v>0.29620356470760001</v>
      </c>
      <c r="E22" s="473">
        <f>Stored_C!G28+Stored_C!M28</f>
        <v>0.24436794088376998</v>
      </c>
      <c r="F22" s="474">
        <f>F21+HWP!C22</f>
        <v>0</v>
      </c>
      <c r="G22" s="472">
        <f>G21+HWP!D22</f>
        <v>2.9835102305843999</v>
      </c>
      <c r="H22" s="473">
        <f>H21+HWP!E22</f>
        <v>2.4613959402321299</v>
      </c>
      <c r="I22" s="456"/>
      <c r="J22" s="475">
        <f>Garden!J29</f>
        <v>0</v>
      </c>
      <c r="K22" s="476">
        <f>Paper!J29</f>
        <v>6.6224001675838126E-2</v>
      </c>
      <c r="L22" s="477">
        <f>Wood!J29</f>
        <v>0</v>
      </c>
      <c r="M22" s="478">
        <f>J22*(1-Recovery_OX!E22)*(1-Recovery_OX!F22)</f>
        <v>0</v>
      </c>
      <c r="N22" s="476">
        <f>K22*(1-Recovery_OX!E22)*(1-Recovery_OX!F22)</f>
        <v>6.6224001675838126E-2</v>
      </c>
      <c r="O22" s="477">
        <f>L22*(1-Recovery_OX!E22)*(1-Recovery_OX!F22)</f>
        <v>0</v>
      </c>
    </row>
    <row r="23" spans="2:15">
      <c r="B23" s="470">
        <f t="shared" si="0"/>
        <v>1961</v>
      </c>
      <c r="C23" s="471">
        <f>Stored_C!E29</f>
        <v>0</v>
      </c>
      <c r="D23" s="472">
        <f>Stored_C!F29+Stored_C!L29</f>
        <v>0.23163888921600007</v>
      </c>
      <c r="E23" s="473">
        <f>Stored_C!G29+Stored_C!M29</f>
        <v>0.19110208360320002</v>
      </c>
      <c r="F23" s="474">
        <f>F22+HWP!C23</f>
        <v>0</v>
      </c>
      <c r="G23" s="472">
        <f>G22+HWP!D23</f>
        <v>3.2151491198004001</v>
      </c>
      <c r="H23" s="473">
        <f>H22+HWP!E23</f>
        <v>2.6524980238353297</v>
      </c>
      <c r="I23" s="456"/>
      <c r="J23" s="475">
        <f>Garden!J30</f>
        <v>0</v>
      </c>
      <c r="K23" s="476">
        <f>Paper!J30</f>
        <v>7.1439042597411725E-2</v>
      </c>
      <c r="L23" s="477">
        <f>Wood!J30</f>
        <v>0</v>
      </c>
      <c r="M23" s="478">
        <f>J23*(1-Recovery_OX!E23)*(1-Recovery_OX!F23)</f>
        <v>0</v>
      </c>
      <c r="N23" s="476">
        <f>K23*(1-Recovery_OX!E23)*(1-Recovery_OX!F23)</f>
        <v>7.1439042597411725E-2</v>
      </c>
      <c r="O23" s="477">
        <f>L23*(1-Recovery_OX!E23)*(1-Recovery_OX!F23)</f>
        <v>0</v>
      </c>
    </row>
    <row r="24" spans="2:15">
      <c r="B24" s="470">
        <f t="shared" si="0"/>
        <v>1962</v>
      </c>
      <c r="C24" s="471">
        <f>Stored_C!E30</f>
        <v>0</v>
      </c>
      <c r="D24" s="472">
        <f>Stored_C!F30+Stored_C!L30</f>
        <v>0.233408606676</v>
      </c>
      <c r="E24" s="473">
        <f>Stored_C!G30+Stored_C!M30</f>
        <v>0.19256210050770001</v>
      </c>
      <c r="F24" s="474">
        <f>F23+HWP!C24</f>
        <v>0</v>
      </c>
      <c r="G24" s="472">
        <f>G23+HWP!D24</f>
        <v>3.4485577264764</v>
      </c>
      <c r="H24" s="473">
        <f>H23+HWP!E24</f>
        <v>2.8450601243430298</v>
      </c>
      <c r="I24" s="456"/>
      <c r="J24" s="475">
        <f>Garden!J31</f>
        <v>0</v>
      </c>
      <c r="K24" s="476">
        <f>Paper!J31</f>
        <v>7.4188868521008006E-2</v>
      </c>
      <c r="L24" s="477">
        <f>Wood!J31</f>
        <v>0</v>
      </c>
      <c r="M24" s="478">
        <f>J24*(1-Recovery_OX!E24)*(1-Recovery_OX!F24)</f>
        <v>0</v>
      </c>
      <c r="N24" s="476">
        <f>K24*(1-Recovery_OX!E24)*(1-Recovery_OX!F24)</f>
        <v>7.4188868521008006E-2</v>
      </c>
      <c r="O24" s="477">
        <f>L24*(1-Recovery_OX!E24)*(1-Recovery_OX!F24)</f>
        <v>0</v>
      </c>
    </row>
    <row r="25" spans="2:15">
      <c r="B25" s="470">
        <f t="shared" si="0"/>
        <v>1963</v>
      </c>
      <c r="C25" s="471">
        <f>Stored_C!E31</f>
        <v>0</v>
      </c>
      <c r="D25" s="472">
        <f>Stored_C!F31+Stored_C!L31</f>
        <v>0.23490430336800003</v>
      </c>
      <c r="E25" s="473">
        <f>Stored_C!G31+Stored_C!M31</f>
        <v>0.1937960502786</v>
      </c>
      <c r="F25" s="474">
        <f>F24+HWP!C25</f>
        <v>0</v>
      </c>
      <c r="G25" s="472">
        <f>G24+HWP!D25</f>
        <v>3.6834620298443999</v>
      </c>
      <c r="H25" s="473">
        <f>H24+HWP!E25</f>
        <v>3.0388561746216296</v>
      </c>
      <c r="I25" s="456"/>
      <c r="J25" s="475">
        <f>Garden!J32</f>
        <v>0</v>
      </c>
      <c r="K25" s="476">
        <f>Paper!J32</f>
        <v>7.6810696835247452E-2</v>
      </c>
      <c r="L25" s="477">
        <f>Wood!J32</f>
        <v>0</v>
      </c>
      <c r="M25" s="478">
        <f>J25*(1-Recovery_OX!E25)*(1-Recovery_OX!F25)</f>
        <v>0</v>
      </c>
      <c r="N25" s="476">
        <f>K25*(1-Recovery_OX!E25)*(1-Recovery_OX!F25)</f>
        <v>7.6810696835247452E-2</v>
      </c>
      <c r="O25" s="477">
        <f>L25*(1-Recovery_OX!E25)*(1-Recovery_OX!F25)</f>
        <v>0</v>
      </c>
    </row>
    <row r="26" spans="2:15">
      <c r="B26" s="470">
        <f t="shared" si="0"/>
        <v>1964</v>
      </c>
      <c r="C26" s="471">
        <f>Stored_C!E32</f>
        <v>0</v>
      </c>
      <c r="D26" s="472">
        <f>Stored_C!F32+Stored_C!L32</f>
        <v>0.23632986379199999</v>
      </c>
      <c r="E26" s="473">
        <f>Stored_C!G32+Stored_C!M32</f>
        <v>0.19497213762840002</v>
      </c>
      <c r="F26" s="474">
        <f>F25+HWP!C26</f>
        <v>0</v>
      </c>
      <c r="G26" s="472">
        <f>G25+HWP!D26</f>
        <v>3.9197918936364</v>
      </c>
      <c r="H26" s="473">
        <f>H25+HWP!E26</f>
        <v>3.2338283122500298</v>
      </c>
      <c r="I26" s="456"/>
      <c r="J26" s="475">
        <f>Garden!J33</f>
        <v>0</v>
      </c>
      <c r="K26" s="476">
        <f>Paper!J33</f>
        <v>7.9304214628822645E-2</v>
      </c>
      <c r="L26" s="477">
        <f>Wood!J33</f>
        <v>0</v>
      </c>
      <c r="M26" s="478">
        <f>J26*(1-Recovery_OX!E26)*(1-Recovery_OX!F26)</f>
        <v>0</v>
      </c>
      <c r="N26" s="476">
        <f>K26*(1-Recovery_OX!E26)*(1-Recovery_OX!F26)</f>
        <v>7.9304214628822645E-2</v>
      </c>
      <c r="O26" s="477">
        <f>L26*(1-Recovery_OX!E26)*(1-Recovery_OX!F26)</f>
        <v>0</v>
      </c>
    </row>
    <row r="27" spans="2:15">
      <c r="B27" s="470">
        <f t="shared" si="0"/>
        <v>1965</v>
      </c>
      <c r="C27" s="471">
        <f>Stored_C!E33</f>
        <v>0</v>
      </c>
      <c r="D27" s="472">
        <f>Stored_C!F33+Stored_C!L33</f>
        <v>0.23787286168800004</v>
      </c>
      <c r="E27" s="473">
        <f>Stored_C!G33+Stored_C!M33</f>
        <v>0.19624511089260005</v>
      </c>
      <c r="F27" s="474">
        <f>F26+HWP!C27</f>
        <v>0</v>
      </c>
      <c r="G27" s="472">
        <f>G26+HWP!D27</f>
        <v>4.1576647553243999</v>
      </c>
      <c r="H27" s="473">
        <f>H26+HWP!E27</f>
        <v>3.43007342314263</v>
      </c>
      <c r="I27" s="456"/>
      <c r="J27" s="475">
        <f>Garden!J34</f>
        <v>0</v>
      </c>
      <c r="K27" s="476">
        <f>Paper!J34</f>
        <v>8.1675801529641462E-2</v>
      </c>
      <c r="L27" s="477">
        <f>Wood!J34</f>
        <v>0</v>
      </c>
      <c r="M27" s="478">
        <f>J27*(1-Recovery_OX!E27)*(1-Recovery_OX!F27)</f>
        <v>0</v>
      </c>
      <c r="N27" s="476">
        <f>K27*(1-Recovery_OX!E27)*(1-Recovery_OX!F27)</f>
        <v>8.1675801529641462E-2</v>
      </c>
      <c r="O27" s="477">
        <f>L27*(1-Recovery_OX!E27)*(1-Recovery_OX!F27)</f>
        <v>0</v>
      </c>
    </row>
    <row r="28" spans="2:15">
      <c r="B28" s="470">
        <f t="shared" si="0"/>
        <v>1966</v>
      </c>
      <c r="C28" s="471">
        <f>Stored_C!E34</f>
        <v>0</v>
      </c>
      <c r="D28" s="472">
        <f>Stored_C!F34+Stored_C!L34</f>
        <v>0.238637836332</v>
      </c>
      <c r="E28" s="473">
        <f>Stored_C!G34+Stored_C!M34</f>
        <v>0.19687621497389998</v>
      </c>
      <c r="F28" s="474">
        <f>F27+HWP!C28</f>
        <v>0</v>
      </c>
      <c r="G28" s="472">
        <f>G27+HWP!D28</f>
        <v>4.3963025916563998</v>
      </c>
      <c r="H28" s="473">
        <f>H27+HWP!E28</f>
        <v>3.62694963811653</v>
      </c>
      <c r="I28" s="456"/>
      <c r="J28" s="475">
        <f>Garden!J35</f>
        <v>0</v>
      </c>
      <c r="K28" s="476">
        <f>Paper!J35</f>
        <v>8.393754353705743E-2</v>
      </c>
      <c r="L28" s="477">
        <f>Wood!J35</f>
        <v>0</v>
      </c>
      <c r="M28" s="478">
        <f>J28*(1-Recovery_OX!E28)*(1-Recovery_OX!F28)</f>
        <v>0</v>
      </c>
      <c r="N28" s="476">
        <f>K28*(1-Recovery_OX!E28)*(1-Recovery_OX!F28)</f>
        <v>8.393754353705743E-2</v>
      </c>
      <c r="O28" s="477">
        <f>L28*(1-Recovery_OX!E28)*(1-Recovery_OX!F28)</f>
        <v>0</v>
      </c>
    </row>
    <row r="29" spans="2:15">
      <c r="B29" s="470">
        <f t="shared" si="0"/>
        <v>1967</v>
      </c>
      <c r="C29" s="471">
        <f>Stored_C!E35</f>
        <v>0</v>
      </c>
      <c r="D29" s="472">
        <f>Stored_C!F35+Stored_C!L35</f>
        <v>0.24677282788199997</v>
      </c>
      <c r="E29" s="473">
        <f>Stored_C!G35+Stored_C!M35</f>
        <v>0.20358758300264998</v>
      </c>
      <c r="F29" s="474">
        <f>F28+HWP!C29</f>
        <v>0</v>
      </c>
      <c r="G29" s="472">
        <f>G28+HWP!D29</f>
        <v>4.6430754195384001</v>
      </c>
      <c r="H29" s="473">
        <f>H28+HWP!E29</f>
        <v>3.8305372211191799</v>
      </c>
      <c r="I29" s="456"/>
      <c r="J29" s="475">
        <f>Garden!J36</f>
        <v>0</v>
      </c>
      <c r="K29" s="476">
        <f>Paper!J36</f>
        <v>8.6071408841551775E-2</v>
      </c>
      <c r="L29" s="477">
        <f>Wood!J36</f>
        <v>0</v>
      </c>
      <c r="M29" s="478">
        <f>J29*(1-Recovery_OX!E29)*(1-Recovery_OX!F29)</f>
        <v>0</v>
      </c>
      <c r="N29" s="476">
        <f>K29*(1-Recovery_OX!E29)*(1-Recovery_OX!F29)</f>
        <v>8.6071408841551775E-2</v>
      </c>
      <c r="O29" s="477">
        <f>L29*(1-Recovery_OX!E29)*(1-Recovery_OX!F29)</f>
        <v>0</v>
      </c>
    </row>
    <row r="30" spans="2:15">
      <c r="B30" s="470">
        <f t="shared" si="0"/>
        <v>1968</v>
      </c>
      <c r="C30" s="471">
        <f>Stored_C!E36</f>
        <v>0</v>
      </c>
      <c r="D30" s="472">
        <f>Stored_C!F36+Stored_C!L36</f>
        <v>0.24723075246900003</v>
      </c>
      <c r="E30" s="473">
        <f>Stored_C!G36+Stored_C!M36</f>
        <v>0.20396537078692503</v>
      </c>
      <c r="F30" s="474">
        <f>F29+HWP!C30</f>
        <v>0</v>
      </c>
      <c r="G30" s="472">
        <f>G29+HWP!D30</f>
        <v>4.8903061720074001</v>
      </c>
      <c r="H30" s="473">
        <f>H29+HWP!E30</f>
        <v>4.0345025919061053</v>
      </c>
      <c r="I30" s="456"/>
      <c r="J30" s="475">
        <f>Garden!J37</f>
        <v>0</v>
      </c>
      <c r="K30" s="476">
        <f>Paper!J37</f>
        <v>8.8327199904609799E-2</v>
      </c>
      <c r="L30" s="477">
        <f>Wood!J37</f>
        <v>0</v>
      </c>
      <c r="M30" s="478">
        <f>J30*(1-Recovery_OX!E30)*(1-Recovery_OX!F30)</f>
        <v>0</v>
      </c>
      <c r="N30" s="476">
        <f>K30*(1-Recovery_OX!E30)*(1-Recovery_OX!F30)</f>
        <v>8.8327199904609799E-2</v>
      </c>
      <c r="O30" s="477">
        <f>L30*(1-Recovery_OX!E30)*(1-Recovery_OX!F30)</f>
        <v>0</v>
      </c>
    </row>
    <row r="31" spans="2:15">
      <c r="B31" s="470">
        <f t="shared" si="0"/>
        <v>1969</v>
      </c>
      <c r="C31" s="471">
        <f>Stored_C!E37</f>
        <v>0</v>
      </c>
      <c r="D31" s="472">
        <f>Stored_C!F37+Stored_C!L37</f>
        <v>0.24768867705600003</v>
      </c>
      <c r="E31" s="473">
        <f>Stored_C!G37+Stored_C!M37</f>
        <v>0.20434315857120003</v>
      </c>
      <c r="F31" s="474">
        <f>F30+HWP!C31</f>
        <v>0</v>
      </c>
      <c r="G31" s="472">
        <f>G30+HWP!D31</f>
        <v>5.1379948490634</v>
      </c>
      <c r="H31" s="473">
        <f>H30+HWP!E31</f>
        <v>4.2388457504773056</v>
      </c>
      <c r="I31" s="456"/>
      <c r="J31" s="475">
        <f>Garden!J38</f>
        <v>0</v>
      </c>
      <c r="K31" s="476">
        <f>Paper!J38</f>
        <v>9.0445469480339685E-2</v>
      </c>
      <c r="L31" s="477">
        <f>Wood!J38</f>
        <v>0</v>
      </c>
      <c r="M31" s="478">
        <f>J31*(1-Recovery_OX!E31)*(1-Recovery_OX!F31)</f>
        <v>0</v>
      </c>
      <c r="N31" s="476">
        <f>K31*(1-Recovery_OX!E31)*(1-Recovery_OX!F31)</f>
        <v>9.0445469480339685E-2</v>
      </c>
      <c r="O31" s="477">
        <f>L31*(1-Recovery_OX!E31)*(1-Recovery_OX!F31)</f>
        <v>0</v>
      </c>
    </row>
    <row r="32" spans="2:15">
      <c r="B32" s="470">
        <f t="shared" si="0"/>
        <v>1970</v>
      </c>
      <c r="C32" s="471">
        <f>Stored_C!E38</f>
        <v>0</v>
      </c>
      <c r="D32" s="472">
        <f>Stored_C!F38+Stored_C!L38</f>
        <v>0.24814660164300004</v>
      </c>
      <c r="E32" s="473">
        <f>Stored_C!G38+Stored_C!M38</f>
        <v>0.20472094635547503</v>
      </c>
      <c r="F32" s="474">
        <f>F31+HWP!C32</f>
        <v>0</v>
      </c>
      <c r="G32" s="472">
        <f>G31+HWP!D32</f>
        <v>5.3861414507063996</v>
      </c>
      <c r="H32" s="473">
        <f>H31+HWP!E32</f>
        <v>4.4435666968327805</v>
      </c>
      <c r="I32" s="456"/>
      <c r="J32" s="475">
        <f>Garden!J39</f>
        <v>0</v>
      </c>
      <c r="K32" s="476">
        <f>Paper!J39</f>
        <v>9.2435514871180582E-2</v>
      </c>
      <c r="L32" s="477">
        <f>Wood!J39</f>
        <v>0</v>
      </c>
      <c r="M32" s="478">
        <f>J32*(1-Recovery_OX!E32)*(1-Recovery_OX!F32)</f>
        <v>0</v>
      </c>
      <c r="N32" s="476">
        <f>K32*(1-Recovery_OX!E32)*(1-Recovery_OX!F32)</f>
        <v>9.2435514871180582E-2</v>
      </c>
      <c r="O32" s="477">
        <f>L32*(1-Recovery_OX!E32)*(1-Recovery_OX!F32)</f>
        <v>0</v>
      </c>
    </row>
    <row r="33" spans="2:15">
      <c r="B33" s="470">
        <f t="shared" si="0"/>
        <v>1971</v>
      </c>
      <c r="C33" s="471">
        <f>Stored_C!E39</f>
        <v>0</v>
      </c>
      <c r="D33" s="472">
        <f>Stored_C!F39+Stored_C!L39</f>
        <v>0.24860452622999998</v>
      </c>
      <c r="E33" s="473">
        <f>Stored_C!G39+Stored_C!M39</f>
        <v>0.20509873413975002</v>
      </c>
      <c r="F33" s="474">
        <f>F32+HWP!C33</f>
        <v>0</v>
      </c>
      <c r="G33" s="472">
        <f>G32+HWP!D33</f>
        <v>5.6347459769363999</v>
      </c>
      <c r="H33" s="473">
        <f>H32+HWP!E33</f>
        <v>4.6486654309725308</v>
      </c>
      <c r="I33" s="456"/>
      <c r="J33" s="475">
        <f>Garden!J40</f>
        <v>0</v>
      </c>
      <c r="K33" s="476">
        <f>Paper!J40</f>
        <v>9.4306004824468478E-2</v>
      </c>
      <c r="L33" s="477">
        <f>Wood!J40</f>
        <v>0</v>
      </c>
      <c r="M33" s="478">
        <f>J33*(1-Recovery_OX!E33)*(1-Recovery_OX!F33)</f>
        <v>0</v>
      </c>
      <c r="N33" s="476">
        <f>K33*(1-Recovery_OX!E33)*(1-Recovery_OX!F33)</f>
        <v>9.4306004824468478E-2</v>
      </c>
      <c r="O33" s="477">
        <f>L33*(1-Recovery_OX!E33)*(1-Recovery_OX!F33)</f>
        <v>0</v>
      </c>
    </row>
    <row r="34" spans="2:15">
      <c r="B34" s="470">
        <f t="shared" si="0"/>
        <v>1972</v>
      </c>
      <c r="C34" s="471">
        <f>Stored_C!E40</f>
        <v>0</v>
      </c>
      <c r="D34" s="472">
        <f>Stored_C!F40+Stored_C!L40</f>
        <v>0.24906245081700004</v>
      </c>
      <c r="E34" s="473">
        <f>Stored_C!G40+Stored_C!M40</f>
        <v>0.20547652192402502</v>
      </c>
      <c r="F34" s="474">
        <f>F33+HWP!C34</f>
        <v>0</v>
      </c>
      <c r="G34" s="472">
        <f>G33+HWP!D34</f>
        <v>5.8838084277534</v>
      </c>
      <c r="H34" s="473">
        <f>H33+HWP!E34</f>
        <v>4.8541419528965557</v>
      </c>
      <c r="I34" s="456"/>
      <c r="J34" s="475">
        <f>Garden!J41</f>
        <v>0</v>
      </c>
      <c r="K34" s="476">
        <f>Paper!J41</f>
        <v>9.6065022026645824E-2</v>
      </c>
      <c r="L34" s="477">
        <f>Wood!J41</f>
        <v>0</v>
      </c>
      <c r="M34" s="478">
        <f>J34*(1-Recovery_OX!E34)*(1-Recovery_OX!F34)</f>
        <v>0</v>
      </c>
      <c r="N34" s="476">
        <f>K34*(1-Recovery_OX!E34)*(1-Recovery_OX!F34)</f>
        <v>9.6065022026645824E-2</v>
      </c>
      <c r="O34" s="477">
        <f>L34*(1-Recovery_OX!E34)*(1-Recovery_OX!F34)</f>
        <v>0</v>
      </c>
    </row>
    <row r="35" spans="2:15">
      <c r="B35" s="470">
        <f t="shared" si="0"/>
        <v>1973</v>
      </c>
      <c r="C35" s="471">
        <f>Stored_C!E41</f>
        <v>0</v>
      </c>
      <c r="D35" s="472">
        <f>Stored_C!F41+Stored_C!L41</f>
        <v>0.24952037540400004</v>
      </c>
      <c r="E35" s="473">
        <f>Stored_C!G41+Stored_C!M41</f>
        <v>0.20585430970830002</v>
      </c>
      <c r="F35" s="474">
        <f>F34+HWP!C35</f>
        <v>0</v>
      </c>
      <c r="G35" s="472">
        <f>G34+HWP!D35</f>
        <v>6.1333288031573998</v>
      </c>
      <c r="H35" s="473">
        <f>H34+HWP!E35</f>
        <v>5.059996262604856</v>
      </c>
      <c r="I35" s="456"/>
      <c r="J35" s="475">
        <f>Garden!J42</f>
        <v>0</v>
      </c>
      <c r="K35" s="476">
        <f>Paper!J42</f>
        <v>9.7720102724599758E-2</v>
      </c>
      <c r="L35" s="477">
        <f>Wood!J42</f>
        <v>0</v>
      </c>
      <c r="M35" s="478">
        <f>J35*(1-Recovery_OX!E35)*(1-Recovery_OX!F35)</f>
        <v>0</v>
      </c>
      <c r="N35" s="476">
        <f>K35*(1-Recovery_OX!E35)*(1-Recovery_OX!F35)</f>
        <v>9.7720102724599758E-2</v>
      </c>
      <c r="O35" s="477">
        <f>L35*(1-Recovery_OX!E35)*(1-Recovery_OX!F35)</f>
        <v>0</v>
      </c>
    </row>
    <row r="36" spans="2:15">
      <c r="B36" s="470">
        <f t="shared" si="0"/>
        <v>1974</v>
      </c>
      <c r="C36" s="471">
        <f>Stored_C!E42</f>
        <v>0</v>
      </c>
      <c r="D36" s="472">
        <f>Stored_C!F42+Stored_C!L42</f>
        <v>0.24997829999099999</v>
      </c>
      <c r="E36" s="473">
        <f>Stored_C!G42+Stored_C!M42</f>
        <v>0.20623209749257498</v>
      </c>
      <c r="F36" s="474">
        <f>F35+HWP!C36</f>
        <v>0</v>
      </c>
      <c r="G36" s="472">
        <f>G35+HWP!D36</f>
        <v>6.3833071031483994</v>
      </c>
      <c r="H36" s="473">
        <f>H35+HWP!E36</f>
        <v>5.2662283600974309</v>
      </c>
      <c r="I36" s="456"/>
      <c r="J36" s="475">
        <f>Garden!J43</f>
        <v>0</v>
      </c>
      <c r="K36" s="476">
        <f>Paper!J43</f>
        <v>9.9278273668353179E-2</v>
      </c>
      <c r="L36" s="477">
        <f>Wood!J43</f>
        <v>0</v>
      </c>
      <c r="M36" s="478">
        <f>J36*(1-Recovery_OX!E36)*(1-Recovery_OX!F36)</f>
        <v>0</v>
      </c>
      <c r="N36" s="476">
        <f>K36*(1-Recovery_OX!E36)*(1-Recovery_OX!F36)</f>
        <v>9.9278273668353179E-2</v>
      </c>
      <c r="O36" s="477">
        <f>L36*(1-Recovery_OX!E36)*(1-Recovery_OX!F36)</f>
        <v>0</v>
      </c>
    </row>
    <row r="37" spans="2:15">
      <c r="B37" s="470">
        <f t="shared" si="0"/>
        <v>1975</v>
      </c>
      <c r="C37" s="471">
        <f>Stored_C!E43</f>
        <v>0</v>
      </c>
      <c r="D37" s="472">
        <f>Stored_C!F43+Stored_C!L43</f>
        <v>0.25043622457800002</v>
      </c>
      <c r="E37" s="473">
        <f>Stored_C!G43+Stored_C!M43</f>
        <v>0.20660988527685001</v>
      </c>
      <c r="F37" s="474">
        <f>F36+HWP!C37</f>
        <v>0</v>
      </c>
      <c r="G37" s="472">
        <f>G36+HWP!D37</f>
        <v>6.6337433277263997</v>
      </c>
      <c r="H37" s="473">
        <f>H36+HWP!E37</f>
        <v>5.4728382453742812</v>
      </c>
      <c r="I37" s="456"/>
      <c r="J37" s="475">
        <f>Garden!J44</f>
        <v>0</v>
      </c>
      <c r="K37" s="476">
        <f>Paper!J44</f>
        <v>0.1007460865562014</v>
      </c>
      <c r="L37" s="477">
        <f>Wood!J44</f>
        <v>0</v>
      </c>
      <c r="M37" s="478">
        <f>J37*(1-Recovery_OX!E37)*(1-Recovery_OX!F37)</f>
        <v>0</v>
      </c>
      <c r="N37" s="476">
        <f>K37*(1-Recovery_OX!E37)*(1-Recovery_OX!F37)</f>
        <v>0.1007460865562014</v>
      </c>
      <c r="O37" s="477">
        <f>L37*(1-Recovery_OX!E37)*(1-Recovery_OX!F37)</f>
        <v>0</v>
      </c>
    </row>
    <row r="38" spans="2:15">
      <c r="B38" s="470">
        <f t="shared" si="0"/>
        <v>1976</v>
      </c>
      <c r="C38" s="471">
        <f>Stored_C!E44</f>
        <v>0</v>
      </c>
      <c r="D38" s="472">
        <f>Stored_C!F44+Stored_C!L44</f>
        <v>0.25089414916500002</v>
      </c>
      <c r="E38" s="473">
        <f>Stored_C!G44+Stored_C!M44</f>
        <v>0.206987673061125</v>
      </c>
      <c r="F38" s="474">
        <f>F37+HWP!C38</f>
        <v>0</v>
      </c>
      <c r="G38" s="472">
        <f>G37+HWP!D38</f>
        <v>6.8846374768913998</v>
      </c>
      <c r="H38" s="473">
        <f>H37+HWP!E38</f>
        <v>5.6798259184354061</v>
      </c>
      <c r="I38" s="456"/>
      <c r="J38" s="475">
        <f>Garden!J45</f>
        <v>0</v>
      </c>
      <c r="K38" s="476">
        <f>Paper!J45</f>
        <v>0.10212965015114496</v>
      </c>
      <c r="L38" s="477">
        <f>Wood!J45</f>
        <v>0</v>
      </c>
      <c r="M38" s="478">
        <f>J38*(1-Recovery_OX!E38)*(1-Recovery_OX!F38)</f>
        <v>0</v>
      </c>
      <c r="N38" s="476">
        <f>K38*(1-Recovery_OX!E38)*(1-Recovery_OX!F38)</f>
        <v>0.10212965015114496</v>
      </c>
      <c r="O38" s="477">
        <f>L38*(1-Recovery_OX!E38)*(1-Recovery_OX!F38)</f>
        <v>0</v>
      </c>
    </row>
    <row r="39" spans="2:15">
      <c r="B39" s="470">
        <f t="shared" si="0"/>
        <v>1977</v>
      </c>
      <c r="C39" s="471">
        <f>Stored_C!E45</f>
        <v>0</v>
      </c>
      <c r="D39" s="472">
        <f>Stored_C!F45+Stored_C!L45</f>
        <v>0.25135207375200003</v>
      </c>
      <c r="E39" s="473">
        <f>Stored_C!G45+Stored_C!M45</f>
        <v>0.20736546084540003</v>
      </c>
      <c r="F39" s="474">
        <f>F38+HWP!C39</f>
        <v>0</v>
      </c>
      <c r="G39" s="472">
        <f>G38+HWP!D39</f>
        <v>7.1359895506433997</v>
      </c>
      <c r="H39" s="473">
        <f>H38+HWP!E39</f>
        <v>5.8871913792808064</v>
      </c>
      <c r="I39" s="456"/>
      <c r="J39" s="475">
        <f>Garden!J46</f>
        <v>0</v>
      </c>
      <c r="K39" s="476">
        <f>Paper!J46</f>
        <v>0.1034346602260527</v>
      </c>
      <c r="L39" s="477">
        <f>Wood!J46</f>
        <v>0</v>
      </c>
      <c r="M39" s="478">
        <f>J39*(1-Recovery_OX!E39)*(1-Recovery_OX!F39)</f>
        <v>0</v>
      </c>
      <c r="N39" s="476">
        <f>K39*(1-Recovery_OX!E39)*(1-Recovery_OX!F39)</f>
        <v>0.1034346602260527</v>
      </c>
      <c r="O39" s="477">
        <f>L39*(1-Recovery_OX!E39)*(1-Recovery_OX!F39)</f>
        <v>0</v>
      </c>
    </row>
    <row r="40" spans="2:15">
      <c r="B40" s="470">
        <f t="shared" si="0"/>
        <v>1978</v>
      </c>
      <c r="C40" s="471">
        <f>Stored_C!E46</f>
        <v>0</v>
      </c>
      <c r="D40" s="472">
        <f>Stored_C!F46+Stored_C!L46</f>
        <v>0.25180999833900003</v>
      </c>
      <c r="E40" s="473">
        <f>Stored_C!G46+Stored_C!M46</f>
        <v>0.20774324862967503</v>
      </c>
      <c r="F40" s="474">
        <f>F39+HWP!C40</f>
        <v>0</v>
      </c>
      <c r="G40" s="472">
        <f>G39+HWP!D40</f>
        <v>7.3877995489823993</v>
      </c>
      <c r="H40" s="473">
        <f>H39+HWP!E40</f>
        <v>6.0949346279104812</v>
      </c>
      <c r="I40" s="456"/>
      <c r="J40" s="475">
        <f>Garden!J47</f>
        <v>0</v>
      </c>
      <c r="K40" s="476">
        <f>Paper!J47</f>
        <v>0.10466642748434722</v>
      </c>
      <c r="L40" s="477">
        <f>Wood!J47</f>
        <v>0</v>
      </c>
      <c r="M40" s="478">
        <f>J40*(1-Recovery_OX!E40)*(1-Recovery_OX!F40)</f>
        <v>0</v>
      </c>
      <c r="N40" s="476">
        <f>K40*(1-Recovery_OX!E40)*(1-Recovery_OX!F40)</f>
        <v>0.10466642748434722</v>
      </c>
      <c r="O40" s="477">
        <f>L40*(1-Recovery_OX!E40)*(1-Recovery_OX!F40)</f>
        <v>0</v>
      </c>
    </row>
    <row r="41" spans="2:15">
      <c r="B41" s="470">
        <f t="shared" si="0"/>
        <v>1979</v>
      </c>
      <c r="C41" s="471">
        <f>Stored_C!E47</f>
        <v>0</v>
      </c>
      <c r="D41" s="472">
        <f>Stored_C!F47+Stored_C!L47</f>
        <v>0.25226792292600003</v>
      </c>
      <c r="E41" s="473">
        <f>Stored_C!G47+Stored_C!M47</f>
        <v>0.20812103641394997</v>
      </c>
      <c r="F41" s="474">
        <f>F40+HWP!C41</f>
        <v>0</v>
      </c>
      <c r="G41" s="472">
        <f>G40+HWP!D41</f>
        <v>7.6400674719083996</v>
      </c>
      <c r="H41" s="473">
        <f>H40+HWP!E41</f>
        <v>6.3030556643244315</v>
      </c>
      <c r="I41" s="456"/>
      <c r="J41" s="475">
        <f>Garden!J48</f>
        <v>0</v>
      </c>
      <c r="K41" s="476">
        <f>Paper!J48</f>
        <v>0.10582990359307906</v>
      </c>
      <c r="L41" s="477">
        <f>Wood!J48</f>
        <v>0</v>
      </c>
      <c r="M41" s="478">
        <f>J41*(1-Recovery_OX!E41)*(1-Recovery_OX!F41)</f>
        <v>0</v>
      </c>
      <c r="N41" s="476">
        <f>K41*(1-Recovery_OX!E41)*(1-Recovery_OX!F41)</f>
        <v>0.10582990359307906</v>
      </c>
      <c r="O41" s="477">
        <f>L41*(1-Recovery_OX!E41)*(1-Recovery_OX!F41)</f>
        <v>0</v>
      </c>
    </row>
    <row r="42" spans="2:15">
      <c r="B42" s="470">
        <f t="shared" si="0"/>
        <v>1980</v>
      </c>
      <c r="C42" s="471">
        <f>Stored_C!E48</f>
        <v>0</v>
      </c>
      <c r="D42" s="472">
        <f>Stored_C!F48+Stored_C!L48</f>
        <v>0.25272584751300003</v>
      </c>
      <c r="E42" s="473">
        <f>Stored_C!G48+Stored_C!M48</f>
        <v>0.20849882419822502</v>
      </c>
      <c r="F42" s="474">
        <f>F41+HWP!C42</f>
        <v>0</v>
      </c>
      <c r="G42" s="472">
        <f>G41+HWP!D42</f>
        <v>7.8927933194213997</v>
      </c>
      <c r="H42" s="473">
        <f>H41+HWP!E42</f>
        <v>6.5115544885226564</v>
      </c>
      <c r="I42" s="456"/>
      <c r="J42" s="475">
        <f>Garden!J49</f>
        <v>0</v>
      </c>
      <c r="K42" s="476">
        <f>Paper!J49</f>
        <v>0.10692970545600439</v>
      </c>
      <c r="L42" s="477">
        <f>Wood!J49</f>
        <v>0</v>
      </c>
      <c r="M42" s="478">
        <f>J42*(1-Recovery_OX!E42)*(1-Recovery_OX!F42)</f>
        <v>0</v>
      </c>
      <c r="N42" s="476">
        <f>K42*(1-Recovery_OX!E42)*(1-Recovery_OX!F42)</f>
        <v>0.10692970545600439</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7.8927933194213997</v>
      </c>
      <c r="H43" s="473">
        <f>H42+HWP!E43</f>
        <v>6.5115544885226564</v>
      </c>
      <c r="I43" s="456"/>
      <c r="J43" s="475">
        <f>Garden!J50</f>
        <v>0</v>
      </c>
      <c r="K43" s="476">
        <f>Paper!J50</f>
        <v>0.10797013784565256</v>
      </c>
      <c r="L43" s="477">
        <f>Wood!J50</f>
        <v>0</v>
      </c>
      <c r="M43" s="478">
        <f>J43*(1-Recovery_OX!E43)*(1-Recovery_OX!F43)</f>
        <v>0</v>
      </c>
      <c r="N43" s="476">
        <f>K43*(1-Recovery_OX!E43)*(1-Recovery_OX!F43)</f>
        <v>0.10797013784565256</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7.8927933194213997</v>
      </c>
      <c r="H44" s="473">
        <f>H43+HWP!E44</f>
        <v>6.5115544885226564</v>
      </c>
      <c r="I44" s="456"/>
      <c r="J44" s="475">
        <f>Garden!J51</f>
        <v>0</v>
      </c>
      <c r="K44" s="476">
        <f>Paper!J51</f>
        <v>0.10067068926167977</v>
      </c>
      <c r="L44" s="477">
        <f>Wood!J51</f>
        <v>0</v>
      </c>
      <c r="M44" s="478">
        <f>J44*(1-Recovery_OX!E44)*(1-Recovery_OX!F44)</f>
        <v>0</v>
      </c>
      <c r="N44" s="476">
        <f>K44*(1-Recovery_OX!E44)*(1-Recovery_OX!F44)</f>
        <v>0.10067068926167977</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7.8927933194213997</v>
      </c>
      <c r="H45" s="473">
        <f>H44+HWP!E45</f>
        <v>6.5115544885226564</v>
      </c>
      <c r="I45" s="456"/>
      <c r="J45" s="475">
        <f>Garden!J52</f>
        <v>0</v>
      </c>
      <c r="K45" s="476">
        <f>Paper!J52</f>
        <v>9.386472851326233E-2</v>
      </c>
      <c r="L45" s="477">
        <f>Wood!J52</f>
        <v>0</v>
      </c>
      <c r="M45" s="478">
        <f>J45*(1-Recovery_OX!E45)*(1-Recovery_OX!F45)</f>
        <v>0</v>
      </c>
      <c r="N45" s="476">
        <f>K45*(1-Recovery_OX!E45)*(1-Recovery_OX!F45)</f>
        <v>9.386472851326233E-2</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7.8927933194213997</v>
      </c>
      <c r="H46" s="473">
        <f>H45+HWP!E46</f>
        <v>6.5115544885226564</v>
      </c>
      <c r="I46" s="456"/>
      <c r="J46" s="475">
        <f>Garden!J53</f>
        <v>0</v>
      </c>
      <c r="K46" s="476">
        <f>Paper!J53</f>
        <v>8.7518892772915441E-2</v>
      </c>
      <c r="L46" s="477">
        <f>Wood!J53</f>
        <v>0</v>
      </c>
      <c r="M46" s="478">
        <f>J46*(1-Recovery_OX!E46)*(1-Recovery_OX!F46)</f>
        <v>0</v>
      </c>
      <c r="N46" s="476">
        <f>K46*(1-Recovery_OX!E46)*(1-Recovery_OX!F46)</f>
        <v>8.7518892772915441E-2</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7.8927933194213997</v>
      </c>
      <c r="H47" s="473">
        <f>H46+HWP!E47</f>
        <v>6.5115544885226564</v>
      </c>
      <c r="I47" s="456"/>
      <c r="J47" s="475">
        <f>Garden!J54</f>
        <v>0</v>
      </c>
      <c r="K47" s="476">
        <f>Paper!J54</f>
        <v>8.1602074746477724E-2</v>
      </c>
      <c r="L47" s="477">
        <f>Wood!J54</f>
        <v>0</v>
      </c>
      <c r="M47" s="478">
        <f>J47*(1-Recovery_OX!E47)*(1-Recovery_OX!F47)</f>
        <v>0</v>
      </c>
      <c r="N47" s="476">
        <f>K47*(1-Recovery_OX!E47)*(1-Recovery_OX!F47)</f>
        <v>8.1602074746477724E-2</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7.8927933194213997</v>
      </c>
      <c r="H48" s="473">
        <f>H47+HWP!E48</f>
        <v>6.5115544885226564</v>
      </c>
      <c r="I48" s="456"/>
      <c r="J48" s="475">
        <f>Garden!J55</f>
        <v>0</v>
      </c>
      <c r="K48" s="476">
        <f>Paper!J55</f>
        <v>7.6085270185119097E-2</v>
      </c>
      <c r="L48" s="477">
        <f>Wood!J55</f>
        <v>0</v>
      </c>
      <c r="M48" s="478">
        <f>J48*(1-Recovery_OX!E48)*(1-Recovery_OX!F48)</f>
        <v>0</v>
      </c>
      <c r="N48" s="476">
        <f>K48*(1-Recovery_OX!E48)*(1-Recovery_OX!F48)</f>
        <v>7.6085270185119097E-2</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7.8927933194213997</v>
      </c>
      <c r="H49" s="473">
        <f>H48+HWP!E49</f>
        <v>6.5115544885226564</v>
      </c>
      <c r="I49" s="456"/>
      <c r="J49" s="475">
        <f>Garden!J56</f>
        <v>0</v>
      </c>
      <c r="K49" s="476">
        <f>Paper!J56</f>
        <v>7.0941435706479344E-2</v>
      </c>
      <c r="L49" s="477">
        <f>Wood!J56</f>
        <v>0</v>
      </c>
      <c r="M49" s="478">
        <f>J49*(1-Recovery_OX!E49)*(1-Recovery_OX!F49)</f>
        <v>0</v>
      </c>
      <c r="N49" s="476">
        <f>K49*(1-Recovery_OX!E49)*(1-Recovery_OX!F49)</f>
        <v>7.0941435706479344E-2</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7.8927933194213997</v>
      </c>
      <c r="H50" s="473">
        <f>H49+HWP!E50</f>
        <v>6.5115544885226564</v>
      </c>
      <c r="I50" s="456"/>
      <c r="J50" s="475">
        <f>Garden!J57</f>
        <v>0</v>
      </c>
      <c r="K50" s="476">
        <f>Paper!J57</f>
        <v>6.6145356227976501E-2</v>
      </c>
      <c r="L50" s="477">
        <f>Wood!J57</f>
        <v>0</v>
      </c>
      <c r="M50" s="478">
        <f>J50*(1-Recovery_OX!E50)*(1-Recovery_OX!F50)</f>
        <v>0</v>
      </c>
      <c r="N50" s="476">
        <f>K50*(1-Recovery_OX!E50)*(1-Recovery_OX!F50)</f>
        <v>6.6145356227976501E-2</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7.8927933194213997</v>
      </c>
      <c r="H51" s="473">
        <f>H50+HWP!E51</f>
        <v>6.5115544885226564</v>
      </c>
      <c r="I51" s="456"/>
      <c r="J51" s="475">
        <f>Garden!J58</f>
        <v>0</v>
      </c>
      <c r="K51" s="476">
        <f>Paper!J58</f>
        <v>6.1673521362442724E-2</v>
      </c>
      <c r="L51" s="477">
        <f>Wood!J58</f>
        <v>0</v>
      </c>
      <c r="M51" s="478">
        <f>J51*(1-Recovery_OX!E51)*(1-Recovery_OX!F51)</f>
        <v>0</v>
      </c>
      <c r="N51" s="476">
        <f>K51*(1-Recovery_OX!E51)*(1-Recovery_OX!F51)</f>
        <v>6.1673521362442724E-2</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7.8927933194213997</v>
      </c>
      <c r="H52" s="473">
        <f>H51+HWP!E52</f>
        <v>6.5115544885226564</v>
      </c>
      <c r="I52" s="456"/>
      <c r="J52" s="475">
        <f>Garden!J59</f>
        <v>0</v>
      </c>
      <c r="K52" s="476">
        <f>Paper!J59</f>
        <v>5.7504010170179073E-2</v>
      </c>
      <c r="L52" s="477">
        <f>Wood!J59</f>
        <v>0</v>
      </c>
      <c r="M52" s="478">
        <f>J52*(1-Recovery_OX!E52)*(1-Recovery_OX!F52)</f>
        <v>0</v>
      </c>
      <c r="N52" s="476">
        <f>K52*(1-Recovery_OX!E52)*(1-Recovery_OX!F52)</f>
        <v>5.7504010170179073E-2</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7.8927933194213997</v>
      </c>
      <c r="H53" s="473">
        <f>H52+HWP!E53</f>
        <v>6.5115544885226564</v>
      </c>
      <c r="I53" s="456"/>
      <c r="J53" s="475">
        <f>Garden!J60</f>
        <v>0</v>
      </c>
      <c r="K53" s="476">
        <f>Paper!J60</f>
        <v>5.3616383702483769E-2</v>
      </c>
      <c r="L53" s="477">
        <f>Wood!J60</f>
        <v>0</v>
      </c>
      <c r="M53" s="478">
        <f>J53*(1-Recovery_OX!E53)*(1-Recovery_OX!F53)</f>
        <v>0</v>
      </c>
      <c r="N53" s="476">
        <f>K53*(1-Recovery_OX!E53)*(1-Recovery_OX!F53)</f>
        <v>5.3616383702483769E-2</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7.8927933194213997</v>
      </c>
      <c r="H54" s="473">
        <f>H53+HWP!E54</f>
        <v>6.5115544885226564</v>
      </c>
      <c r="I54" s="456"/>
      <c r="J54" s="475">
        <f>Garden!J61</f>
        <v>0</v>
      </c>
      <c r="K54" s="476">
        <f>Paper!J61</f>
        <v>4.9991584809901873E-2</v>
      </c>
      <c r="L54" s="477">
        <f>Wood!J61</f>
        <v>0</v>
      </c>
      <c r="M54" s="478">
        <f>J54*(1-Recovery_OX!E54)*(1-Recovery_OX!F54)</f>
        <v>0</v>
      </c>
      <c r="N54" s="476">
        <f>K54*(1-Recovery_OX!E54)*(1-Recovery_OX!F54)</f>
        <v>4.9991584809901873E-2</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7.8927933194213997</v>
      </c>
      <c r="H55" s="473">
        <f>H54+HWP!E55</f>
        <v>6.5115544885226564</v>
      </c>
      <c r="I55" s="456"/>
      <c r="J55" s="475">
        <f>Garden!J62</f>
        <v>0</v>
      </c>
      <c r="K55" s="476">
        <f>Paper!J62</f>
        <v>4.6611844724056585E-2</v>
      </c>
      <c r="L55" s="477">
        <f>Wood!J62</f>
        <v>0</v>
      </c>
      <c r="M55" s="478">
        <f>J55*(1-Recovery_OX!E55)*(1-Recovery_OX!F55)</f>
        <v>0</v>
      </c>
      <c r="N55" s="476">
        <f>K55*(1-Recovery_OX!E55)*(1-Recovery_OX!F55)</f>
        <v>4.6611844724056585E-2</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7.8927933194213997</v>
      </c>
      <c r="H56" s="473">
        <f>H55+HWP!E56</f>
        <v>6.5115544885226564</v>
      </c>
      <c r="I56" s="456"/>
      <c r="J56" s="475">
        <f>Garden!J63</f>
        <v>0</v>
      </c>
      <c r="K56" s="476">
        <f>Paper!J63</f>
        <v>4.3460595955126045E-2</v>
      </c>
      <c r="L56" s="477">
        <f>Wood!J63</f>
        <v>0</v>
      </c>
      <c r="M56" s="478">
        <f>J56*(1-Recovery_OX!E56)*(1-Recovery_OX!F56)</f>
        <v>0</v>
      </c>
      <c r="N56" s="476">
        <f>K56*(1-Recovery_OX!E56)*(1-Recovery_OX!F56)</f>
        <v>4.3460595955126045E-2</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7.8927933194213997</v>
      </c>
      <c r="H57" s="473">
        <f>H56+HWP!E57</f>
        <v>6.5115544885226564</v>
      </c>
      <c r="I57" s="456"/>
      <c r="J57" s="475">
        <f>Garden!J64</f>
        <v>0</v>
      </c>
      <c r="K57" s="476">
        <f>Paper!J64</f>
        <v>4.0522391077988974E-2</v>
      </c>
      <c r="L57" s="477">
        <f>Wood!J64</f>
        <v>0</v>
      </c>
      <c r="M57" s="478">
        <f>J57*(1-Recovery_OX!E57)*(1-Recovery_OX!F57)</f>
        <v>0</v>
      </c>
      <c r="N57" s="476">
        <f>K57*(1-Recovery_OX!E57)*(1-Recovery_OX!F57)</f>
        <v>4.0522391077988974E-2</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7.8927933194213997</v>
      </c>
      <c r="H58" s="473">
        <f>H57+HWP!E58</f>
        <v>6.5115544885226564</v>
      </c>
      <c r="I58" s="456"/>
      <c r="J58" s="475">
        <f>Garden!J65</f>
        <v>0</v>
      </c>
      <c r="K58" s="476">
        <f>Paper!J65</f>
        <v>3.7782827008928856E-2</v>
      </c>
      <c r="L58" s="477">
        <f>Wood!J65</f>
        <v>0</v>
      </c>
      <c r="M58" s="478">
        <f>J58*(1-Recovery_OX!E58)*(1-Recovery_OX!F58)</f>
        <v>0</v>
      </c>
      <c r="N58" s="476">
        <f>K58*(1-Recovery_OX!E58)*(1-Recovery_OX!F58)</f>
        <v>3.7782827008928856E-2</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7.8927933194213997</v>
      </c>
      <c r="H59" s="473">
        <f>H58+HWP!E59</f>
        <v>6.5115544885226564</v>
      </c>
      <c r="I59" s="456"/>
      <c r="J59" s="475">
        <f>Garden!J66</f>
        <v>0</v>
      </c>
      <c r="K59" s="476">
        <f>Paper!J66</f>
        <v>3.5228474401700814E-2</v>
      </c>
      <c r="L59" s="477">
        <f>Wood!J66</f>
        <v>0</v>
      </c>
      <c r="M59" s="478">
        <f>J59*(1-Recovery_OX!E59)*(1-Recovery_OX!F59)</f>
        <v>0</v>
      </c>
      <c r="N59" s="476">
        <f>K59*(1-Recovery_OX!E59)*(1-Recovery_OX!F59)</f>
        <v>3.5228474401700814E-2</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7.8927933194213997</v>
      </c>
      <c r="H60" s="473">
        <f>H59+HWP!E60</f>
        <v>6.5115544885226564</v>
      </c>
      <c r="I60" s="456"/>
      <c r="J60" s="475">
        <f>Garden!J67</f>
        <v>0</v>
      </c>
      <c r="K60" s="476">
        <f>Paper!J67</f>
        <v>3.2846811816860735E-2</v>
      </c>
      <c r="L60" s="477">
        <f>Wood!J67</f>
        <v>0</v>
      </c>
      <c r="M60" s="478">
        <f>J60*(1-Recovery_OX!E60)*(1-Recovery_OX!F60)</f>
        <v>0</v>
      </c>
      <c r="N60" s="476">
        <f>K60*(1-Recovery_OX!E60)*(1-Recovery_OX!F60)</f>
        <v>3.2846811816860735E-2</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7.8927933194213997</v>
      </c>
      <c r="H61" s="473">
        <f>H60+HWP!E61</f>
        <v>6.5115544885226564</v>
      </c>
      <c r="I61" s="456"/>
      <c r="J61" s="475">
        <f>Garden!J68</f>
        <v>0</v>
      </c>
      <c r="K61" s="476">
        <f>Paper!J68</f>
        <v>3.0626164341654622E-2</v>
      </c>
      <c r="L61" s="477">
        <f>Wood!J68</f>
        <v>0</v>
      </c>
      <c r="M61" s="478">
        <f>J61*(1-Recovery_OX!E61)*(1-Recovery_OX!F61)</f>
        <v>0</v>
      </c>
      <c r="N61" s="476">
        <f>K61*(1-Recovery_OX!E61)*(1-Recovery_OX!F61)</f>
        <v>3.0626164341654622E-2</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7.8927933194213997</v>
      </c>
      <c r="H62" s="473">
        <f>H61+HWP!E62</f>
        <v>6.5115544885226564</v>
      </c>
      <c r="I62" s="456"/>
      <c r="J62" s="475">
        <f>Garden!J69</f>
        <v>0</v>
      </c>
      <c r="K62" s="476">
        <f>Paper!J69</f>
        <v>2.8555646359582697E-2</v>
      </c>
      <c r="L62" s="477">
        <f>Wood!J69</f>
        <v>0</v>
      </c>
      <c r="M62" s="478">
        <f>J62*(1-Recovery_OX!E62)*(1-Recovery_OX!F62)</f>
        <v>0</v>
      </c>
      <c r="N62" s="476">
        <f>K62*(1-Recovery_OX!E62)*(1-Recovery_OX!F62)</f>
        <v>2.8555646359582697E-2</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7.8927933194213997</v>
      </c>
      <c r="H63" s="473">
        <f>H62+HWP!E63</f>
        <v>6.5115544885226564</v>
      </c>
      <c r="I63" s="456"/>
      <c r="J63" s="475">
        <f>Garden!J70</f>
        <v>0</v>
      </c>
      <c r="K63" s="476">
        <f>Paper!J70</f>
        <v>2.6625108189094696E-2</v>
      </c>
      <c r="L63" s="477">
        <f>Wood!J70</f>
        <v>0</v>
      </c>
      <c r="M63" s="478">
        <f>J63*(1-Recovery_OX!E63)*(1-Recovery_OX!F63)</f>
        <v>0</v>
      </c>
      <c r="N63" s="476">
        <f>K63*(1-Recovery_OX!E63)*(1-Recovery_OX!F63)</f>
        <v>2.6625108189094696E-2</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7.8927933194213997</v>
      </c>
      <c r="H64" s="473">
        <f>H63+HWP!E64</f>
        <v>6.5115544885226564</v>
      </c>
      <c r="I64" s="456"/>
      <c r="J64" s="475">
        <f>Garden!J71</f>
        <v>0</v>
      </c>
      <c r="K64" s="476">
        <f>Paper!J71</f>
        <v>2.4825086329839152E-2</v>
      </c>
      <c r="L64" s="477">
        <f>Wood!J71</f>
        <v>0</v>
      </c>
      <c r="M64" s="478">
        <f>J64*(1-Recovery_OX!E64)*(1-Recovery_OX!F64)</f>
        <v>0</v>
      </c>
      <c r="N64" s="476">
        <f>K64*(1-Recovery_OX!E64)*(1-Recovery_OX!F64)</f>
        <v>2.4825086329839152E-2</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7.8927933194213997</v>
      </c>
      <c r="H65" s="473">
        <f>H64+HWP!E65</f>
        <v>6.5115544885226564</v>
      </c>
      <c r="I65" s="456"/>
      <c r="J65" s="475">
        <f>Garden!J72</f>
        <v>0</v>
      </c>
      <c r="K65" s="476">
        <f>Paper!J72</f>
        <v>2.3146757072573663E-2</v>
      </c>
      <c r="L65" s="477">
        <f>Wood!J72</f>
        <v>0</v>
      </c>
      <c r="M65" s="478">
        <f>J65*(1-Recovery_OX!E65)*(1-Recovery_OX!F65)</f>
        <v>0</v>
      </c>
      <c r="N65" s="476">
        <f>K65*(1-Recovery_OX!E65)*(1-Recovery_OX!F65)</f>
        <v>2.3146757072573663E-2</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7.8927933194213997</v>
      </c>
      <c r="H66" s="473">
        <f>H65+HWP!E66</f>
        <v>6.5115544885226564</v>
      </c>
      <c r="I66" s="456"/>
      <c r="J66" s="475">
        <f>Garden!J73</f>
        <v>0</v>
      </c>
      <c r="K66" s="476">
        <f>Paper!J73</f>
        <v>2.1581893245331982E-2</v>
      </c>
      <c r="L66" s="477">
        <f>Wood!J73</f>
        <v>0</v>
      </c>
      <c r="M66" s="478">
        <f>J66*(1-Recovery_OX!E66)*(1-Recovery_OX!F66)</f>
        <v>0</v>
      </c>
      <c r="N66" s="476">
        <f>K66*(1-Recovery_OX!E66)*(1-Recovery_OX!F66)</f>
        <v>2.1581893245331982E-2</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7.8927933194213997</v>
      </c>
      <c r="H67" s="473">
        <f>H66+HWP!E67</f>
        <v>6.5115544885226564</v>
      </c>
      <c r="I67" s="456"/>
      <c r="J67" s="475">
        <f>Garden!J74</f>
        <v>0</v>
      </c>
      <c r="K67" s="476">
        <f>Paper!J74</f>
        <v>2.0122823883817469E-2</v>
      </c>
      <c r="L67" s="477">
        <f>Wood!J74</f>
        <v>0</v>
      </c>
      <c r="M67" s="478">
        <f>J67*(1-Recovery_OX!E67)*(1-Recovery_OX!F67)</f>
        <v>0</v>
      </c>
      <c r="N67" s="476">
        <f>K67*(1-Recovery_OX!E67)*(1-Recovery_OX!F67)</f>
        <v>2.0122823883817469E-2</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7.8927933194213997</v>
      </c>
      <c r="H68" s="473">
        <f>H67+HWP!E68</f>
        <v>6.5115544885226564</v>
      </c>
      <c r="I68" s="456"/>
      <c r="J68" s="475">
        <f>Garden!J75</f>
        <v>0</v>
      </c>
      <c r="K68" s="476">
        <f>Paper!J75</f>
        <v>1.8762396628327217E-2</v>
      </c>
      <c r="L68" s="477">
        <f>Wood!J75</f>
        <v>0</v>
      </c>
      <c r="M68" s="478">
        <f>J68*(1-Recovery_OX!E68)*(1-Recovery_OX!F68)</f>
        <v>0</v>
      </c>
      <c r="N68" s="476">
        <f>K68*(1-Recovery_OX!E68)*(1-Recovery_OX!F68)</f>
        <v>1.8762396628327217E-2</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7.8927933194213997</v>
      </c>
      <c r="H69" s="473">
        <f>H68+HWP!E69</f>
        <v>6.5115544885226564</v>
      </c>
      <c r="I69" s="456"/>
      <c r="J69" s="475">
        <f>Garden!J76</f>
        <v>0</v>
      </c>
      <c r="K69" s="476">
        <f>Paper!J76</f>
        <v>1.7493942662876499E-2</v>
      </c>
      <c r="L69" s="477">
        <f>Wood!J76</f>
        <v>0</v>
      </c>
      <c r="M69" s="478">
        <f>J69*(1-Recovery_OX!E69)*(1-Recovery_OX!F69)</f>
        <v>0</v>
      </c>
      <c r="N69" s="476">
        <f>K69*(1-Recovery_OX!E69)*(1-Recovery_OX!F69)</f>
        <v>1.7493942662876499E-2</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7.8927933194213997</v>
      </c>
      <c r="H70" s="473">
        <f>H69+HWP!E70</f>
        <v>6.5115544885226564</v>
      </c>
      <c r="I70" s="456"/>
      <c r="J70" s="475">
        <f>Garden!J77</f>
        <v>0</v>
      </c>
      <c r="K70" s="476">
        <f>Paper!J77</f>
        <v>1.6311244024655055E-2</v>
      </c>
      <c r="L70" s="477">
        <f>Wood!J77</f>
        <v>0</v>
      </c>
      <c r="M70" s="478">
        <f>J70*(1-Recovery_OX!E70)*(1-Recovery_OX!F70)</f>
        <v>0</v>
      </c>
      <c r="N70" s="476">
        <f>K70*(1-Recovery_OX!E70)*(1-Recovery_OX!F70)</f>
        <v>1.6311244024655055E-2</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7.8927933194213997</v>
      </c>
      <c r="H71" s="473">
        <f>H70+HWP!E71</f>
        <v>6.5115544885226564</v>
      </c>
      <c r="I71" s="456"/>
      <c r="J71" s="475">
        <f>Garden!J78</f>
        <v>0</v>
      </c>
      <c r="K71" s="476">
        <f>Paper!J78</f>
        <v>1.5208503123566201E-2</v>
      </c>
      <c r="L71" s="477">
        <f>Wood!J78</f>
        <v>0</v>
      </c>
      <c r="M71" s="478">
        <f>J71*(1-Recovery_OX!E71)*(1-Recovery_OX!F71)</f>
        <v>0</v>
      </c>
      <c r="N71" s="476">
        <f>K71*(1-Recovery_OX!E71)*(1-Recovery_OX!F71)</f>
        <v>1.5208503123566201E-2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7.8927933194213997</v>
      </c>
      <c r="H72" s="473">
        <f>H71+HWP!E72</f>
        <v>6.5115544885226564</v>
      </c>
      <c r="I72" s="456"/>
      <c r="J72" s="475">
        <f>Garden!J79</f>
        <v>0</v>
      </c>
      <c r="K72" s="476">
        <f>Paper!J79</f>
        <v>1.4180314322433435E-2</v>
      </c>
      <c r="L72" s="477">
        <f>Wood!J79</f>
        <v>0</v>
      </c>
      <c r="M72" s="478">
        <f>J72*(1-Recovery_OX!E72)*(1-Recovery_OX!F72)</f>
        <v>0</v>
      </c>
      <c r="N72" s="476">
        <f>K72*(1-Recovery_OX!E72)*(1-Recovery_OX!F72)</f>
        <v>1.4180314322433435E-2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7.8927933194213997</v>
      </c>
      <c r="H73" s="473">
        <f>H72+HWP!E73</f>
        <v>6.5115544885226564</v>
      </c>
      <c r="I73" s="456"/>
      <c r="J73" s="475">
        <f>Garden!J80</f>
        <v>0</v>
      </c>
      <c r="K73" s="476">
        <f>Paper!J80</f>
        <v>1.3221637438560739E-2</v>
      </c>
      <c r="L73" s="477">
        <f>Wood!J80</f>
        <v>0</v>
      </c>
      <c r="M73" s="478">
        <f>J73*(1-Recovery_OX!E73)*(1-Recovery_OX!F73)</f>
        <v>0</v>
      </c>
      <c r="N73" s="476">
        <f>K73*(1-Recovery_OX!E73)*(1-Recovery_OX!F73)</f>
        <v>1.3221637438560739E-2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7.8927933194213997</v>
      </c>
      <c r="H74" s="473">
        <f>H73+HWP!E74</f>
        <v>6.5115544885226564</v>
      </c>
      <c r="I74" s="456"/>
      <c r="J74" s="475">
        <f>Garden!J81</f>
        <v>0</v>
      </c>
      <c r="K74" s="476">
        <f>Paper!J81</f>
        <v>1.2327773036751144E-2</v>
      </c>
      <c r="L74" s="477">
        <f>Wood!J81</f>
        <v>0</v>
      </c>
      <c r="M74" s="478">
        <f>J74*(1-Recovery_OX!E74)*(1-Recovery_OX!F74)</f>
        <v>0</v>
      </c>
      <c r="N74" s="476">
        <f>K74*(1-Recovery_OX!E74)*(1-Recovery_OX!F74)</f>
        <v>1.2327773036751144E-2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7.8927933194213997</v>
      </c>
      <c r="H75" s="473">
        <f>H74+HWP!E75</f>
        <v>6.5115544885226564</v>
      </c>
      <c r="I75" s="456"/>
      <c r="J75" s="475">
        <f>Garden!J82</f>
        <v>0</v>
      </c>
      <c r="K75" s="476">
        <f>Paper!J82</f>
        <v>1.1494339392669951E-2</v>
      </c>
      <c r="L75" s="477">
        <f>Wood!J82</f>
        <v>0</v>
      </c>
      <c r="M75" s="478">
        <f>J75*(1-Recovery_OX!E75)*(1-Recovery_OX!F75)</f>
        <v>0</v>
      </c>
      <c r="N75" s="476">
        <f>K75*(1-Recovery_OX!E75)*(1-Recovery_OX!F75)</f>
        <v>1.1494339392669951E-2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7.8927933194213997</v>
      </c>
      <c r="H76" s="473">
        <f>H75+HWP!E76</f>
        <v>6.5115544885226564</v>
      </c>
      <c r="I76" s="456"/>
      <c r="J76" s="475">
        <f>Garden!J83</f>
        <v>0</v>
      </c>
      <c r="K76" s="476">
        <f>Paper!J83</f>
        <v>1.0717251013626954E-2</v>
      </c>
      <c r="L76" s="477">
        <f>Wood!J83</f>
        <v>0</v>
      </c>
      <c r="M76" s="478">
        <f>J76*(1-Recovery_OX!E76)*(1-Recovery_OX!F76)</f>
        <v>0</v>
      </c>
      <c r="N76" s="476">
        <f>K76*(1-Recovery_OX!E76)*(1-Recovery_OX!F76)</f>
        <v>1.0717251013626954E-2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7.8927933194213997</v>
      </c>
      <c r="H77" s="473">
        <f>H76+HWP!E77</f>
        <v>6.5115544885226564</v>
      </c>
      <c r="I77" s="456"/>
      <c r="J77" s="475">
        <f>Garden!J84</f>
        <v>0</v>
      </c>
      <c r="K77" s="476">
        <f>Paper!J84</f>
        <v>9.9926986114865328E-3</v>
      </c>
      <c r="L77" s="477">
        <f>Wood!J84</f>
        <v>0</v>
      </c>
      <c r="M77" s="478">
        <f>J77*(1-Recovery_OX!E77)*(1-Recovery_OX!F77)</f>
        <v>0</v>
      </c>
      <c r="N77" s="476">
        <f>K77*(1-Recovery_OX!E77)*(1-Recovery_OX!F77)</f>
        <v>9.9926986114865328E-3</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7.8927933194213997</v>
      </c>
      <c r="H78" s="473">
        <f>H77+HWP!E78</f>
        <v>6.5115544885226564</v>
      </c>
      <c r="I78" s="456"/>
      <c r="J78" s="475">
        <f>Garden!J85</f>
        <v>0</v>
      </c>
      <c r="K78" s="476">
        <f>Paper!J85</f>
        <v>9.3171304295327946E-3</v>
      </c>
      <c r="L78" s="477">
        <f>Wood!J85</f>
        <v>0</v>
      </c>
      <c r="M78" s="478">
        <f>J78*(1-Recovery_OX!E78)*(1-Recovery_OX!F78)</f>
        <v>0</v>
      </c>
      <c r="N78" s="476">
        <f>K78*(1-Recovery_OX!E78)*(1-Recovery_OX!F78)</f>
        <v>9.3171304295327946E-3</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7.8927933194213997</v>
      </c>
      <c r="H79" s="473">
        <f>H78+HWP!E79</f>
        <v>6.5115544885226564</v>
      </c>
      <c r="I79" s="456"/>
      <c r="J79" s="475">
        <f>Garden!J86</f>
        <v>0</v>
      </c>
      <c r="K79" s="476">
        <f>Paper!J86</f>
        <v>8.6872348317540305E-3</v>
      </c>
      <c r="L79" s="477">
        <f>Wood!J86</f>
        <v>0</v>
      </c>
      <c r="M79" s="478">
        <f>J79*(1-Recovery_OX!E79)*(1-Recovery_OX!F79)</f>
        <v>0</v>
      </c>
      <c r="N79" s="476">
        <f>K79*(1-Recovery_OX!E79)*(1-Recovery_OX!F79)</f>
        <v>8.6872348317540305E-3</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7.8927933194213997</v>
      </c>
      <c r="H80" s="473">
        <f>H79+HWP!E80</f>
        <v>6.5115544885226564</v>
      </c>
      <c r="I80" s="456"/>
      <c r="J80" s="475">
        <f>Garden!J87</f>
        <v>0</v>
      </c>
      <c r="K80" s="476">
        <f>Paper!J87</f>
        <v>8.0999240691991478E-3</v>
      </c>
      <c r="L80" s="477">
        <f>Wood!J87</f>
        <v>0</v>
      </c>
      <c r="M80" s="478">
        <f>J80*(1-Recovery_OX!E80)*(1-Recovery_OX!F80)</f>
        <v>0</v>
      </c>
      <c r="N80" s="476">
        <f>K80*(1-Recovery_OX!E80)*(1-Recovery_OX!F80)</f>
        <v>8.0999240691991478E-3</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7.8927933194213997</v>
      </c>
      <c r="H81" s="473">
        <f>H80+HWP!E81</f>
        <v>6.5115544885226564</v>
      </c>
      <c r="I81" s="456"/>
      <c r="J81" s="475">
        <f>Garden!J88</f>
        <v>0</v>
      </c>
      <c r="K81" s="476">
        <f>Paper!J88</f>
        <v>7.5523191438287268E-3</v>
      </c>
      <c r="L81" s="477">
        <f>Wood!J88</f>
        <v>0</v>
      </c>
      <c r="M81" s="478">
        <f>J81*(1-Recovery_OX!E81)*(1-Recovery_OX!F81)</f>
        <v>0</v>
      </c>
      <c r="N81" s="476">
        <f>K81*(1-Recovery_OX!E81)*(1-Recovery_OX!F81)</f>
        <v>7.5523191438287268E-3</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7.8927933194213997</v>
      </c>
      <c r="H82" s="473">
        <f>H81+HWP!E82</f>
        <v>6.5115544885226564</v>
      </c>
      <c r="I82" s="456"/>
      <c r="J82" s="475">
        <f>Garden!J89</f>
        <v>0</v>
      </c>
      <c r="K82" s="476">
        <f>Paper!J89</f>
        <v>7.0417356956632869E-3</v>
      </c>
      <c r="L82" s="477">
        <f>Wood!J89</f>
        <v>0</v>
      </c>
      <c r="M82" s="478">
        <f>J82*(1-Recovery_OX!E82)*(1-Recovery_OX!F82)</f>
        <v>0</v>
      </c>
      <c r="N82" s="476">
        <f>K82*(1-Recovery_OX!E82)*(1-Recovery_OX!F82)</f>
        <v>7.0417356956632869E-3</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7.8927933194213997</v>
      </c>
      <c r="H83" s="473">
        <f>H82+HWP!E83</f>
        <v>6.5115544885226564</v>
      </c>
      <c r="I83" s="456"/>
      <c r="J83" s="475">
        <f>Garden!J90</f>
        <v>0</v>
      </c>
      <c r="K83" s="476">
        <f>Paper!J90</f>
        <v>6.5656708440475619E-3</v>
      </c>
      <c r="L83" s="477">
        <f>Wood!J90</f>
        <v>0</v>
      </c>
      <c r="M83" s="478">
        <f>J83*(1-Recovery_OX!E83)*(1-Recovery_OX!F83)</f>
        <v>0</v>
      </c>
      <c r="N83" s="476">
        <f>K83*(1-Recovery_OX!E83)*(1-Recovery_OX!F83)</f>
        <v>6.5656708440475619E-3</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7.8927933194213997</v>
      </c>
      <c r="H84" s="473">
        <f>H83+HWP!E84</f>
        <v>6.5115544885226564</v>
      </c>
      <c r="I84" s="456"/>
      <c r="J84" s="475">
        <f>Garden!J91</f>
        <v>0</v>
      </c>
      <c r="K84" s="476">
        <f>Paper!J91</f>
        <v>6.1217909185266178E-3</v>
      </c>
      <c r="L84" s="477">
        <f>Wood!J91</f>
        <v>0</v>
      </c>
      <c r="M84" s="478">
        <f>J84*(1-Recovery_OX!E84)*(1-Recovery_OX!F84)</f>
        <v>0</v>
      </c>
      <c r="N84" s="476">
        <f>K84*(1-Recovery_OX!E84)*(1-Recovery_OX!F84)</f>
        <v>6.1217909185266178E-3</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7.8927933194213997</v>
      </c>
      <c r="H85" s="473">
        <f>H84+HWP!E85</f>
        <v>6.5115544885226564</v>
      </c>
      <c r="I85" s="456"/>
      <c r="J85" s="475">
        <f>Garden!J92</f>
        <v>0</v>
      </c>
      <c r="K85" s="476">
        <f>Paper!J92</f>
        <v>5.7079200191905771E-3</v>
      </c>
      <c r="L85" s="477">
        <f>Wood!J92</f>
        <v>0</v>
      </c>
      <c r="M85" s="478">
        <f>J85*(1-Recovery_OX!E85)*(1-Recovery_OX!F85)</f>
        <v>0</v>
      </c>
      <c r="N85" s="476">
        <f>K85*(1-Recovery_OX!E85)*(1-Recovery_OX!F85)</f>
        <v>5.7079200191905771E-3</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7.8927933194213997</v>
      </c>
      <c r="H86" s="473">
        <f>H85+HWP!E86</f>
        <v>6.5115544885226564</v>
      </c>
      <c r="I86" s="456"/>
      <c r="J86" s="475">
        <f>Garden!J93</f>
        <v>0</v>
      </c>
      <c r="K86" s="476">
        <f>Paper!J93</f>
        <v>5.3220293504107358E-3</v>
      </c>
      <c r="L86" s="477">
        <f>Wood!J93</f>
        <v>0</v>
      </c>
      <c r="M86" s="478">
        <f>J86*(1-Recovery_OX!E86)*(1-Recovery_OX!F86)</f>
        <v>0</v>
      </c>
      <c r="N86" s="476">
        <f>K86*(1-Recovery_OX!E86)*(1-Recovery_OX!F86)</f>
        <v>5.3220293504107358E-3</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7.8927933194213997</v>
      </c>
      <c r="H87" s="473">
        <f>H86+HWP!E87</f>
        <v>6.5115544885226564</v>
      </c>
      <c r="I87" s="456"/>
      <c r="J87" s="475">
        <f>Garden!J94</f>
        <v>0</v>
      </c>
      <c r="K87" s="476">
        <f>Paper!J94</f>
        <v>4.9622272756810392E-3</v>
      </c>
      <c r="L87" s="477">
        <f>Wood!J94</f>
        <v>0</v>
      </c>
      <c r="M87" s="478">
        <f>J87*(1-Recovery_OX!E87)*(1-Recovery_OX!F87)</f>
        <v>0</v>
      </c>
      <c r="N87" s="476">
        <f>K87*(1-Recovery_OX!E87)*(1-Recovery_OX!F87)</f>
        <v>4.9622272756810392E-3</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7.8927933194213997</v>
      </c>
      <c r="H88" s="473">
        <f>H87+HWP!E88</f>
        <v>6.5115544885226564</v>
      </c>
      <c r="I88" s="456"/>
      <c r="J88" s="475">
        <f>Garden!J95</f>
        <v>0</v>
      </c>
      <c r="K88" s="476">
        <f>Paper!J95</f>
        <v>4.6267500448137315E-3</v>
      </c>
      <c r="L88" s="477">
        <f>Wood!J95</f>
        <v>0</v>
      </c>
      <c r="M88" s="478">
        <f>J88*(1-Recovery_OX!E88)*(1-Recovery_OX!F88)</f>
        <v>0</v>
      </c>
      <c r="N88" s="476">
        <f>K88*(1-Recovery_OX!E88)*(1-Recovery_OX!F88)</f>
        <v>4.6267500448137315E-3</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7.8927933194213997</v>
      </c>
      <c r="H89" s="473">
        <f>H88+HWP!E89</f>
        <v>6.5115544885226564</v>
      </c>
      <c r="I89" s="456"/>
      <c r="J89" s="475">
        <f>Garden!J96</f>
        <v>0</v>
      </c>
      <c r="K89" s="476">
        <f>Paper!J96</f>
        <v>4.3139531480338921E-3</v>
      </c>
      <c r="L89" s="477">
        <f>Wood!J96</f>
        <v>0</v>
      </c>
      <c r="M89" s="478">
        <f>J89*(1-Recovery_OX!E89)*(1-Recovery_OX!F89)</f>
        <v>0</v>
      </c>
      <c r="N89" s="476">
        <f>K89*(1-Recovery_OX!E89)*(1-Recovery_OX!F89)</f>
        <v>4.3139531480338921E-3</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7.8927933194213997</v>
      </c>
      <c r="H90" s="473">
        <f>H89+HWP!E90</f>
        <v>6.5115544885226564</v>
      </c>
      <c r="I90" s="456"/>
      <c r="J90" s="475">
        <f>Garden!J97</f>
        <v>0</v>
      </c>
      <c r="K90" s="476">
        <f>Paper!J97</f>
        <v>4.0223032545906113E-3</v>
      </c>
      <c r="L90" s="477">
        <f>Wood!J97</f>
        <v>0</v>
      </c>
      <c r="M90" s="478">
        <f>J90*(1-Recovery_OX!E90)*(1-Recovery_OX!F90)</f>
        <v>0</v>
      </c>
      <c r="N90" s="476">
        <f>K90*(1-Recovery_OX!E90)*(1-Recovery_OX!F90)</f>
        <v>4.0223032545906113E-3</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7.8927933194213997</v>
      </c>
      <c r="H91" s="473">
        <f>H90+HWP!E91</f>
        <v>6.5115544885226564</v>
      </c>
      <c r="I91" s="456"/>
      <c r="J91" s="475">
        <f>Garden!J98</f>
        <v>0</v>
      </c>
      <c r="K91" s="476">
        <f>Paper!J98</f>
        <v>3.7503706963678681E-3</v>
      </c>
      <c r="L91" s="477">
        <f>Wood!J98</f>
        <v>0</v>
      </c>
      <c r="M91" s="478">
        <f>J91*(1-Recovery_OX!E91)*(1-Recovery_OX!F91)</f>
        <v>0</v>
      </c>
      <c r="N91" s="476">
        <f>K91*(1-Recovery_OX!E91)*(1-Recovery_OX!F91)</f>
        <v>3.7503706963678681E-3</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7.8927933194213997</v>
      </c>
      <c r="H92" s="482">
        <f>H91+HWP!E92</f>
        <v>6.5115544885226564</v>
      </c>
      <c r="I92" s="456"/>
      <c r="J92" s="484">
        <f>Garden!J99</f>
        <v>0</v>
      </c>
      <c r="K92" s="485">
        <f>Paper!J99</f>
        <v>3.496822459649768E-3</v>
      </c>
      <c r="L92" s="486">
        <f>Wood!J99</f>
        <v>0</v>
      </c>
      <c r="M92" s="487">
        <f>J92*(1-Recovery_OX!E92)*(1-Recovery_OX!F92)</f>
        <v>0</v>
      </c>
      <c r="N92" s="485">
        <f>K92*(1-Recovery_OX!E92)*(1-Recovery_OX!F92)</f>
        <v>3.496822459649768E-3</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2017-09-14T06:29:39Z</dcterms:modified>
</cp:coreProperties>
</file>