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Kuba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43" i="6" l="1"/>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G88" i="7" s="1"/>
  <c r="P93" i="34" s="1"/>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G33" i="7" s="1"/>
  <c r="P38" i="34" s="1"/>
  <c r="I31" i="6"/>
  <c r="I30" i="6"/>
  <c r="I29" i="6"/>
  <c r="I28" i="6"/>
  <c r="I27" i="6"/>
  <c r="G28" i="7" s="1"/>
  <c r="P33" i="34" s="1"/>
  <c r="I26" i="6"/>
  <c r="I25" i="6"/>
  <c r="G26" i="7" s="1"/>
  <c r="P31" i="34" s="1"/>
  <c r="I24" i="6"/>
  <c r="I23" i="6"/>
  <c r="I22" i="6"/>
  <c r="I21" i="6"/>
  <c r="I20" i="6"/>
  <c r="I19" i="6"/>
  <c r="I18" i="6"/>
  <c r="I17" i="6"/>
  <c r="I16" i="6"/>
  <c r="I15" i="6"/>
  <c r="G16" i="7" s="1"/>
  <c r="P21" i="34" s="1"/>
  <c r="I14" i="6"/>
  <c r="G93" i="6"/>
  <c r="G92" i="6"/>
  <c r="G91" i="6"/>
  <c r="E92" i="7" s="1"/>
  <c r="P97" i="35" s="1"/>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L20" i="7" s="1"/>
  <c r="M20" i="6"/>
  <c r="N20" i="6"/>
  <c r="M21" i="6"/>
  <c r="N21" i="6"/>
  <c r="M22" i="6"/>
  <c r="N22" i="6"/>
  <c r="M23" i="6"/>
  <c r="K24" i="7" s="1"/>
  <c r="N23" i="6"/>
  <c r="M24" i="6"/>
  <c r="N24" i="6"/>
  <c r="M25" i="6"/>
  <c r="K26" i="7" s="1"/>
  <c r="N25" i="6"/>
  <c r="L26" i="7" s="1"/>
  <c r="M26" i="6"/>
  <c r="N26" i="6"/>
  <c r="M27" i="6"/>
  <c r="K28" i="7" s="1"/>
  <c r="N27" i="6"/>
  <c r="M28" i="6"/>
  <c r="N28" i="6"/>
  <c r="M29" i="6"/>
  <c r="N29" i="6"/>
  <c r="L30" i="7" s="1"/>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N46" i="6"/>
  <c r="M47" i="6"/>
  <c r="K48" i="7" s="1"/>
  <c r="N47" i="6"/>
  <c r="M48" i="6"/>
  <c r="N48" i="6"/>
  <c r="M49" i="6"/>
  <c r="N49" i="6"/>
  <c r="M50" i="6"/>
  <c r="N50" i="6"/>
  <c r="M51" i="6"/>
  <c r="N51" i="6"/>
  <c r="M52" i="6"/>
  <c r="N52" i="6"/>
  <c r="M53" i="6"/>
  <c r="N53" i="6"/>
  <c r="M54" i="6"/>
  <c r="N54" i="6"/>
  <c r="M55" i="6"/>
  <c r="K56" i="7" s="1"/>
  <c r="N55" i="6"/>
  <c r="M56" i="6"/>
  <c r="N56" i="6"/>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M72" i="6"/>
  <c r="N72" i="6"/>
  <c r="M73" i="6"/>
  <c r="N73" i="6"/>
  <c r="M74" i="6"/>
  <c r="K75" i="7" s="1"/>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J55" i="7" s="1"/>
  <c r="K23" i="6"/>
  <c r="K88" i="6"/>
  <c r="I89" i="7" s="1"/>
  <c r="L40" i="6"/>
  <c r="L24" i="6"/>
  <c r="L42" i="6"/>
  <c r="K65" i="6"/>
  <c r="F18" i="6"/>
  <c r="K26" i="6"/>
  <c r="L34" i="6"/>
  <c r="F41" i="6"/>
  <c r="F93" i="6"/>
  <c r="O23" i="7"/>
  <c r="F20" i="6"/>
  <c r="L71" i="6"/>
  <c r="L55" i="6"/>
  <c r="L25" i="6"/>
  <c r="K22" i="6"/>
  <c r="E22" i="6"/>
  <c r="F22" i="6"/>
  <c r="H22" i="6"/>
  <c r="L22" i="6"/>
  <c r="F92" i="6"/>
  <c r="K47" i="6"/>
  <c r="F26" i="6"/>
  <c r="L17" i="6"/>
  <c r="L75" i="6"/>
  <c r="G85" i="7"/>
  <c r="P90" i="34" s="1"/>
  <c r="G45" i="7"/>
  <c r="P50" i="34" s="1"/>
  <c r="F77" i="6"/>
  <c r="L52" i="6"/>
  <c r="L57" i="6"/>
  <c r="L70" i="6"/>
  <c r="L72" i="6"/>
  <c r="K25" i="6"/>
  <c r="K72" i="6"/>
  <c r="E72" i="6"/>
  <c r="F72" i="6"/>
  <c r="D73" i="7" s="1"/>
  <c r="C78" i="35" s="1"/>
  <c r="H72" i="6"/>
  <c r="J72" i="6"/>
  <c r="H73" i="7" s="1"/>
  <c r="C78" i="33" s="1"/>
  <c r="K46" i="6"/>
  <c r="F53" i="6"/>
  <c r="L86" i="6"/>
  <c r="K92" i="6"/>
  <c r="F59" i="6"/>
  <c r="K48" i="6"/>
  <c r="I49" i="7" s="1"/>
  <c r="L46" i="6"/>
  <c r="O68" i="7"/>
  <c r="K63" i="7"/>
  <c r="F19" i="6"/>
  <c r="L68" i="6"/>
  <c r="L39" i="6"/>
  <c r="L29" i="6"/>
  <c r="J30" i="7" s="1"/>
  <c r="K77" i="6"/>
  <c r="K55" i="6"/>
  <c r="K81" i="6"/>
  <c r="K59" i="6"/>
  <c r="K74" i="6"/>
  <c r="E71" i="7"/>
  <c r="P76" i="35" s="1"/>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F81" i="7" s="1"/>
  <c r="H71" i="6"/>
  <c r="H53" i="6"/>
  <c r="K36" i="6"/>
  <c r="K70" i="6"/>
  <c r="L87" i="6"/>
  <c r="H36" i="6"/>
  <c r="F37" i="7" s="1"/>
  <c r="P42" i="32" s="1"/>
  <c r="H48" i="6"/>
  <c r="L26" i="6"/>
  <c r="L27" i="6"/>
  <c r="L20" i="6"/>
  <c r="L49" i="6"/>
  <c r="L16" i="6"/>
  <c r="J17" i="7" s="1"/>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D26" i="7" s="1"/>
  <c r="C31" i="31" s="1"/>
  <c r="F76" i="6"/>
  <c r="E19" i="6"/>
  <c r="E56" i="6"/>
  <c r="C57" i="7" s="1"/>
  <c r="E24" i="6"/>
  <c r="E40" i="6"/>
  <c r="E49" i="6"/>
  <c r="E32" i="6"/>
  <c r="C33" i="7" s="1"/>
  <c r="E31" i="6"/>
  <c r="E71" i="6"/>
  <c r="E92" i="6"/>
  <c r="H69" i="6"/>
  <c r="J89" i="6"/>
  <c r="J48" i="6"/>
  <c r="J23" i="6"/>
  <c r="J81" i="6"/>
  <c r="J69" i="6"/>
  <c r="J36" i="6"/>
  <c r="O81" i="7"/>
  <c r="C86" i="37" s="1"/>
  <c r="O56" i="7"/>
  <c r="C61" i="37" s="1"/>
  <c r="L89" i="7"/>
  <c r="L45"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74" i="7"/>
  <c r="P79" i="35" s="1"/>
  <c r="E46" i="7"/>
  <c r="P51" i="35" s="1"/>
  <c r="E35" i="7"/>
  <c r="P40" i="35" s="1"/>
  <c r="E28" i="7"/>
  <c r="P33" i="35" s="1"/>
  <c r="O46" i="4"/>
  <c r="K7" i="34"/>
  <c r="W7" i="34"/>
  <c r="K13" i="34"/>
  <c r="W13" i="34"/>
  <c r="K7" i="35"/>
  <c r="K13" i="35"/>
  <c r="L17" i="7"/>
  <c r="O24" i="7"/>
  <c r="P29" i="37" s="1"/>
  <c r="D24" i="7"/>
  <c r="O52" i="7"/>
  <c r="C57" i="37" s="1"/>
  <c r="G22" i="7"/>
  <c r="P27" i="34" s="1"/>
  <c r="O26" i="7"/>
  <c r="C31" i="37" s="1"/>
  <c r="L93" i="7"/>
  <c r="L77" i="7"/>
  <c r="H50" i="7"/>
  <c r="K89" i="7"/>
  <c r="O89" i="7"/>
  <c r="P94" i="37" s="1"/>
  <c r="D79" i="7"/>
  <c r="C84" i="31" s="1"/>
  <c r="O79" i="7"/>
  <c r="C84" i="37" s="1"/>
  <c r="L37" i="7"/>
  <c r="J16" i="7"/>
  <c r="O46" i="7"/>
  <c r="C51" i="37" s="1"/>
  <c r="O21" i="7"/>
  <c r="C26" i="37" s="1"/>
  <c r="F57" i="7"/>
  <c r="C62" i="32" s="1"/>
  <c r="G30" i="7"/>
  <c r="P35" i="34" s="1"/>
  <c r="O28" i="7"/>
  <c r="P33" i="37" s="1"/>
  <c r="F28" i="7"/>
  <c r="F65" i="7"/>
  <c r="P70" i="32" s="1"/>
  <c r="O74" i="7"/>
  <c r="O45" i="7"/>
  <c r="J92" i="7"/>
  <c r="C92" i="7"/>
  <c r="P97" i="18" s="1"/>
  <c r="O92" i="7"/>
  <c r="P97" i="37" s="1"/>
  <c r="L49" i="7"/>
  <c r="G54" i="7"/>
  <c r="P59" i="34" s="1"/>
  <c r="C54"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P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C83" i="34"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C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P52" i="31" s="1"/>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P83" i="32"/>
  <c r="C67" i="32"/>
  <c r="P67" i="32"/>
  <c r="C67" i="34"/>
  <c r="C62" i="34"/>
  <c r="P62" i="32"/>
  <c r="C42" i="34"/>
  <c r="F46" i="7"/>
  <c r="E16" i="7"/>
  <c r="P21" i="35" s="1"/>
  <c r="E56" i="7"/>
  <c r="P61" i="35" s="1"/>
  <c r="O62" i="6"/>
  <c r="M63" i="7" s="1"/>
  <c r="O74" i="6"/>
  <c r="M75" i="7" s="1"/>
  <c r="O23" i="6"/>
  <c r="M24" i="7" s="1"/>
  <c r="J26" i="7"/>
  <c r="P82" i="33"/>
  <c r="C82" i="33"/>
  <c r="F82" i="33" s="1"/>
  <c r="O89" i="6"/>
  <c r="M90" i="7" s="1"/>
  <c r="O76" i="6"/>
  <c r="M77" i="7" s="1"/>
  <c r="P78" i="33"/>
  <c r="O82" i="6"/>
  <c r="M83" i="7" s="1"/>
  <c r="O30" i="6"/>
  <c r="M31" i="7" s="1"/>
  <c r="O24" i="6"/>
  <c r="M25" i="7" s="1"/>
  <c r="H15" i="7"/>
  <c r="C20" i="33" s="1"/>
  <c r="O83" i="6"/>
  <c r="P83" i="6" s="1"/>
  <c r="O42" i="6"/>
  <c r="M43" i="7" s="1"/>
  <c r="O72" i="6"/>
  <c r="M73" i="7" s="1"/>
  <c r="D49" i="7"/>
  <c r="P54" i="31" s="1"/>
  <c r="P21" i="6"/>
  <c r="C52" i="35"/>
  <c r="C52" i="31"/>
  <c r="C88" i="31"/>
  <c r="P88" i="31"/>
  <c r="C88" i="35"/>
  <c r="D65" i="7"/>
  <c r="C70" i="31" s="1"/>
  <c r="O88" i="6"/>
  <c r="M89" i="7" s="1"/>
  <c r="O50" i="6"/>
  <c r="P50" i="6" s="1"/>
  <c r="O20" i="6"/>
  <c r="M21" i="7" s="1"/>
  <c r="O14" i="6"/>
  <c r="M15" i="7" s="1"/>
  <c r="C97" i="31"/>
  <c r="O64" i="6"/>
  <c r="M65" i="7" s="1"/>
  <c r="O31" i="6"/>
  <c r="M32" i="7" s="1"/>
  <c r="O49" i="6"/>
  <c r="M50" i="7" s="1"/>
  <c r="P38" i="18"/>
  <c r="C62" i="18"/>
  <c r="P62" i="18"/>
  <c r="P78"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C55" i="31"/>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C86" i="35"/>
  <c r="C97" i="18"/>
  <c r="C38" i="18"/>
  <c r="C33" i="31"/>
  <c r="C93" i="34"/>
  <c r="C68" i="18"/>
  <c r="P31" i="31"/>
  <c r="C94" i="31"/>
  <c r="P78" i="31"/>
  <c r="P94" i="31"/>
  <c r="P41" i="31"/>
  <c r="C41" i="35"/>
  <c r="C50" i="33" l="1"/>
  <c r="C65" i="33"/>
  <c r="P82" i="6"/>
  <c r="P72" i="6"/>
  <c r="C64" i="33"/>
  <c r="C82" i="35"/>
  <c r="F82" i="35" s="1"/>
  <c r="H82" i="35" s="1"/>
  <c r="C80" i="34"/>
  <c r="P51" i="33"/>
  <c r="P77" i="33"/>
  <c r="C83" i="31"/>
  <c r="F83" i="31" s="1"/>
  <c r="G83" i="31" s="1"/>
  <c r="D81" i="39"/>
  <c r="C63" i="32"/>
  <c r="C63" i="33"/>
  <c r="P82" i="18"/>
  <c r="P83" i="31"/>
  <c r="M76" i="7"/>
  <c r="C76" i="18"/>
  <c r="F76" i="18" s="1"/>
  <c r="D75" i="39"/>
  <c r="P80" i="32"/>
  <c r="C79" i="33"/>
  <c r="P90" i="32"/>
  <c r="P88" i="33"/>
  <c r="C90" i="34"/>
  <c r="M69" i="7"/>
  <c r="M37" i="7"/>
  <c r="C59" i="33"/>
  <c r="P23" i="6"/>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H34" i="39"/>
  <c r="C45" i="34"/>
  <c r="P63" i="32"/>
  <c r="P54" i="18"/>
  <c r="C52" i="18"/>
  <c r="F52" i="18" s="1"/>
  <c r="P54" i="37"/>
  <c r="C61" i="33"/>
  <c r="F61" i="33" s="1"/>
  <c r="H61" i="33" s="1"/>
  <c r="P41" i="33"/>
  <c r="P34" i="18"/>
  <c r="C68" i="37"/>
  <c r="P48" i="18"/>
  <c r="P53" i="37"/>
  <c r="C35" i="33"/>
  <c r="F35" i="33" s="1"/>
  <c r="H35" i="33" s="1"/>
  <c r="C50" i="32"/>
  <c r="C50" i="34"/>
  <c r="C89" i="33"/>
  <c r="C39" i="35"/>
  <c r="P47" i="33"/>
  <c r="C45" i="33"/>
  <c r="P52" i="32"/>
  <c r="F88" i="31"/>
  <c r="H88" i="31" s="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F52" i="34" s="1"/>
  <c r="H52" i="34" s="1"/>
  <c r="C52" i="37"/>
  <c r="P52" i="37"/>
  <c r="R52" i="37" s="1"/>
  <c r="C69" i="18"/>
  <c r="C68" i="31"/>
  <c r="F68" i="31" s="1"/>
  <c r="G68" i="31" s="1"/>
  <c r="P44" i="31"/>
  <c r="P96" i="32"/>
  <c r="P34" i="31"/>
  <c r="C61" i="34"/>
  <c r="C43" i="32"/>
  <c r="C61" i="31"/>
  <c r="C92" i="33"/>
  <c r="C56" i="34"/>
  <c r="C90" i="37"/>
  <c r="C56" i="32"/>
  <c r="P52" i="33"/>
  <c r="R52" i="33" s="1"/>
  <c r="T52" i="33" s="1"/>
  <c r="P42" i="33"/>
  <c r="C68" i="34"/>
  <c r="F68"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S96" i="18" s="1"/>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E58" i="36"/>
  <c r="J57" i="39" s="1"/>
  <c r="E58" i="40"/>
  <c r="F58" i="40" s="1"/>
  <c r="E58" i="18"/>
  <c r="E58" i="32"/>
  <c r="E58" i="37"/>
  <c r="C57" i="39" s="1"/>
  <c r="Q58" i="18"/>
  <c r="E34" i="32"/>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T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C92" i="39" s="1"/>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R61" i="35"/>
  <c r="T61" i="35" s="1"/>
  <c r="F36" i="36"/>
  <c r="H36" i="36" s="1"/>
  <c r="R96" i="35"/>
  <c r="R94" i="35"/>
  <c r="R82" i="35"/>
  <c r="F61" i="36"/>
  <c r="F58" i="36"/>
  <c r="F69" i="36"/>
  <c r="F90" i="36"/>
  <c r="F35" i="36"/>
  <c r="F99" i="36"/>
  <c r="F64" i="36"/>
  <c r="F86" i="36"/>
  <c r="F96" i="36"/>
  <c r="F30" i="36"/>
  <c r="F32" i="36"/>
  <c r="F82" i="36"/>
  <c r="W10" i="18"/>
  <c r="W9" i="18"/>
  <c r="W12" i="18"/>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99" i="35"/>
  <c r="R76" i="34"/>
  <c r="R58" i="34"/>
  <c r="R98" i="34"/>
  <c r="R32" i="34"/>
  <c r="R52" i="34"/>
  <c r="R38" i="34"/>
  <c r="R36" i="34"/>
  <c r="R26" i="34"/>
  <c r="R96" i="34"/>
  <c r="R82" i="34"/>
  <c r="R35" i="34"/>
  <c r="R34" i="34"/>
  <c r="R61" i="34"/>
  <c r="R83" i="34"/>
  <c r="R92" i="34"/>
  <c r="S41" i="36"/>
  <c r="R42" i="31" l="1"/>
  <c r="R21" i="37"/>
  <c r="S21" i="37" s="1"/>
  <c r="R73" i="33"/>
  <c r="S73" i="33" s="1"/>
  <c r="R38" i="31"/>
  <c r="S38" i="31" s="1"/>
  <c r="F42" i="31"/>
  <c r="H42" i="31" s="1"/>
  <c r="R77" i="18"/>
  <c r="S77" i="18" s="1"/>
  <c r="R83" i="31"/>
  <c r="R51" i="33"/>
  <c r="S51" i="33" s="1"/>
  <c r="R88" i="33"/>
  <c r="S88" i="33" s="1"/>
  <c r="R59" i="31"/>
  <c r="T59" i="31" s="1"/>
  <c r="F75" i="31"/>
  <c r="G75" i="31" s="1"/>
  <c r="R42" i="18"/>
  <c r="S42" i="18" s="1"/>
  <c r="F55" i="32"/>
  <c r="F88" i="32"/>
  <c r="G88" i="31"/>
  <c r="F85" i="32"/>
  <c r="F97" i="32"/>
  <c r="R93" i="33"/>
  <c r="T93" i="33" s="1"/>
  <c r="G82" i="34"/>
  <c r="R94" i="33"/>
  <c r="S94" i="33" s="1"/>
  <c r="F61" i="34"/>
  <c r="G61" i="34" s="1"/>
  <c r="R48" i="18"/>
  <c r="T48" i="18" s="1"/>
  <c r="F39" i="32"/>
  <c r="F43" i="32"/>
  <c r="R22" i="37"/>
  <c r="S22" i="37" s="1"/>
  <c r="F48" i="35"/>
  <c r="G48" i="35" s="1"/>
  <c r="F41" i="32"/>
  <c r="R28" i="18"/>
  <c r="S28" i="18" s="1"/>
  <c r="R47" i="33"/>
  <c r="S47" i="33" s="1"/>
  <c r="R44" i="31"/>
  <c r="S44" i="31" s="1"/>
  <c r="R44" i="37"/>
  <c r="S44" i="37" s="1"/>
  <c r="F45" i="34"/>
  <c r="G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R41" i="33"/>
  <c r="S41" i="33" s="1"/>
  <c r="R47" i="37"/>
  <c r="S47" i="37" s="1"/>
  <c r="G52" i="34"/>
  <c r="F50" i="34"/>
  <c r="H50" i="34" s="1"/>
  <c r="R55" i="18"/>
  <c r="T55" i="18" s="1"/>
  <c r="R54" i="18"/>
  <c r="T54" i="18" s="1"/>
  <c r="R32" i="37"/>
  <c r="T32" i="37" s="1"/>
  <c r="R63" i="31"/>
  <c r="S63" i="31" s="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H51" i="39"/>
  <c r="F96" i="33"/>
  <c r="H96" i="33" s="1"/>
  <c r="F53" i="31"/>
  <c r="H53" i="31" s="1"/>
  <c r="F87" i="36"/>
  <c r="F80" i="31"/>
  <c r="H80" i="31" s="1"/>
  <c r="R69" i="31"/>
  <c r="S69" i="31" s="1"/>
  <c r="H35" i="34"/>
  <c r="G35" i="34"/>
  <c r="G68" i="34"/>
  <c r="H68" i="34"/>
  <c r="T77" i="18"/>
  <c r="H76" i="18"/>
  <c r="T86" i="31"/>
  <c r="R90" i="31"/>
  <c r="T94" i="36"/>
  <c r="S88" i="18"/>
  <c r="T38" i="18"/>
  <c r="S69" i="18"/>
  <c r="T40" i="18"/>
  <c r="S83" i="18"/>
  <c r="S44" i="18"/>
  <c r="T97" i="36"/>
  <c r="T29" i="18"/>
  <c r="S31" i="18"/>
  <c r="G76" i="36"/>
  <c r="T54" i="31"/>
  <c r="T74" i="31"/>
  <c r="S78" i="31"/>
  <c r="S88" i="31"/>
  <c r="S62" i="18"/>
  <c r="T96" i="31"/>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61" i="18" s="1"/>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S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H26" i="33"/>
  <c r="H38" i="34"/>
  <c r="H82" i="31"/>
  <c r="G52" i="37"/>
  <c r="H98" i="34"/>
  <c r="G98" i="34"/>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S81" i="31"/>
  <c r="T81" i="31"/>
  <c r="H57" i="35"/>
  <c r="G57" i="35"/>
  <c r="T44" i="33"/>
  <c r="S44" i="33"/>
  <c r="H85" i="34"/>
  <c r="G85" i="34"/>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H87" i="36"/>
  <c r="G87" i="36"/>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S98" i="18"/>
  <c r="T86" i="18"/>
  <c r="S97" i="18"/>
  <c r="G59" i="36"/>
  <c r="G86" i="36"/>
  <c r="H86" i="36"/>
  <c r="H19" i="36"/>
  <c r="J19" i="36" s="1"/>
  <c r="K19" i="36" s="1"/>
  <c r="I17" i="17" s="1"/>
  <c r="S43" i="35"/>
  <c r="T43" i="35"/>
  <c r="T97" i="35"/>
  <c r="S97" i="35"/>
  <c r="T40" i="35"/>
  <c r="S40" i="35"/>
  <c r="G52" i="18"/>
  <c r="H52" i="18"/>
  <c r="H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G82" i="18"/>
  <c r="H82" i="18"/>
  <c r="G34" i="37"/>
  <c r="H34" i="37"/>
  <c r="S91" i="35"/>
  <c r="S76" i="35"/>
  <c r="T73" i="35"/>
  <c r="S59" i="35"/>
  <c r="D40" i="38"/>
  <c r="H82" i="37"/>
  <c r="S79" i="18"/>
  <c r="T67" i="18"/>
  <c r="T73" i="18"/>
  <c r="T87" i="18"/>
  <c r="S76" i="18"/>
  <c r="T25" i="35"/>
  <c r="T96" i="18"/>
  <c r="T81" i="18"/>
  <c r="S91" i="18"/>
  <c r="S82" i="18"/>
  <c r="G64" i="37"/>
  <c r="T52" i="18"/>
  <c r="S35" i="18"/>
  <c r="T56" i="35"/>
  <c r="T88" i="18"/>
  <c r="G36" i="18"/>
  <c r="S84" i="18"/>
  <c r="S29" i="18"/>
  <c r="T68" i="18"/>
  <c r="G54" i="31"/>
  <c r="G76" i="31"/>
  <c r="E90" i="38"/>
  <c r="E45" i="38"/>
  <c r="T49" i="35"/>
  <c r="S50" i="35"/>
  <c r="S36" i="18"/>
  <c r="S51" i="18"/>
  <c r="S56" i="36"/>
  <c r="T78" i="36"/>
  <c r="T64" i="36"/>
  <c r="T34" i="36"/>
  <c r="T74" i="36"/>
  <c r="T33" i="36"/>
  <c r="D20" i="38"/>
  <c r="D25" i="38"/>
  <c r="D28" i="38"/>
  <c r="D13" i="38"/>
  <c r="D30" i="38"/>
  <c r="D70" i="38"/>
  <c r="S38" i="36"/>
  <c r="S50" i="36"/>
  <c r="T89" i="36"/>
  <c r="T74" i="35"/>
  <c r="S74" i="35"/>
  <c r="T35" i="31"/>
  <c r="S35" i="31"/>
  <c r="T21" i="31"/>
  <c r="S21" i="31"/>
  <c r="T69" i="31"/>
  <c r="G96" i="36"/>
  <c r="H96" i="36"/>
  <c r="H94" i="36"/>
  <c r="G99" i="36"/>
  <c r="H99" i="36"/>
  <c r="T82" i="35"/>
  <c r="S82" i="35"/>
  <c r="S65" i="35"/>
  <c r="T65" i="35"/>
  <c r="S38" i="35"/>
  <c r="T38" i="35"/>
  <c r="T39" i="35"/>
  <c r="S39" i="35"/>
  <c r="G84" i="37"/>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G60" i="37"/>
  <c r="S98" i="40"/>
  <c r="S93" i="40"/>
  <c r="T95" i="40"/>
  <c r="T99" i="40"/>
  <c r="G70" i="18"/>
  <c r="H65"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9" i="18"/>
  <c r="G99" i="18"/>
  <c r="K9" i="40"/>
  <c r="K12" i="40"/>
  <c r="K10" i="40"/>
  <c r="G72" i="31"/>
  <c r="D87" i="38"/>
  <c r="S89" i="18"/>
  <c r="T79" i="18"/>
  <c r="S67" i="18"/>
  <c r="S73" i="18"/>
  <c r="S87" i="18"/>
  <c r="T76" i="18"/>
  <c r="S53" i="18"/>
  <c r="S52" i="18"/>
  <c r="T35" i="18"/>
  <c r="S80" i="18"/>
  <c r="T42" i="18"/>
  <c r="T31" i="18"/>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42" i="31" l="1"/>
  <c r="G50" i="34"/>
  <c r="H24" i="36"/>
  <c r="H52" i="31"/>
  <c r="G22" i="36"/>
  <c r="G83" i="36"/>
  <c r="G84" i="36"/>
  <c r="G78" i="36"/>
  <c r="G48" i="36"/>
  <c r="H81" i="36"/>
  <c r="G34" i="36"/>
  <c r="H51" i="36"/>
  <c r="G58" i="18"/>
  <c r="H92" i="37"/>
  <c r="H45" i="34"/>
  <c r="E41" i="38"/>
  <c r="H69" i="18"/>
  <c r="G55" i="18"/>
  <c r="G83" i="18"/>
  <c r="S55" i="18"/>
  <c r="S54" i="18"/>
  <c r="H99" i="34"/>
  <c r="T60" i="18"/>
  <c r="G86" i="18"/>
  <c r="H73" i="34"/>
  <c r="T49" i="33"/>
  <c r="G96" i="33"/>
  <c r="H75" i="31"/>
  <c r="S26" i="18"/>
  <c r="G98" i="18"/>
  <c r="G80" i="31"/>
  <c r="G60" i="18"/>
  <c r="H81" i="34"/>
  <c r="S93" i="33"/>
  <c r="T79" i="31"/>
  <c r="S59" i="31"/>
  <c r="S48" i="18"/>
  <c r="H67" i="31"/>
  <c r="H83" i="34"/>
  <c r="S72" i="18"/>
  <c r="G64" i="35"/>
  <c r="G66" i="35"/>
  <c r="T22" i="37"/>
  <c r="T28" i="18"/>
  <c r="T34" i="31"/>
  <c r="G43" i="34"/>
  <c r="H48" i="35"/>
  <c r="H21" i="34"/>
  <c r="G48" i="31"/>
  <c r="T44" i="31"/>
  <c r="T33" i="33"/>
  <c r="T44" i="37"/>
  <c r="S46" i="31"/>
  <c r="S40" i="37"/>
  <c r="T45" i="18"/>
  <c r="G31" i="34"/>
  <c r="T47" i="33"/>
  <c r="T41" i="33"/>
  <c r="T47" i="37"/>
  <c r="T34" i="18"/>
  <c r="S42" i="33"/>
  <c r="G44" i="35"/>
  <c r="J20" i="31"/>
  <c r="K20" i="31" s="1"/>
  <c r="D18" i="17"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K13" i="38"/>
  <c r="I20" i="34"/>
  <c r="I21" i="34" s="1"/>
  <c r="J22" i="34" s="1"/>
  <c r="L15" i="38"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I22" i="34"/>
  <c r="J23" i="34" s="1"/>
  <c r="K23" i="34" s="1"/>
  <c r="G21" i="17"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4" l="1"/>
  <c r="G20" i="17" s="1"/>
  <c r="J21" i="34"/>
  <c r="L14" i="38" s="1"/>
  <c r="L17" i="17"/>
  <c r="E12" i="28" s="1"/>
  <c r="M12" i="38" s="1"/>
  <c r="K22" i="31"/>
  <c r="D20" i="17" s="1"/>
  <c r="K20" i="34"/>
  <c r="G18" i="17" s="1"/>
  <c r="L16" i="38"/>
  <c r="I23" i="34"/>
  <c r="J24" i="34" s="1"/>
  <c r="K24" i="34" s="1"/>
  <c r="G22"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K21" i="34" l="1"/>
  <c r="G19" i="17" s="1"/>
  <c r="L19" i="17" s="1"/>
  <c r="O19" i="17" s="1"/>
  <c r="O17" i="17"/>
  <c r="L17" i="38"/>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J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J31" i="34"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<sst xmlns="http://schemas.openxmlformats.org/spreadsheetml/2006/main" count="1446" uniqueCount="343">
  <si>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</si>
  <si>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</si>
  <si>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</si>
  <si>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</si>
  <si>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</si>
  <si>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</si>
  <si>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</si>
  <si>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</si>
  <si>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</si>
  <si>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</si>
  <si>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</si>
  <si>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</si>
  <si>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</si>
  <si>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</si>
  <si>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</si>
  <si>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</si>
  <si>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</si>
  <si>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</si>
  <si>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</si>
  <si>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</si>
  <si>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</si>
  <si>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</si>
  <si>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</si>
  <si>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</si>
  <si>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</si>
  <si>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</si>
  <si>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</si>
  <si>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</si>
  <si>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</si>
  <si>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</si>
  <si>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</si>
  <si>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</si>
  <si>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</si>
  <si>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</si>
  <si>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</si>
  <si>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</si>
  <si>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</si>
  <si>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</si>
  <si>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</si>
  <si>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</si>
  <si>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</si>
  <si>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</si>
  <si>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</si>
  <si>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</si>
  <si>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</si>
  <si>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</si>
  <si>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</si>
  <si>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</si>
  <si>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</si>
  <si>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</si>
  <si>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</si>
  <si>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</si>
  <si>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</si>
  <si>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</si>
  <si>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</si>
  <si>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</si>
  <si>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</si>
  <si>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</si>
  <si>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</si>
  <si>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</si>
  <si>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</si>
  <si>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</si>
  <si>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</si>
  <si>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</si>
  <si>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</si>
  <si>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</si>
  <si>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</si>
  <si>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</si>
  <si>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</si>
  <si>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</si>
  <si>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</si>
  <si>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</si>
  <si>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</si>
  <si>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</si>
  <si>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</si>
  <si>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</si>
  <si>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</si>
  <si>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</si>
  <si>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</si>
  <si>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</si>
  <si>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</si>
  <si>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</si>
  <si>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</si>
  <si>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</si>
  <si>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</si>
  <si>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</si>
  <si>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</si>
  <si>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</si>
  <si>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</si>
  <si>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</si>
  <si>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</si>
  <si>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</si>
  <si>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</si>
  <si>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</si>
  <si>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</si>
  <si>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</si>
  <si>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</si>
  <si>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</si>
  <si>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</si>
  <si>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</si>
  <si>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</si>
  <si>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</si>
  <si>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</si>
  <si>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</si>
  <si>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</si>
  <si>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</si>
  <si>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</si>
  <si>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</si>
  <si>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</si>
  <si>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</si>
  <si>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</si>
  <si>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</si>
  <si>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</si>
  <si>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</si>
  <si>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</si>
  <si>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</si>
  <si>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</si>
  <si>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</si>
  <si>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</si>
  <si>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</si>
  <si>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</si>
  <si>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</si>
  <si>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</si>
  <si>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</si>
  <si>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</si>
  <si>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</si>
  <si>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</si>
  <si>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</si>
  <si>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</si>
  <si>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</si>
  <si>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</si>
  <si>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</si>
  <si>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</si>
  <si>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</si>
  <si>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</si>
  <si>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</si>
  <si>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</si>
  <si>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</si>
  <si>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</si>
  <si>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</si>
  <si>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</si>
  <si>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</si>
  <si>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</si>
  <si>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</si>
  <si>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</si>
  <si>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</si>
  <si>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</si>
  <si>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</si>
  <si>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</si>
  <si>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</si>
  <si>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</si>
  <si>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</si>
  <si>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</si>
  <si>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</si>
  <si>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</si>
  <si>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</si>
  <si>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</si>
  <si>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</si>
  <si>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</si>
  <si>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</si>
  <si>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</si>
  <si>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</si>
  <si>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</si>
  <si>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</si>
  <si>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</si>
  <si>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</si>
  <si>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</si>
  <si>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</si>
  <si>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</si>
  <si>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</si>
  <si>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</si>
  <si>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</si>
  <si>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</si>
  <si>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</si>
  <si>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</si>
  <si>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</si>
  <si>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</si>
  <si>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</si>
  <si>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</si>
  <si>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</si>
  <si>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</si>
  <si>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</si>
  <si>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</si>
  <si>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</si>
  <si>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</si>
  <si>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</si>
  <si>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</si>
  <si>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</si>
  <si>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</si>
  <si>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</si>
  <si>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</si>
  <si>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</si>
  <si>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</si>
  <si>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</si>
  <si>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</si>
  <si>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</si>
  <si>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</si>
  <si>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</si>
  <si>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</si>
  <si>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</si>
  <si>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</si>
  <si>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</si>
  <si>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</si>
  <si>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</si>
  <si>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</si>
  <si>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</si>
  <si>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</si>
  <si>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</si>
  <si>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</si>
  <si>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</si>
  <si>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</si>
  <si>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</si>
  <si>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</si>
  <si>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</si>
  <si>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</si>
  <si>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</si>
  <si>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</si>
  <si>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</si>
  <si>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</si>
  <si>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</si>
  <si>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</si>
  <si>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</si>
  <si>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</si>
  <si>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</si>
  <si>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</si>
  <si>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</si>
  <si>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</si>
  <si>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</si>
  <si>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</si>
  <si>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</si>
  <si>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</si>
  <si>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</si>
  <si>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</si>
  <si>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</si>
  <si>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</si>
  <si>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</si>
  <si>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</si>
  <si>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</si>
  <si>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</si>
  <si>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</si>
  <si>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</si>
  <si>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</si>
  <si>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</si>
  <si>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</si>
  <si>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</si>
  <si>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</si>
  <si>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</si>
  <si>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</si>
  <si>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</si>
  <si>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</si>
  <si>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</si>
  <si>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</si>
  <si>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</si>
  <si>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</si>
  <si>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</si>
  <si>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</si>
  <si>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</si>
  <si>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</si>
  <si>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</si>
  <si>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</si>
  <si>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</si>
  <si>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</si>
  <si>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</si>
  <si>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</si>
  <si>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</si>
  <si>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</si>
  <si>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</si>
  <si>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</si>
  <si>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</si>
  <si>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</si>
  <si>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</si>
  <si>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</si>
  <si>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</si>
  <si>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</si>
  <si>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</si>
  <si>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</si>
  <si>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</si>
  <si>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</si>
  <si>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</si>
  <si>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</si>
  <si>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</si>
  <si>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</si>
  <si>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</si>
  <si>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</si>
  <si>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</si>
  <si>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</si>
  <si>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</si>
  <si>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</si>
  <si>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</si>
  <si>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</si>
  <si>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</si>
  <si>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</si>
  <si>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</si>
  <si>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</si>
  <si>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</si>
  <si>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</si>
  <si>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</si>
  <si>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</si>
  <si>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</si>
  <si>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</si>
  <si>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</si>
  <si>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</si>
  <si>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</si>
  <si>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</si>
  <si>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</si>
  <si>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</si>
  <si>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</si>
  <si>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</si>
  <si>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</si>
  <si>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</si>
  <si>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</si>
  <si>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</si>
  <si>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</si>
  <si>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</si>
  <si>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</si>
  <si>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</si>
  <si>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</si>
  <si>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</si>
  <si>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</si>
  <si>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</si>
  <si>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</si>
  <si>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</si>
  <si>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</si>
  <si>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</si>
  <si>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</si>
  <si>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</si>
  <si>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</si>
  <si>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</si>
  <si>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</si>
  <si>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</si>
  <si>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</si>
  <si>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</si>
  <si>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</si>
  <si>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</si>
  <si>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</si>
  <si>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</si>
  <si>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</si>
  <si>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</si>
  <si>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</si>
  <si>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</si>
  <si>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</si>
  <si>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</si>
  <si>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Kutai Barat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</si>
</sst>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6">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5"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bar/KUBA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BAR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8.3935086840000004</v>
          </cell>
        </row>
        <row r="31">
          <cell r="C31">
            <v>8.5936051080000002</v>
          </cell>
        </row>
        <row r="32">
          <cell r="C32">
            <v>8.7618315840000012</v>
          </cell>
        </row>
        <row r="33">
          <cell r="C33">
            <v>8.8560236159999999</v>
          </cell>
        </row>
        <row r="34">
          <cell r="C34">
            <v>9.0905173920000006</v>
          </cell>
        </row>
        <row r="35">
          <cell r="C35">
            <v>9.4739430720000009</v>
          </cell>
        </row>
        <row r="36">
          <cell r="C36">
            <v>9.6033338280000002</v>
          </cell>
        </row>
        <row r="37">
          <cell r="C37">
            <v>9.7303204680000004</v>
          </cell>
        </row>
        <row r="38">
          <cell r="C38">
            <v>9.853916688</v>
          </cell>
        </row>
        <row r="39">
          <cell r="C39">
            <v>9.9726430320000006</v>
          </cell>
        </row>
        <row r="40">
          <cell r="C40">
            <v>10.176869604</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C29">
            <v>7.9585766400000004</v>
          </cell>
        </row>
        <row r="30">
          <cell r="C30">
            <v>8.0193800399999997</v>
          </cell>
        </row>
        <row r="31">
          <cell r="C31">
            <v>8.0707687200000002</v>
          </cell>
        </row>
        <row r="32">
          <cell r="C32">
            <v>8.1197476799999997</v>
          </cell>
        </row>
        <row r="33">
          <cell r="C33">
            <v>8.1727615200000017</v>
          </cell>
        </row>
        <row r="34">
          <cell r="C34">
            <v>8.1990442800000007</v>
          </cell>
        </row>
        <row r="35">
          <cell r="C35">
            <v>8.4785437800000008</v>
          </cell>
        </row>
        <row r="36">
          <cell r="C36">
            <v>8.4942770100000011</v>
          </cell>
        </row>
        <row r="37">
          <cell r="C37">
            <v>8.5100102400000015</v>
          </cell>
        </row>
        <row r="38">
          <cell r="C38">
            <v>8.5257434700000001</v>
          </cell>
        </row>
        <row r="39">
          <cell r="C39">
            <v>8.5414767000000005</v>
          </cell>
        </row>
        <row r="40">
          <cell r="C40">
            <v>8.5572099300000009</v>
          </cell>
        </row>
        <row r="41">
          <cell r="C41">
            <v>8.5729431600000012</v>
          </cell>
        </row>
        <row r="42">
          <cell r="C42">
            <v>8.5886763899999998</v>
          </cell>
        </row>
        <row r="43">
          <cell r="C43">
            <v>8.6044096200000002</v>
          </cell>
        </row>
        <row r="44">
          <cell r="C44">
            <v>8.6201428500000006</v>
          </cell>
        </row>
        <row r="45">
          <cell r="C45">
            <v>8.635876080000001</v>
          </cell>
        </row>
        <row r="46">
          <cell r="C46">
            <v>8.6516093100000013</v>
          </cell>
        </row>
        <row r="47">
          <cell r="C47">
            <v>8.6673425399999999</v>
          </cell>
        </row>
        <row r="48">
          <cell r="C48">
            <v>8.6830757700000003</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8" t="s">
        <v>212</v>
      </c>
      <c r="C7" s="758"/>
      <c r="D7" s="758"/>
      <c r="E7" s="758"/>
      <c r="F7" s="758"/>
      <c r="G7" s="758"/>
      <c r="H7" s="758"/>
      <c r="I7" s="758"/>
      <c r="J7" s="395"/>
      <c r="K7" s="395"/>
    </row>
    <row r="8" spans="2:11" s="9" customFormat="1">
      <c r="B8" s="10"/>
      <c r="C8" s="10"/>
      <c r="D8" s="10"/>
      <c r="E8" s="10"/>
      <c r="F8" s="10"/>
      <c r="G8" s="10"/>
      <c r="H8" s="10"/>
      <c r="I8" s="10"/>
      <c r="J8" s="10"/>
      <c r="K8" s="10"/>
    </row>
    <row r="9" spans="2:11" ht="44.1" customHeight="1">
      <c r="B9" s="759" t="s">
        <v>227</v>
      </c>
      <c r="C9" s="759"/>
      <c r="D9" s="759"/>
      <c r="E9" s="759"/>
      <c r="F9" s="759"/>
      <c r="G9" s="759"/>
      <c r="H9" s="759"/>
      <c r="I9" s="759"/>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2" t="str">
        <f>city</f>
        <v>Kutai Barat</v>
      </c>
      <c r="E2" s="823"/>
      <c r="F2" s="824"/>
    </row>
    <row r="3" spans="2:15" ht="13.5" thickBot="1">
      <c r="C3" s="527" t="s">
        <v>276</v>
      </c>
      <c r="D3" s="822" t="str">
        <f>province</f>
        <v>Kalimantan Timur</v>
      </c>
      <c r="E3" s="823"/>
      <c r="F3" s="824"/>
    </row>
    <row r="4" spans="2:15" ht="13.5" thickBot="1">
      <c r="B4" s="526"/>
      <c r="C4" s="527" t="s">
        <v>30</v>
      </c>
      <c r="D4" s="822">
        <f>country</f>
        <v>0</v>
      </c>
      <c r="E4" s="823"/>
      <c r="F4" s="824"/>
      <c r="H4" s="825"/>
      <c r="I4" s="825"/>
      <c r="J4" s="825"/>
      <c r="K4" s="825"/>
    </row>
    <row r="5" spans="2:15">
      <c r="B5" s="526"/>
      <c r="H5" s="826"/>
      <c r="I5" s="826"/>
      <c r="J5" s="826"/>
      <c r="K5" s="826"/>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0.21907057665240004</v>
      </c>
      <c r="E18" s="572">
        <f>Amnt_Deposited!F14*$F$11*(1-DOCF)*Garden!E19</f>
        <v>0</v>
      </c>
      <c r="F18" s="572">
        <f>Amnt_Deposited!D14*$D$11*(1-DOCF)*Paper!E19</f>
        <v>0.17324201923776006</v>
      </c>
      <c r="G18" s="572">
        <f>Amnt_Deposited!G14*$D$12*(1-DOCF)*Wood!E19</f>
        <v>0.14292466587115202</v>
      </c>
      <c r="H18" s="572">
        <f>Amnt_Deposited!H14*$F$12*(1-DOCF)*Textiles!E19</f>
        <v>2.1755974508928001E-2</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0.55699323627024011</v>
      </c>
      <c r="O18" s="510">
        <f t="shared" ref="O18:O81" si="1">O17+N18</f>
        <v>0.55699323627024011</v>
      </c>
    </row>
    <row r="19" spans="2:15">
      <c r="B19" s="507">
        <f>B18+1</f>
        <v>1951</v>
      </c>
      <c r="C19" s="570">
        <f>Amnt_Deposited!O15*$D$10*(1-DOCF)*MSW!E20</f>
        <v>0</v>
      </c>
      <c r="D19" s="571">
        <f>Amnt_Deposited!C15*$F$10*(1-DOCF)*Food!E20</f>
        <v>0.22429309331880001</v>
      </c>
      <c r="E19" s="572">
        <f>Amnt_Deposited!F15*$F$11*(1-DOCF)*Garden!E20</f>
        <v>0</v>
      </c>
      <c r="F19" s="572">
        <f>Amnt_Deposited!D15*$D$11*(1-DOCF)*Paper!E20</f>
        <v>0.17737200942912001</v>
      </c>
      <c r="G19" s="572">
        <f>Amnt_Deposited!G15*$D$12*(1-DOCF)*Wood!E20</f>
        <v>0.14633190777902402</v>
      </c>
      <c r="H19" s="572">
        <f>Amnt_Deposited!H15*$F$12*(1-DOCF)*Textiles!E20</f>
        <v>2.2274624439936001E-2</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0.57027163496688005</v>
      </c>
      <c r="O19" s="510">
        <f t="shared" si="1"/>
        <v>1.12726487123712</v>
      </c>
    </row>
    <row r="20" spans="2:15">
      <c r="B20" s="507">
        <f t="shared" ref="B20:B83" si="2">B19+1</f>
        <v>1952</v>
      </c>
      <c r="C20" s="570">
        <f>Amnt_Deposited!O16*$D$10*(1-DOCF)*MSW!E21</f>
        <v>0</v>
      </c>
      <c r="D20" s="571">
        <f>Amnt_Deposited!C16*$F$10*(1-DOCF)*Food!E21</f>
        <v>0.22868380434240004</v>
      </c>
      <c r="E20" s="572">
        <f>Amnt_Deposited!F16*$F$11*(1-DOCF)*Garden!E21</f>
        <v>0</v>
      </c>
      <c r="F20" s="572">
        <f>Amnt_Deposited!D16*$D$11*(1-DOCF)*Paper!E21</f>
        <v>0.18084420389376005</v>
      </c>
      <c r="G20" s="572">
        <f>Amnt_Deposited!G16*$D$12*(1-DOCF)*Wood!E21</f>
        <v>0.14919646821235202</v>
      </c>
      <c r="H20" s="572">
        <f>Amnt_Deposited!H16*$F$12*(1-DOCF)*Textiles!E21</f>
        <v>2.2710667465728002E-2</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0.58143514391424012</v>
      </c>
      <c r="O20" s="510">
        <f t="shared" si="1"/>
        <v>1.7087000151513601</v>
      </c>
    </row>
    <row r="21" spans="2:15">
      <c r="B21" s="507">
        <f t="shared" si="2"/>
        <v>1953</v>
      </c>
      <c r="C21" s="570">
        <f>Amnt_Deposited!O17*$D$10*(1-DOCF)*MSW!E22</f>
        <v>0</v>
      </c>
      <c r="D21" s="571">
        <f>Amnt_Deposited!C17*$F$10*(1-DOCF)*Food!E22</f>
        <v>0.23114221637759999</v>
      </c>
      <c r="E21" s="572">
        <f>Amnt_Deposited!F17*$F$11*(1-DOCF)*Garden!E22</f>
        <v>0</v>
      </c>
      <c r="F21" s="572">
        <f>Amnt_Deposited!D17*$D$11*(1-DOCF)*Paper!E22</f>
        <v>0.18278832743424003</v>
      </c>
      <c r="G21" s="572">
        <f>Amnt_Deposited!G17*$D$12*(1-DOCF)*Wood!E22</f>
        <v>0.15080037013324801</v>
      </c>
      <c r="H21" s="572">
        <f>Amnt_Deposited!H17*$F$12*(1-DOCF)*Textiles!E22</f>
        <v>2.2954813212671999E-2</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0.58768572715776002</v>
      </c>
      <c r="O21" s="510">
        <f t="shared" si="1"/>
        <v>2.2963857423091198</v>
      </c>
    </row>
    <row r="22" spans="2:15">
      <c r="B22" s="507">
        <f t="shared" si="2"/>
        <v>1954</v>
      </c>
      <c r="C22" s="570">
        <f>Amnt_Deposited!O18*$D$10*(1-DOCF)*MSW!E23</f>
        <v>0</v>
      </c>
      <c r="D22" s="571">
        <f>Amnt_Deposited!C18*$F$10*(1-DOCF)*Food!E23</f>
        <v>0.23726250393120002</v>
      </c>
      <c r="E22" s="572">
        <f>Amnt_Deposited!F18*$F$11*(1-DOCF)*Garden!E23</f>
        <v>0</v>
      </c>
      <c r="F22" s="572">
        <f>Amnt_Deposited!D18*$D$11*(1-DOCF)*Paper!E23</f>
        <v>0.18762827897088005</v>
      </c>
      <c r="G22" s="572">
        <f>Amnt_Deposited!G18*$D$12*(1-DOCF)*Wood!E23</f>
        <v>0.15479333015097602</v>
      </c>
      <c r="H22" s="572">
        <f>Amnt_Deposited!H18*$F$12*(1-DOCF)*Textiles!E23</f>
        <v>2.3562621080064003E-2</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0.60324673413312013</v>
      </c>
      <c r="O22" s="510">
        <f t="shared" si="1"/>
        <v>2.8996324764422399</v>
      </c>
    </row>
    <row r="23" spans="2:15">
      <c r="B23" s="507">
        <f t="shared" si="2"/>
        <v>1955</v>
      </c>
      <c r="C23" s="570">
        <f>Amnt_Deposited!O19*$D$10*(1-DOCF)*MSW!E24</f>
        <v>0</v>
      </c>
      <c r="D23" s="571">
        <f>Amnt_Deposited!C19*$F$10*(1-DOCF)*Food!E24</f>
        <v>0.24726991417920005</v>
      </c>
      <c r="E23" s="572">
        <f>Amnt_Deposited!F19*$F$11*(1-DOCF)*Garden!E24</f>
        <v>0</v>
      </c>
      <c r="F23" s="572">
        <f>Amnt_Deposited!D19*$D$11*(1-DOCF)*Paper!E24</f>
        <v>0.19554218500608003</v>
      </c>
      <c r="G23" s="572">
        <f>Amnt_Deposited!G19*$D$12*(1-DOCF)*Wood!E24</f>
        <v>0.16132230263001604</v>
      </c>
      <c r="H23" s="572">
        <f>Amnt_Deposited!H19*$F$12*(1-DOCF)*Textiles!E24</f>
        <v>2.4556460442624006E-2</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0.62869086225792015</v>
      </c>
      <c r="O23" s="510">
        <f t="shared" si="1"/>
        <v>3.5283233387001598</v>
      </c>
    </row>
    <row r="24" spans="2:15">
      <c r="B24" s="507">
        <f t="shared" si="2"/>
        <v>1956</v>
      </c>
      <c r="C24" s="570">
        <f>Amnt_Deposited!O20*$D$10*(1-DOCF)*MSW!E25</f>
        <v>0</v>
      </c>
      <c r="D24" s="571">
        <f>Amnt_Deposited!C20*$F$10*(1-DOCF)*Food!E25</f>
        <v>0.25064701291079999</v>
      </c>
      <c r="E24" s="572">
        <f>Amnt_Deposited!F20*$F$11*(1-DOCF)*Garden!E25</f>
        <v>0</v>
      </c>
      <c r="F24" s="572">
        <f>Amnt_Deposited!D20*$D$11*(1-DOCF)*Paper!E25</f>
        <v>0.19821281020992002</v>
      </c>
      <c r="G24" s="572">
        <f>Amnt_Deposited!G20*$D$12*(1-DOCF)*Wood!E25</f>
        <v>0.16352556842318403</v>
      </c>
      <c r="H24" s="572">
        <f>Amnt_Deposited!H20*$F$12*(1-DOCF)*Textiles!E25</f>
        <v>2.4891841282175999E-2</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0.63727723282608006</v>
      </c>
      <c r="O24" s="510">
        <f t="shared" si="1"/>
        <v>4.1656005715262401</v>
      </c>
    </row>
    <row r="25" spans="2:15">
      <c r="B25" s="507">
        <f t="shared" si="2"/>
        <v>1957</v>
      </c>
      <c r="C25" s="570">
        <f>Amnt_Deposited!O21*$D$10*(1-DOCF)*MSW!E26</f>
        <v>0</v>
      </c>
      <c r="D25" s="571">
        <f>Amnt_Deposited!C21*$F$10*(1-DOCF)*Food!E26</f>
        <v>0.25396136421480003</v>
      </c>
      <c r="E25" s="572">
        <f>Amnt_Deposited!F21*$F$11*(1-DOCF)*Garden!E26</f>
        <v>0</v>
      </c>
      <c r="F25" s="572">
        <f>Amnt_Deposited!D21*$D$11*(1-DOCF)*Paper!E26</f>
        <v>0.20083381445952</v>
      </c>
      <c r="G25" s="572">
        <f>Amnt_Deposited!G21*$D$12*(1-DOCF)*Wood!E26</f>
        <v>0.16568789692910402</v>
      </c>
      <c r="H25" s="572">
        <f>Amnt_Deposited!H21*$F$12*(1-DOCF)*Textiles!E26</f>
        <v>2.5220990653056004E-2</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0.64570406625648014</v>
      </c>
      <c r="O25" s="510">
        <f t="shared" si="1"/>
        <v>4.8113046377827207</v>
      </c>
    </row>
    <row r="26" spans="2:15">
      <c r="B26" s="507">
        <f t="shared" si="2"/>
        <v>1958</v>
      </c>
      <c r="C26" s="570">
        <f>Amnt_Deposited!O22*$D$10*(1-DOCF)*MSW!E27</f>
        <v>0</v>
      </c>
      <c r="D26" s="571">
        <f>Amnt_Deposited!C22*$F$10*(1-DOCF)*Food!E27</f>
        <v>0.25718722555679996</v>
      </c>
      <c r="E26" s="572">
        <f>Amnt_Deposited!F22*$F$11*(1-DOCF)*Garden!E27</f>
        <v>0</v>
      </c>
      <c r="F26" s="572">
        <f>Amnt_Deposited!D22*$D$11*(1-DOCF)*Paper!E27</f>
        <v>0.20338484044032001</v>
      </c>
      <c r="G26" s="572">
        <f>Amnt_Deposited!G22*$D$12*(1-DOCF)*Wood!E27</f>
        <v>0.16779249336326402</v>
      </c>
      <c r="H26" s="572">
        <f>Amnt_Deposited!H22*$F$12*(1-DOCF)*Textiles!E27</f>
        <v>2.5541352055296004E-2</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0.65390591141567989</v>
      </c>
      <c r="O26" s="510">
        <f t="shared" si="1"/>
        <v>5.4652105491984004</v>
      </c>
    </row>
    <row r="27" spans="2:15">
      <c r="B27" s="507">
        <f t="shared" si="2"/>
        <v>1959</v>
      </c>
      <c r="C27" s="570">
        <f>Amnt_Deposited!O23*$D$10*(1-DOCF)*MSW!E28</f>
        <v>0</v>
      </c>
      <c r="D27" s="571">
        <f>Amnt_Deposited!C23*$F$10*(1-DOCF)*Food!E28</f>
        <v>0.26028598313520002</v>
      </c>
      <c r="E27" s="572">
        <f>Amnt_Deposited!F23*$F$11*(1-DOCF)*Garden!E28</f>
        <v>0</v>
      </c>
      <c r="F27" s="572">
        <f>Amnt_Deposited!D23*$D$11*(1-DOCF)*Paper!E28</f>
        <v>0.20583535218048002</v>
      </c>
      <c r="G27" s="572">
        <f>Amnt_Deposited!G23*$D$12*(1-DOCF)*Wood!E28</f>
        <v>0.16981416554889603</v>
      </c>
      <c r="H27" s="572">
        <f>Amnt_Deposited!H23*$F$12*(1-DOCF)*Textiles!E28</f>
        <v>2.5849090738944005E-2</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0.6617845916035201</v>
      </c>
      <c r="O27" s="510">
        <f t="shared" si="1"/>
        <v>6.1269951408019203</v>
      </c>
    </row>
    <row r="28" spans="2:15">
      <c r="B28" s="507">
        <f t="shared" si="2"/>
        <v>1960</v>
      </c>
      <c r="C28" s="570">
        <f>Amnt_Deposited!O24*$D$10*(1-DOCF)*MSW!E29</f>
        <v>0</v>
      </c>
      <c r="D28" s="571">
        <f>Amnt_Deposited!C24*$F$10*(1-DOCF)*Food!E29</f>
        <v>0.26561629666439995</v>
      </c>
      <c r="E28" s="572">
        <f>Amnt_Deposited!F24*$F$11*(1-DOCF)*Garden!E29</f>
        <v>0</v>
      </c>
      <c r="F28" s="572">
        <f>Amnt_Deposited!D24*$D$11*(1-DOCF)*Paper!E29</f>
        <v>0.21005058862656001</v>
      </c>
      <c r="G28" s="572">
        <f>Amnt_Deposited!G24*$D$12*(1-DOCF)*Wood!E29</f>
        <v>0.173291735616912</v>
      </c>
      <c r="H28" s="572">
        <f>Amnt_Deposited!H24*$F$12*(1-DOCF)*Textiles!E29</f>
        <v>2.6378446013568004E-2</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0.67533706692143991</v>
      </c>
      <c r="O28" s="510">
        <f t="shared" si="1"/>
        <v>6.8023322077233601</v>
      </c>
    </row>
    <row r="29" spans="2:15">
      <c r="B29" s="507">
        <f t="shared" si="2"/>
        <v>1961</v>
      </c>
      <c r="C29" s="570">
        <f>Amnt_Deposited!O25*$D$10*(1-DOCF)*MSW!E30</f>
        <v>0</v>
      </c>
      <c r="D29" s="571">
        <f>Amnt_Deposited!C25*$F$10*(1-DOCF)*Food!E30</f>
        <v>0.207718850304</v>
      </c>
      <c r="E29" s="572">
        <f>Amnt_Deposited!F25*$F$11*(1-DOCF)*Garden!E30</f>
        <v>0</v>
      </c>
      <c r="F29" s="572">
        <f>Amnt_Deposited!D25*$D$11*(1-DOCF)*Paper!E30</f>
        <v>0.16426502184960001</v>
      </c>
      <c r="G29" s="572">
        <f>Amnt_Deposited!G25*$D$12*(1-DOCF)*Wood!E30</f>
        <v>0.13551864302592001</v>
      </c>
      <c r="H29" s="572">
        <f>Amnt_Deposited!H25*$F$12*(1-DOCF)*Textiles!E30</f>
        <v>2.0628630650880001E-2</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0.52813114583040011</v>
      </c>
      <c r="O29" s="510">
        <f t="shared" si="1"/>
        <v>7.3304633535537604</v>
      </c>
    </row>
    <row r="30" spans="2:15">
      <c r="B30" s="507">
        <f t="shared" si="2"/>
        <v>1962</v>
      </c>
      <c r="C30" s="570">
        <f>Amnt_Deposited!O26*$D$10*(1-DOCF)*MSW!E31</f>
        <v>0</v>
      </c>
      <c r="D30" s="571">
        <f>Amnt_Deposited!C26*$F$10*(1-DOCF)*Food!E31</f>
        <v>0.209305819044</v>
      </c>
      <c r="E30" s="572">
        <f>Amnt_Deposited!F26*$F$11*(1-DOCF)*Garden!E31</f>
        <v>0</v>
      </c>
      <c r="F30" s="572">
        <f>Amnt_Deposited!D26*$D$11*(1-DOCF)*Paper!E31</f>
        <v>0.16552000402560002</v>
      </c>
      <c r="G30" s="572">
        <f>Amnt_Deposited!G26*$D$12*(1-DOCF)*Wood!E31</f>
        <v>0.13655400332112</v>
      </c>
      <c r="H30" s="572">
        <f>Amnt_Deposited!H26*$F$12*(1-DOCF)*Textiles!E31</f>
        <v>2.078623306368E-2</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0.53216605945439999</v>
      </c>
      <c r="O30" s="510">
        <f t="shared" si="1"/>
        <v>7.8626294130081602</v>
      </c>
    </row>
    <row r="31" spans="2:15">
      <c r="B31" s="507">
        <f t="shared" si="2"/>
        <v>1963</v>
      </c>
      <c r="C31" s="570">
        <f>Amnt_Deposited!O27*$D$10*(1-DOCF)*MSW!E32</f>
        <v>0</v>
      </c>
      <c r="D31" s="571">
        <f>Amnt_Deposited!C27*$F$10*(1-DOCF)*Food!E32</f>
        <v>0.21064706359200003</v>
      </c>
      <c r="E31" s="572">
        <f>Amnt_Deposited!F27*$F$11*(1-DOCF)*Garden!E32</f>
        <v>0</v>
      </c>
      <c r="F31" s="572">
        <f>Amnt_Deposited!D27*$D$11*(1-DOCF)*Paper!E32</f>
        <v>0.16658066638080005</v>
      </c>
      <c r="G31" s="572">
        <f>Amnt_Deposited!G27*$D$12*(1-DOCF)*Wood!E32</f>
        <v>0.13742904976416001</v>
      </c>
      <c r="H31" s="572">
        <f>Amnt_Deposited!H27*$F$12*(1-DOCF)*Textiles!E32</f>
        <v>2.0919432522239999E-2</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0.53557621225920016</v>
      </c>
      <c r="O31" s="510">
        <f t="shared" si="1"/>
        <v>8.3982056252673605</v>
      </c>
    </row>
    <row r="32" spans="2:15">
      <c r="B32" s="507">
        <f t="shared" si="2"/>
        <v>1964</v>
      </c>
      <c r="C32" s="570">
        <f>Amnt_Deposited!O28*$D$10*(1-DOCF)*MSW!E33</f>
        <v>0</v>
      </c>
      <c r="D32" s="571">
        <f>Amnt_Deposited!C28*$F$10*(1-DOCF)*Food!E33</f>
        <v>0.21192541444799998</v>
      </c>
      <c r="E32" s="572">
        <f>Amnt_Deposited!F28*$F$11*(1-DOCF)*Garden!E33</f>
        <v>0</v>
      </c>
      <c r="F32" s="572">
        <f>Amnt_Deposited!D28*$D$11*(1-DOCF)*Paper!E33</f>
        <v>0.16759159211520003</v>
      </c>
      <c r="G32" s="572">
        <f>Amnt_Deposited!G28*$D$12*(1-DOCF)*Wood!E33</f>
        <v>0.13826306349504</v>
      </c>
      <c r="H32" s="572">
        <f>Amnt_Deposited!H28*$F$12*(1-DOCF)*Textiles!E33</f>
        <v>2.1046385986560001E-2</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0.53882645604479995</v>
      </c>
      <c r="O32" s="510">
        <f t="shared" si="1"/>
        <v>8.9370320813121609</v>
      </c>
    </row>
    <row r="33" spans="2:15">
      <c r="B33" s="507">
        <f t="shared" si="2"/>
        <v>1965</v>
      </c>
      <c r="C33" s="570">
        <f>Amnt_Deposited!O29*$D$10*(1-DOCF)*MSW!E34</f>
        <v>0</v>
      </c>
      <c r="D33" s="571">
        <f>Amnt_Deposited!C29*$F$10*(1-DOCF)*Food!E34</f>
        <v>0.21330907567200003</v>
      </c>
      <c r="E33" s="572">
        <f>Amnt_Deposited!F29*$F$11*(1-DOCF)*Garden!E34</f>
        <v>0</v>
      </c>
      <c r="F33" s="572">
        <f>Amnt_Deposited!D29*$D$11*(1-DOCF)*Paper!E34</f>
        <v>0.16868579777280007</v>
      </c>
      <c r="G33" s="572">
        <f>Amnt_Deposited!G29*$D$12*(1-DOCF)*Wood!E34</f>
        <v>0.13916578316256004</v>
      </c>
      <c r="H33" s="572">
        <f>Amnt_Deposited!H29*$F$12*(1-DOCF)*Textiles!E34</f>
        <v>2.1183797859840005E-2</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0.54234445446720014</v>
      </c>
      <c r="O33" s="510">
        <f t="shared" si="1"/>
        <v>9.4793765357793607</v>
      </c>
    </row>
    <row r="34" spans="2:15">
      <c r="B34" s="507">
        <f t="shared" si="2"/>
        <v>1966</v>
      </c>
      <c r="C34" s="570">
        <f>Amnt_Deposited!O30*$D$10*(1-DOCF)*MSW!E35</f>
        <v>0</v>
      </c>
      <c r="D34" s="571">
        <f>Amnt_Deposited!C30*$F$10*(1-DOCF)*Food!E35</f>
        <v>0.21399505570800004</v>
      </c>
      <c r="E34" s="572">
        <f>Amnt_Deposited!F30*$F$11*(1-DOCF)*Garden!E35</f>
        <v>0</v>
      </c>
      <c r="F34" s="572">
        <f>Amnt_Deposited!D30*$D$11*(1-DOCF)*Paper!E35</f>
        <v>0.16922827393920004</v>
      </c>
      <c r="G34" s="572">
        <f>Amnt_Deposited!G30*$D$12*(1-DOCF)*Wood!E35</f>
        <v>0.13961332599984003</v>
      </c>
      <c r="H34" s="572">
        <f>Amnt_Deposited!H30*$F$12*(1-DOCF)*Textiles!E35</f>
        <v>2.1251922773760003E-2</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0.54408857842080005</v>
      </c>
      <c r="O34" s="510">
        <f t="shared" si="1"/>
        <v>10.02346511420016</v>
      </c>
    </row>
    <row r="35" spans="2:15">
      <c r="B35" s="507">
        <f t="shared" si="2"/>
        <v>1967</v>
      </c>
      <c r="C35" s="570">
        <f>Amnt_Deposited!O31*$D$10*(1-DOCF)*MSW!E36</f>
        <v>0</v>
      </c>
      <c r="D35" s="571">
        <f>Amnt_Deposited!C31*$F$10*(1-DOCF)*Food!E36</f>
        <v>0.22128999265800001</v>
      </c>
      <c r="E35" s="572">
        <f>Amnt_Deposited!F31*$F$11*(1-DOCF)*Garden!E36</f>
        <v>0</v>
      </c>
      <c r="F35" s="572">
        <f>Amnt_Deposited!D31*$D$11*(1-DOCF)*Paper!E36</f>
        <v>0.17499714361920005</v>
      </c>
      <c r="G35" s="572">
        <f>Amnt_Deposited!G31*$D$12*(1-DOCF)*Wood!E36</f>
        <v>0.14437264348584</v>
      </c>
      <c r="H35" s="572">
        <f>Amnt_Deposited!H31*$F$12*(1-DOCF)*Textiles!E36</f>
        <v>2.1976385477760003E-2</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0.56263616524080007</v>
      </c>
      <c r="O35" s="510">
        <f t="shared" si="1"/>
        <v>10.58610127944096</v>
      </c>
    </row>
    <row r="36" spans="2:15">
      <c r="B36" s="507">
        <f t="shared" si="2"/>
        <v>1968</v>
      </c>
      <c r="C36" s="570">
        <f>Amnt_Deposited!O32*$D$10*(1-DOCF)*MSW!E37</f>
        <v>0</v>
      </c>
      <c r="D36" s="571">
        <f>Amnt_Deposited!C32*$F$10*(1-DOCF)*Food!E37</f>
        <v>0.22170062996100001</v>
      </c>
      <c r="E36" s="572">
        <f>Amnt_Deposited!F32*$F$11*(1-DOCF)*Garden!E37</f>
        <v>0</v>
      </c>
      <c r="F36" s="572">
        <f>Amnt_Deposited!D32*$D$11*(1-DOCF)*Paper!E37</f>
        <v>0.17532187748640005</v>
      </c>
      <c r="G36" s="572">
        <f>Amnt_Deposited!G32*$D$12*(1-DOCF)*Wood!E37</f>
        <v>0.14464054892628003</v>
      </c>
      <c r="H36" s="572">
        <f>Amnt_Deposited!H32*$F$12*(1-DOCF)*Textiles!E37</f>
        <v>2.2017166009920004E-2</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0.56368022238360016</v>
      </c>
      <c r="O36" s="510">
        <f t="shared" si="1"/>
        <v>11.14978150182456</v>
      </c>
    </row>
    <row r="37" spans="2:15">
      <c r="B37" s="507">
        <f t="shared" si="2"/>
        <v>1969</v>
      </c>
      <c r="C37" s="570">
        <f>Amnt_Deposited!O33*$D$10*(1-DOCF)*MSW!E38</f>
        <v>0</v>
      </c>
      <c r="D37" s="571">
        <f>Amnt_Deposited!C33*$F$10*(1-DOCF)*Food!E38</f>
        <v>0.22211126726400005</v>
      </c>
      <c r="E37" s="572">
        <f>Amnt_Deposited!F33*$F$11*(1-DOCF)*Garden!E38</f>
        <v>0</v>
      </c>
      <c r="F37" s="572">
        <f>Amnt_Deposited!D33*$D$11*(1-DOCF)*Paper!E38</f>
        <v>0.17564661135360007</v>
      </c>
      <c r="G37" s="572">
        <f>Amnt_Deposited!G33*$D$12*(1-DOCF)*Wood!E38</f>
        <v>0.14490845436672004</v>
      </c>
      <c r="H37" s="572">
        <f>Amnt_Deposited!H33*$F$12*(1-DOCF)*Textiles!E38</f>
        <v>2.2057946542080004E-2</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0.56472427952640025</v>
      </c>
      <c r="O37" s="510">
        <f t="shared" si="1"/>
        <v>11.71450578135096</v>
      </c>
    </row>
    <row r="38" spans="2:15">
      <c r="B38" s="507">
        <f t="shared" si="2"/>
        <v>1970</v>
      </c>
      <c r="C38" s="570">
        <f>Amnt_Deposited!O34*$D$10*(1-DOCF)*MSW!E39</f>
        <v>0</v>
      </c>
      <c r="D38" s="571">
        <f>Amnt_Deposited!C34*$F$10*(1-DOCF)*Food!E39</f>
        <v>0.222521904567</v>
      </c>
      <c r="E38" s="572">
        <f>Amnt_Deposited!F34*$F$11*(1-DOCF)*Garden!E39</f>
        <v>0</v>
      </c>
      <c r="F38" s="572">
        <f>Amnt_Deposited!D34*$D$11*(1-DOCF)*Paper!E39</f>
        <v>0.17597134522080005</v>
      </c>
      <c r="G38" s="572">
        <f>Amnt_Deposited!G34*$D$12*(1-DOCF)*Wood!E39</f>
        <v>0.14517635980716001</v>
      </c>
      <c r="H38" s="572">
        <f>Amnt_Deposited!H34*$F$12*(1-DOCF)*Textiles!E39</f>
        <v>2.2098727074240002E-2</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0.56576833666920001</v>
      </c>
      <c r="O38" s="510">
        <f t="shared" si="1"/>
        <v>12.280274118020159</v>
      </c>
    </row>
    <row r="39" spans="2:15">
      <c r="B39" s="507">
        <f t="shared" si="2"/>
        <v>1971</v>
      </c>
      <c r="C39" s="570">
        <f>Amnt_Deposited!O35*$D$10*(1-DOCF)*MSW!E40</f>
        <v>0</v>
      </c>
      <c r="D39" s="571">
        <f>Amnt_Deposited!C35*$F$10*(1-DOCF)*Food!E40</f>
        <v>0.22293254187</v>
      </c>
      <c r="E39" s="572">
        <f>Amnt_Deposited!F35*$F$11*(1-DOCF)*Garden!E40</f>
        <v>0</v>
      </c>
      <c r="F39" s="572">
        <f>Amnt_Deposited!D35*$D$11*(1-DOCF)*Paper!E40</f>
        <v>0.17629607908800005</v>
      </c>
      <c r="G39" s="572">
        <f>Amnt_Deposited!G35*$D$12*(1-DOCF)*Wood!E40</f>
        <v>0.14544426524760001</v>
      </c>
      <c r="H39" s="572">
        <f>Amnt_Deposited!H35*$F$12*(1-DOCF)*Textiles!E40</f>
        <v>2.2139507606400002E-2</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0.5668123938120001</v>
      </c>
      <c r="O39" s="510">
        <f t="shared" si="1"/>
        <v>12.84708651183216</v>
      </c>
    </row>
    <row r="40" spans="2:15">
      <c r="B40" s="507">
        <f t="shared" si="2"/>
        <v>1972</v>
      </c>
      <c r="C40" s="570">
        <f>Amnt_Deposited!O36*$D$10*(1-DOCF)*MSW!E41</f>
        <v>0</v>
      </c>
      <c r="D40" s="571">
        <f>Amnt_Deposited!C36*$F$10*(1-DOCF)*Food!E41</f>
        <v>0.22334317917300003</v>
      </c>
      <c r="E40" s="572">
        <f>Amnt_Deposited!F36*$F$11*(1-DOCF)*Garden!E41</f>
        <v>0</v>
      </c>
      <c r="F40" s="572">
        <f>Amnt_Deposited!D36*$D$11*(1-DOCF)*Paper!E41</f>
        <v>0.17662081295520005</v>
      </c>
      <c r="G40" s="572">
        <f>Amnt_Deposited!G36*$D$12*(1-DOCF)*Wood!E41</f>
        <v>0.14571217068804004</v>
      </c>
      <c r="H40" s="572">
        <f>Amnt_Deposited!H36*$F$12*(1-DOCF)*Textiles!E41</f>
        <v>2.2180288138560003E-2</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0.56785645095480008</v>
      </c>
      <c r="O40" s="510">
        <f t="shared" si="1"/>
        <v>13.414942962786959</v>
      </c>
    </row>
    <row r="41" spans="2:15">
      <c r="B41" s="507">
        <f t="shared" si="2"/>
        <v>1973</v>
      </c>
      <c r="C41" s="570">
        <f>Amnt_Deposited!O37*$D$10*(1-DOCF)*MSW!E42</f>
        <v>0</v>
      </c>
      <c r="D41" s="571">
        <f>Amnt_Deposited!C37*$F$10*(1-DOCF)*Food!E42</f>
        <v>0.22375381647600001</v>
      </c>
      <c r="E41" s="572">
        <f>Amnt_Deposited!F37*$F$11*(1-DOCF)*Garden!E42</f>
        <v>0</v>
      </c>
      <c r="F41" s="572">
        <f>Amnt_Deposited!D37*$D$11*(1-DOCF)*Paper!E42</f>
        <v>0.17694554682240005</v>
      </c>
      <c r="G41" s="572">
        <f>Amnt_Deposited!G37*$D$12*(1-DOCF)*Wood!E42</f>
        <v>0.14598007612848005</v>
      </c>
      <c r="H41" s="572">
        <f>Amnt_Deposited!H37*$F$12*(1-DOCF)*Textiles!E42</f>
        <v>2.2221068670720004E-2</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0.56890050809760018</v>
      </c>
      <c r="O41" s="510">
        <f t="shared" si="1"/>
        <v>13.98384347088456</v>
      </c>
    </row>
    <row r="42" spans="2:15">
      <c r="B42" s="507">
        <f t="shared" si="2"/>
        <v>1974</v>
      </c>
      <c r="C42" s="570">
        <f>Amnt_Deposited!O38*$D$10*(1-DOCF)*MSW!E43</f>
        <v>0</v>
      </c>
      <c r="D42" s="571">
        <f>Amnt_Deposited!C38*$F$10*(1-DOCF)*Food!E43</f>
        <v>0.22416445377899996</v>
      </c>
      <c r="E42" s="572">
        <f>Amnt_Deposited!F38*$F$11*(1-DOCF)*Garden!E43</f>
        <v>0</v>
      </c>
      <c r="F42" s="572">
        <f>Amnt_Deposited!D38*$D$11*(1-DOCF)*Paper!E43</f>
        <v>0.17727028068960002</v>
      </c>
      <c r="G42" s="572">
        <f>Amnt_Deposited!G38*$D$12*(1-DOCF)*Wood!E43</f>
        <v>0.14624798156892002</v>
      </c>
      <c r="H42" s="572">
        <f>Amnt_Deposited!H38*$F$12*(1-DOCF)*Textiles!E43</f>
        <v>2.2261849202880001E-2</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0.56994456524040005</v>
      </c>
      <c r="O42" s="510">
        <f t="shared" si="1"/>
        <v>14.55378803612496</v>
      </c>
    </row>
    <row r="43" spans="2:15">
      <c r="B43" s="507">
        <f t="shared" si="2"/>
        <v>1975</v>
      </c>
      <c r="C43" s="570">
        <f>Amnt_Deposited!O39*$D$10*(1-DOCF)*MSW!E44</f>
        <v>0</v>
      </c>
      <c r="D43" s="571">
        <f>Amnt_Deposited!C39*$F$10*(1-DOCF)*Food!E44</f>
        <v>0.22457509108200002</v>
      </c>
      <c r="E43" s="572">
        <f>Amnt_Deposited!F39*$F$11*(1-DOCF)*Garden!E44</f>
        <v>0</v>
      </c>
      <c r="F43" s="572">
        <f>Amnt_Deposited!D39*$D$11*(1-DOCF)*Paper!E44</f>
        <v>0.17759501455680005</v>
      </c>
      <c r="G43" s="572">
        <f>Amnt_Deposited!G39*$D$12*(1-DOCF)*Wood!E44</f>
        <v>0.14651588700936002</v>
      </c>
      <c r="H43" s="572">
        <f>Amnt_Deposited!H39*$F$12*(1-DOCF)*Textiles!E44</f>
        <v>2.2302629735040002E-2</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0.57098862238320014</v>
      </c>
      <c r="O43" s="510">
        <f t="shared" si="1"/>
        <v>15.124776658508161</v>
      </c>
    </row>
    <row r="44" spans="2:15">
      <c r="B44" s="507">
        <f t="shared" si="2"/>
        <v>1976</v>
      </c>
      <c r="C44" s="570">
        <f>Amnt_Deposited!O40*$D$10*(1-DOCF)*MSW!E45</f>
        <v>0</v>
      </c>
      <c r="D44" s="571">
        <f>Amnt_Deposited!C40*$F$10*(1-DOCF)*Food!E45</f>
        <v>0.224985728385</v>
      </c>
      <c r="E44" s="572">
        <f>Amnt_Deposited!F40*$F$11*(1-DOCF)*Garden!E45</f>
        <v>0</v>
      </c>
      <c r="F44" s="572">
        <f>Amnt_Deposited!D40*$D$11*(1-DOCF)*Paper!E45</f>
        <v>0.17791974842400005</v>
      </c>
      <c r="G44" s="572">
        <f>Amnt_Deposited!G40*$D$12*(1-DOCF)*Wood!E45</f>
        <v>0.14678379244980003</v>
      </c>
      <c r="H44" s="572">
        <f>Amnt_Deposited!H40*$F$12*(1-DOCF)*Textiles!E45</f>
        <v>2.2343410267200003E-2</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0.57203267952600001</v>
      </c>
      <c r="O44" s="510">
        <f t="shared" si="1"/>
        <v>15.696809338034161</v>
      </c>
    </row>
    <row r="45" spans="2:15">
      <c r="B45" s="507">
        <f t="shared" si="2"/>
        <v>1977</v>
      </c>
      <c r="C45" s="570">
        <f>Amnt_Deposited!O41*$D$10*(1-DOCF)*MSW!E46</f>
        <v>0</v>
      </c>
      <c r="D45" s="571">
        <f>Amnt_Deposited!C41*$F$10*(1-DOCF)*Food!E46</f>
        <v>0.22539636568800003</v>
      </c>
      <c r="E45" s="572">
        <f>Amnt_Deposited!F41*$F$11*(1-DOCF)*Garden!E46</f>
        <v>0</v>
      </c>
      <c r="F45" s="572">
        <f>Amnt_Deposited!D41*$D$11*(1-DOCF)*Paper!E46</f>
        <v>0.17824448229120005</v>
      </c>
      <c r="G45" s="572">
        <f>Amnt_Deposited!G41*$D$12*(1-DOCF)*Wood!E46</f>
        <v>0.14705169789024003</v>
      </c>
      <c r="H45" s="572">
        <f>Amnt_Deposited!H41*$F$12*(1-DOCF)*Textiles!E46</f>
        <v>2.2384190799360004E-2</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0.5730767366688001</v>
      </c>
      <c r="O45" s="510">
        <f t="shared" si="1"/>
        <v>16.26988607470296</v>
      </c>
    </row>
    <row r="46" spans="2:15">
      <c r="B46" s="507">
        <f t="shared" si="2"/>
        <v>1978</v>
      </c>
      <c r="C46" s="570">
        <f>Amnt_Deposited!O42*$D$10*(1-DOCF)*MSW!E47</f>
        <v>0</v>
      </c>
      <c r="D46" s="571">
        <f>Amnt_Deposited!C42*$F$10*(1-DOCF)*Food!E47</f>
        <v>0.22580700299100004</v>
      </c>
      <c r="E46" s="572">
        <f>Amnt_Deposited!F42*$F$11*(1-DOCF)*Garden!E47</f>
        <v>0</v>
      </c>
      <c r="F46" s="572">
        <f>Amnt_Deposited!D42*$D$11*(1-DOCF)*Paper!E47</f>
        <v>0.17856921615840005</v>
      </c>
      <c r="G46" s="572">
        <f>Amnt_Deposited!G42*$D$12*(1-DOCF)*Wood!E47</f>
        <v>0.14731960333068003</v>
      </c>
      <c r="H46" s="572">
        <f>Amnt_Deposited!H42*$F$12*(1-DOCF)*Textiles!E47</f>
        <v>2.2424971331520004E-2</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0.57412079381160008</v>
      </c>
      <c r="O46" s="510">
        <f t="shared" si="1"/>
        <v>16.844006868514558</v>
      </c>
    </row>
    <row r="47" spans="2:15">
      <c r="B47" s="507">
        <f t="shared" si="2"/>
        <v>1979</v>
      </c>
      <c r="C47" s="570">
        <f>Amnt_Deposited!O43*$D$10*(1-DOCF)*MSW!E48</f>
        <v>0</v>
      </c>
      <c r="D47" s="571">
        <f>Amnt_Deposited!C43*$F$10*(1-DOCF)*Food!E48</f>
        <v>0.22621764029399999</v>
      </c>
      <c r="E47" s="572">
        <f>Amnt_Deposited!F43*$F$11*(1-DOCF)*Garden!E48</f>
        <v>0</v>
      </c>
      <c r="F47" s="572">
        <f>Amnt_Deposited!D43*$D$11*(1-DOCF)*Paper!E48</f>
        <v>0.17889395002560005</v>
      </c>
      <c r="G47" s="572">
        <f>Amnt_Deposited!G43*$D$12*(1-DOCF)*Wood!E48</f>
        <v>0.14758750877112001</v>
      </c>
      <c r="H47" s="572">
        <f>Amnt_Deposited!H43*$F$12*(1-DOCF)*Textiles!E48</f>
        <v>2.2465751863680002E-2</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0.57516485095440006</v>
      </c>
      <c r="O47" s="510">
        <f t="shared" si="1"/>
        <v>17.419171719468959</v>
      </c>
    </row>
    <row r="48" spans="2:15">
      <c r="B48" s="507">
        <f t="shared" si="2"/>
        <v>1980</v>
      </c>
      <c r="C48" s="570">
        <f>Amnt_Deposited!O44*$D$10*(1-DOCF)*MSW!E49</f>
        <v>0</v>
      </c>
      <c r="D48" s="571">
        <f>Amnt_Deposited!C44*$F$10*(1-DOCF)*Food!E49</f>
        <v>0.22662827759700002</v>
      </c>
      <c r="E48" s="572">
        <f>Amnt_Deposited!F44*$F$11*(1-DOCF)*Garden!E49</f>
        <v>0</v>
      </c>
      <c r="F48" s="572">
        <f>Amnt_Deposited!D44*$D$11*(1-DOCF)*Paper!E49</f>
        <v>0.17921868389280002</v>
      </c>
      <c r="G48" s="572">
        <f>Amnt_Deposited!G44*$D$12*(1-DOCF)*Wood!E49</f>
        <v>0.14785541421156001</v>
      </c>
      <c r="H48" s="572">
        <f>Amnt_Deposited!H44*$F$12*(1-DOCF)*Textiles!E49</f>
        <v>2.2506532395839999E-2</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0.57620890809720005</v>
      </c>
      <c r="O48" s="510">
        <f t="shared" si="1"/>
        <v>17.99538062756616</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17.99538062756616</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17.99538062756616</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17.99538062756616</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17.99538062756616</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17.99538062756616</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17.99538062756616</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17.99538062756616</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17.99538062756616</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17.99538062756616</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17.99538062756616</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17.99538062756616</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17.99538062756616</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17.99538062756616</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17.99538062756616</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17.99538062756616</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17.99538062756616</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17.99538062756616</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17.99538062756616</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17.99538062756616</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17.99538062756616</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17.99538062756616</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17.99538062756616</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17.99538062756616</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17.99538062756616</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17.99538062756616</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17.99538062756616</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17.99538062756616</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17.99538062756616</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17.99538062756616</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17.99538062756616</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17.99538062756616</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17.99538062756616</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17.99538062756616</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17.99538062756616</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17.99538062756616</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17.99538062756616</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17.99538062756616</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17.99538062756616</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17.99538062756616</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17.99538062756616</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17.99538062756616</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17.99538062756616</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17.99538062756616</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17.99538062756616</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17.99538062756616</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17.99538062756616</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17.99538062756616</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17.99538062756616</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17.99538062756616</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17.99538062756616</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36" t="s">
        <v>52</v>
      </c>
      <c r="C2" s="836"/>
      <c r="D2" s="836"/>
      <c r="E2" s="836"/>
      <c r="F2" s="836"/>
      <c r="G2" s="836"/>
      <c r="H2" s="836"/>
    </row>
    <row r="3" spans="1:35" ht="13.5" thickBot="1">
      <c r="B3" s="836"/>
      <c r="C3" s="836"/>
      <c r="D3" s="836"/>
      <c r="E3" s="836"/>
      <c r="F3" s="836"/>
      <c r="G3" s="836"/>
      <c r="H3" s="836"/>
    </row>
    <row r="4" spans="1:35" ht="13.5" thickBot="1">
      <c r="P4" s="840" t="s">
        <v>242</v>
      </c>
      <c r="Q4" s="841"/>
      <c r="R4" s="842" t="s">
        <v>243</v>
      </c>
      <c r="S4" s="843"/>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37" t="s">
        <v>47</v>
      </c>
      <c r="E5" s="838"/>
      <c r="F5" s="838"/>
      <c r="G5" s="839"/>
      <c r="H5" s="838" t="s">
        <v>57</v>
      </c>
      <c r="I5" s="838"/>
      <c r="J5" s="838"/>
      <c r="K5" s="839"/>
      <c r="L5" s="155"/>
      <c r="M5" s="155"/>
      <c r="N5" s="155"/>
      <c r="O5" s="190"/>
      <c r="P5" s="234" t="s">
        <v>116</v>
      </c>
      <c r="Q5" s="235" t="s">
        <v>113</v>
      </c>
      <c r="R5" s="234" t="s">
        <v>116</v>
      </c>
      <c r="S5" s="235" t="s">
        <v>113</v>
      </c>
      <c r="V5" s="340" t="s">
        <v>118</v>
      </c>
      <c r="W5" s="341">
        <v>3</v>
      </c>
      <c r="AF5" s="827" t="s">
        <v>126</v>
      </c>
      <c r="AG5" s="827" t="s">
        <v>129</v>
      </c>
      <c r="AH5" s="827" t="s">
        <v>154</v>
      </c>
      <c r="AI5"/>
    </row>
    <row r="6" spans="1:35" ht="13.5" thickBot="1">
      <c r="B6" s="193"/>
      <c r="C6" s="179"/>
      <c r="D6" s="832" t="s">
        <v>45</v>
      </c>
      <c r="E6" s="832"/>
      <c r="F6" s="832" t="s">
        <v>46</v>
      </c>
      <c r="G6" s="832"/>
      <c r="H6" s="832" t="s">
        <v>45</v>
      </c>
      <c r="I6" s="832"/>
      <c r="J6" s="832" t="s">
        <v>99</v>
      </c>
      <c r="K6" s="832"/>
      <c r="L6" s="155"/>
      <c r="M6" s="155"/>
      <c r="N6" s="155"/>
      <c r="O6" s="230" t="s">
        <v>6</v>
      </c>
      <c r="P6" s="189">
        <v>0.38</v>
      </c>
      <c r="Q6" s="191" t="s">
        <v>234</v>
      </c>
      <c r="R6" s="189">
        <v>0.15</v>
      </c>
      <c r="S6" s="191" t="s">
        <v>244</v>
      </c>
      <c r="W6" s="833" t="s">
        <v>125</v>
      </c>
      <c r="X6" s="835"/>
      <c r="Y6" s="835"/>
      <c r="Z6" s="835"/>
      <c r="AA6" s="835"/>
      <c r="AB6" s="835"/>
      <c r="AC6" s="835"/>
      <c r="AD6" s="835"/>
      <c r="AE6" s="835"/>
      <c r="AF6" s="828"/>
      <c r="AG6" s="828"/>
      <c r="AH6" s="828"/>
      <c r="AI6"/>
    </row>
    <row r="7" spans="1:35" ht="26.25" thickBot="1">
      <c r="B7" s="833" t="s">
        <v>133</v>
      </c>
      <c r="C7" s="834"/>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29"/>
      <c r="AG7" s="829"/>
      <c r="AH7" s="829"/>
      <c r="AI7"/>
    </row>
    <row r="8" spans="1:35" ht="25.5" customHeight="1">
      <c r="B8" s="830"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31"/>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53" t="s">
        <v>264</v>
      </c>
      <c r="P13" s="854"/>
      <c r="Q13" s="854"/>
      <c r="R13" s="854"/>
      <c r="S13" s="855"/>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46" t="s">
        <v>70</v>
      </c>
      <c r="C26" s="846"/>
      <c r="D26" s="846"/>
      <c r="E26" s="846"/>
      <c r="F26" s="846"/>
      <c r="G26" s="846"/>
      <c r="H26" s="846"/>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47"/>
      <c r="C27" s="847"/>
      <c r="D27" s="847"/>
      <c r="E27" s="847"/>
      <c r="F27" s="847"/>
      <c r="G27" s="847"/>
      <c r="H27" s="847"/>
      <c r="O27" s="104"/>
      <c r="P27" s="437"/>
      <c r="Q27" s="104"/>
      <c r="R27" s="104"/>
      <c r="S27" s="104"/>
      <c r="U27" s="198"/>
      <c r="V27" s="200"/>
    </row>
    <row r="28" spans="1:35">
      <c r="B28" s="847"/>
      <c r="C28" s="847"/>
      <c r="D28" s="847"/>
      <c r="E28" s="847"/>
      <c r="F28" s="847"/>
      <c r="G28" s="847"/>
      <c r="H28" s="847"/>
      <c r="O28" s="104"/>
      <c r="P28" s="437"/>
      <c r="Q28" s="104"/>
      <c r="R28" s="104"/>
      <c r="S28" s="104"/>
      <c r="V28" s="200"/>
    </row>
    <row r="29" spans="1:35">
      <c r="B29" s="847"/>
      <c r="C29" s="847"/>
      <c r="D29" s="847"/>
      <c r="E29" s="847"/>
      <c r="F29" s="847"/>
      <c r="G29" s="847"/>
      <c r="H29" s="847"/>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47"/>
      <c r="C30" s="847"/>
      <c r="D30" s="847"/>
      <c r="E30" s="847"/>
      <c r="F30" s="847"/>
      <c r="G30" s="847"/>
      <c r="H30" s="847"/>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48" t="s">
        <v>75</v>
      </c>
      <c r="D38" s="839"/>
      <c r="O38" s="429"/>
      <c r="P38" s="430"/>
      <c r="Q38" s="431"/>
      <c r="R38" s="104"/>
    </row>
    <row r="39" spans="2:18">
      <c r="B39" s="162">
        <v>35</v>
      </c>
      <c r="C39" s="851">
        <f>LN(2)/B39</f>
        <v>1.980420515885558E-2</v>
      </c>
      <c r="D39" s="852"/>
    </row>
    <row r="40" spans="2:18" ht="27">
      <c r="B40" s="399" t="s">
        <v>76</v>
      </c>
      <c r="C40" s="849" t="s">
        <v>77</v>
      </c>
      <c r="D40" s="850"/>
    </row>
    <row r="41" spans="2:18" ht="13.5" thickBot="1">
      <c r="B41" s="163">
        <v>0.05</v>
      </c>
      <c r="C41" s="844">
        <f>LN(2)/B41</f>
        <v>13.862943611198904</v>
      </c>
      <c r="D41" s="845"/>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3.6511762775400003</v>
      </c>
      <c r="D19" s="451">
        <f>Dry_Matter_Content!C6</f>
        <v>0.59</v>
      </c>
      <c r="E19" s="318">
        <f>MCF!R18</f>
        <v>0.8</v>
      </c>
      <c r="F19" s="150">
        <f>C19*D19*$K$6*DOCF*E19</f>
        <v>0.32743748856978727</v>
      </c>
      <c r="G19" s="85">
        <f t="shared" ref="G19:G50" si="0">F19*$K$12</f>
        <v>0.32743748856978727</v>
      </c>
      <c r="H19" s="85">
        <f t="shared" ref="H19:H50" si="1">F19*(1-$K$12)</f>
        <v>0</v>
      </c>
      <c r="I19" s="85">
        <f t="shared" ref="I19:I50" si="2">G19+I18*$K$10</f>
        <v>0.32743748856978727</v>
      </c>
      <c r="J19" s="85">
        <f t="shared" ref="J19:J50" si="3">I18*(1-$K$10)+H19</f>
        <v>0</v>
      </c>
      <c r="K19" s="86">
        <f>J19*CH4_fraction*conv</f>
        <v>0</v>
      </c>
      <c r="O19" s="115">
        <f>Amnt_Deposited!B14</f>
        <v>2000</v>
      </c>
      <c r="P19" s="118">
        <f>Amnt_Deposited!C14</f>
        <v>3.6511762775400003</v>
      </c>
      <c r="Q19" s="318">
        <f>MCF!R18</f>
        <v>0.8</v>
      </c>
      <c r="R19" s="150">
        <f t="shared" ref="R19:R50" si="4">P19*$W$6*DOCF*Q19</f>
        <v>0.21907057665240004</v>
      </c>
      <c r="S19" s="85">
        <f>R19*$W$12</f>
        <v>0.21907057665240004</v>
      </c>
      <c r="T19" s="85">
        <f>R19*(1-$W$12)</f>
        <v>0</v>
      </c>
      <c r="U19" s="85">
        <f>S19+U18*$W$10</f>
        <v>0.21907057665240004</v>
      </c>
      <c r="V19" s="85">
        <f>U18*(1-$W$10)+T19</f>
        <v>0</v>
      </c>
      <c r="W19" s="86">
        <f>V19*CH4_fraction*conv</f>
        <v>0</v>
      </c>
    </row>
    <row r="20" spans="2:23">
      <c r="B20" s="116">
        <f>Amnt_Deposited!B15</f>
        <v>2001</v>
      </c>
      <c r="C20" s="119">
        <f>Amnt_Deposited!C15</f>
        <v>3.73821822198</v>
      </c>
      <c r="D20" s="453">
        <f>Dry_Matter_Content!C7</f>
        <v>0.59</v>
      </c>
      <c r="E20" s="319">
        <f>MCF!R19</f>
        <v>0.8</v>
      </c>
      <c r="F20" s="87">
        <f t="shared" ref="F20:F50" si="5">C20*D20*$K$6*DOCF*E20</f>
        <v>0.33524341014716641</v>
      </c>
      <c r="G20" s="87">
        <f t="shared" si="0"/>
        <v>0.33524341014716641</v>
      </c>
      <c r="H20" s="87">
        <f t="shared" si="1"/>
        <v>0</v>
      </c>
      <c r="I20" s="87">
        <f t="shared" si="2"/>
        <v>0.55473132255906032</v>
      </c>
      <c r="J20" s="87">
        <f t="shared" si="3"/>
        <v>0.10794957615789334</v>
      </c>
      <c r="K20" s="120">
        <f>J20*CH4_fraction*conv</f>
        <v>7.1966384105262224E-2</v>
      </c>
      <c r="M20" s="428"/>
      <c r="O20" s="116">
        <f>Amnt_Deposited!B15</f>
        <v>2001</v>
      </c>
      <c r="P20" s="119">
        <f>Amnt_Deposited!C15</f>
        <v>3.73821822198</v>
      </c>
      <c r="Q20" s="319">
        <f>MCF!R19</f>
        <v>0.8</v>
      </c>
      <c r="R20" s="87">
        <f t="shared" si="4"/>
        <v>0.22429309331880001</v>
      </c>
      <c r="S20" s="87">
        <f>R20*$W$12</f>
        <v>0.22429309331880001</v>
      </c>
      <c r="T20" s="87">
        <f>R20*(1-$W$12)</f>
        <v>0</v>
      </c>
      <c r="U20" s="87">
        <f>S20+U19*$W$10</f>
        <v>0.37114049234549085</v>
      </c>
      <c r="V20" s="87">
        <f>U19*(1-$W$10)+T20</f>
        <v>7.2223177625709192E-2</v>
      </c>
      <c r="W20" s="120">
        <f>V20*CH4_fraction*conv</f>
        <v>4.8148785083806128E-2</v>
      </c>
    </row>
    <row r="21" spans="2:23">
      <c r="B21" s="116">
        <f>Amnt_Deposited!B16</f>
        <v>2002</v>
      </c>
      <c r="C21" s="119">
        <f>Amnt_Deposited!C16</f>
        <v>3.8113967390400005</v>
      </c>
      <c r="D21" s="453">
        <f>Dry_Matter_Content!C8</f>
        <v>0.59</v>
      </c>
      <c r="E21" s="319">
        <f>MCF!R20</f>
        <v>0.8</v>
      </c>
      <c r="F21" s="87">
        <f t="shared" si="5"/>
        <v>0.34180605955710724</v>
      </c>
      <c r="G21" s="87">
        <f t="shared" si="0"/>
        <v>0.34180605955710724</v>
      </c>
      <c r="H21" s="87">
        <f t="shared" si="1"/>
        <v>0</v>
      </c>
      <c r="I21" s="87">
        <f t="shared" si="2"/>
        <v>0.7136535852323076</v>
      </c>
      <c r="J21" s="87">
        <f t="shared" si="3"/>
        <v>0.18288379688385992</v>
      </c>
      <c r="K21" s="120">
        <f t="shared" ref="K21:K84" si="6">J21*CH4_fraction*conv</f>
        <v>0.1219225312559066</v>
      </c>
      <c r="O21" s="116">
        <f>Amnt_Deposited!B16</f>
        <v>2002</v>
      </c>
      <c r="P21" s="119">
        <f>Amnt_Deposited!C16</f>
        <v>3.8113967390400005</v>
      </c>
      <c r="Q21" s="319">
        <f>MCF!R20</f>
        <v>0.8</v>
      </c>
      <c r="R21" s="87">
        <f t="shared" si="4"/>
        <v>0.22868380434240004</v>
      </c>
      <c r="S21" s="87">
        <f t="shared" ref="S21:S84" si="7">R21*$W$12</f>
        <v>0.22868380434240004</v>
      </c>
      <c r="T21" s="87">
        <f t="shared" ref="T21:T84" si="8">R21*(1-$W$12)</f>
        <v>0</v>
      </c>
      <c r="U21" s="87">
        <f t="shared" ref="U21:U84" si="9">S21+U20*$W$10</f>
        <v>0.47746671625711934</v>
      </c>
      <c r="V21" s="87">
        <f t="shared" ref="V21:V84" si="10">U20*(1-$W$10)+T21</f>
        <v>0.12235758043077158</v>
      </c>
      <c r="W21" s="120">
        <f t="shared" ref="W21:W84" si="11">V21*CH4_fraction*conv</f>
        <v>8.1571720287181043E-2</v>
      </c>
    </row>
    <row r="22" spans="2:23">
      <c r="B22" s="116">
        <f>Amnt_Deposited!B17</f>
        <v>2003</v>
      </c>
      <c r="C22" s="119">
        <f>Amnt_Deposited!C17</f>
        <v>3.85237027296</v>
      </c>
      <c r="D22" s="453">
        <f>Dry_Matter_Content!C9</f>
        <v>0.59</v>
      </c>
      <c r="E22" s="319">
        <f>MCF!R21</f>
        <v>0.8</v>
      </c>
      <c r="F22" s="87">
        <f t="shared" si="5"/>
        <v>0.34548056607905275</v>
      </c>
      <c r="G22" s="87">
        <f t="shared" si="0"/>
        <v>0.34548056607905275</v>
      </c>
      <c r="H22" s="87">
        <f t="shared" si="1"/>
        <v>0</v>
      </c>
      <c r="I22" s="87">
        <f t="shared" si="2"/>
        <v>0.82385687018547227</v>
      </c>
      <c r="J22" s="87">
        <f t="shared" si="3"/>
        <v>0.23527728112588811</v>
      </c>
      <c r="K22" s="120">
        <f t="shared" si="6"/>
        <v>0.15685152075059206</v>
      </c>
      <c r="N22" s="290"/>
      <c r="O22" s="116">
        <f>Amnt_Deposited!B17</f>
        <v>2003</v>
      </c>
      <c r="P22" s="119">
        <f>Amnt_Deposited!C17</f>
        <v>3.85237027296</v>
      </c>
      <c r="Q22" s="319">
        <f>MCF!R21</f>
        <v>0.8</v>
      </c>
      <c r="R22" s="87">
        <f t="shared" si="4"/>
        <v>0.23114221637759999</v>
      </c>
      <c r="S22" s="87">
        <f t="shared" si="7"/>
        <v>0.23114221637759999</v>
      </c>
      <c r="T22" s="87">
        <f t="shared" si="8"/>
        <v>0</v>
      </c>
      <c r="U22" s="87">
        <f t="shared" si="9"/>
        <v>0.55119772759955776</v>
      </c>
      <c r="V22" s="87">
        <f t="shared" si="10"/>
        <v>0.15741120503516157</v>
      </c>
      <c r="W22" s="120">
        <f t="shared" si="11"/>
        <v>0.10494080335677437</v>
      </c>
    </row>
    <row r="23" spans="2:23">
      <c r="B23" s="116">
        <f>Amnt_Deposited!B18</f>
        <v>2004</v>
      </c>
      <c r="C23" s="119">
        <f>Amnt_Deposited!C18</f>
        <v>3.9543750655200003</v>
      </c>
      <c r="D23" s="453">
        <f>Dry_Matter_Content!C10</f>
        <v>0.59</v>
      </c>
      <c r="E23" s="319">
        <f>MCF!R22</f>
        <v>0.8</v>
      </c>
      <c r="F23" s="87">
        <f t="shared" si="5"/>
        <v>0.35462835587583363</v>
      </c>
      <c r="G23" s="87">
        <f t="shared" si="0"/>
        <v>0.35462835587583363</v>
      </c>
      <c r="H23" s="87">
        <f t="shared" si="1"/>
        <v>0</v>
      </c>
      <c r="I23" s="87">
        <f t="shared" si="2"/>
        <v>0.90687613102533715</v>
      </c>
      <c r="J23" s="87">
        <f t="shared" si="3"/>
        <v>0.27160909503596875</v>
      </c>
      <c r="K23" s="120">
        <f t="shared" si="6"/>
        <v>0.18107273002397917</v>
      </c>
      <c r="N23" s="290"/>
      <c r="O23" s="116">
        <f>Amnt_Deposited!B18</f>
        <v>2004</v>
      </c>
      <c r="P23" s="119">
        <f>Amnt_Deposited!C18</f>
        <v>3.9543750655200003</v>
      </c>
      <c r="Q23" s="319">
        <f>MCF!R22</f>
        <v>0.8</v>
      </c>
      <c r="R23" s="87">
        <f t="shared" si="4"/>
        <v>0.23726250393120002</v>
      </c>
      <c r="S23" s="87">
        <f t="shared" si="7"/>
        <v>0.23726250393120002</v>
      </c>
      <c r="T23" s="87">
        <f t="shared" si="8"/>
        <v>0</v>
      </c>
      <c r="U23" s="87">
        <f t="shared" si="9"/>
        <v>0.60674139007047534</v>
      </c>
      <c r="V23" s="87">
        <f t="shared" si="10"/>
        <v>0.18171884146028242</v>
      </c>
      <c r="W23" s="120">
        <f t="shared" si="11"/>
        <v>0.12114589430685493</v>
      </c>
    </row>
    <row r="24" spans="2:23">
      <c r="B24" s="116">
        <f>Amnt_Deposited!B19</f>
        <v>2005</v>
      </c>
      <c r="C24" s="119">
        <f>Amnt_Deposited!C19</f>
        <v>4.1211652363200004</v>
      </c>
      <c r="D24" s="453">
        <f>Dry_Matter_Content!C11</f>
        <v>0.59</v>
      </c>
      <c r="E24" s="319">
        <f>MCF!R23</f>
        <v>0.8</v>
      </c>
      <c r="F24" s="87">
        <f t="shared" si="5"/>
        <v>0.36958609839317769</v>
      </c>
      <c r="G24" s="87">
        <f t="shared" si="0"/>
        <v>0.36958609839317769</v>
      </c>
      <c r="H24" s="87">
        <f t="shared" si="1"/>
        <v>0</v>
      </c>
      <c r="I24" s="87">
        <f t="shared" si="2"/>
        <v>0.97748334829070416</v>
      </c>
      <c r="J24" s="87">
        <f t="shared" si="3"/>
        <v>0.29897888112781068</v>
      </c>
      <c r="K24" s="120">
        <f t="shared" si="6"/>
        <v>0.19931925408520712</v>
      </c>
      <c r="N24" s="290"/>
      <c r="O24" s="116">
        <f>Amnt_Deposited!B19</f>
        <v>2005</v>
      </c>
      <c r="P24" s="119">
        <f>Amnt_Deposited!C19</f>
        <v>4.1211652363200004</v>
      </c>
      <c r="Q24" s="319">
        <f>MCF!R23</f>
        <v>0.8</v>
      </c>
      <c r="R24" s="87">
        <f t="shared" si="4"/>
        <v>0.24726991417920005</v>
      </c>
      <c r="S24" s="87">
        <f t="shared" si="7"/>
        <v>0.24726991417920005</v>
      </c>
      <c r="T24" s="87">
        <f t="shared" si="8"/>
        <v>0</v>
      </c>
      <c r="U24" s="87">
        <f t="shared" si="9"/>
        <v>0.65398083070296886</v>
      </c>
      <c r="V24" s="87">
        <f t="shared" si="10"/>
        <v>0.2000304735467065</v>
      </c>
      <c r="W24" s="120">
        <f t="shared" si="11"/>
        <v>0.13335364903113767</v>
      </c>
    </row>
    <row r="25" spans="2:23">
      <c r="B25" s="116">
        <f>Amnt_Deposited!B20</f>
        <v>2006</v>
      </c>
      <c r="C25" s="119">
        <f>Amnt_Deposited!C20</f>
        <v>4.1774502151800004</v>
      </c>
      <c r="D25" s="453">
        <f>Dry_Matter_Content!C12</f>
        <v>0.59</v>
      </c>
      <c r="E25" s="319">
        <f>MCF!R24</f>
        <v>0.8</v>
      </c>
      <c r="F25" s="87">
        <f t="shared" si="5"/>
        <v>0.37463373529734245</v>
      </c>
      <c r="G25" s="87">
        <f t="shared" si="0"/>
        <v>0.37463373529734245</v>
      </c>
      <c r="H25" s="87">
        <f t="shared" si="1"/>
        <v>0</v>
      </c>
      <c r="I25" s="87">
        <f t="shared" si="2"/>
        <v>1.0298604183226381</v>
      </c>
      <c r="J25" s="87">
        <f t="shared" si="3"/>
        <v>0.32225666526540847</v>
      </c>
      <c r="K25" s="120">
        <f t="shared" si="6"/>
        <v>0.21483777684360564</v>
      </c>
      <c r="N25" s="290"/>
      <c r="O25" s="116">
        <f>Amnt_Deposited!B20</f>
        <v>2006</v>
      </c>
      <c r="P25" s="119">
        <f>Amnt_Deposited!C20</f>
        <v>4.1774502151800004</v>
      </c>
      <c r="Q25" s="319">
        <f>MCF!R24</f>
        <v>0.8</v>
      </c>
      <c r="R25" s="87">
        <f t="shared" si="4"/>
        <v>0.25064701291079999</v>
      </c>
      <c r="S25" s="87">
        <f t="shared" si="7"/>
        <v>0.25064701291079999</v>
      </c>
      <c r="T25" s="87">
        <f t="shared" si="8"/>
        <v>0</v>
      </c>
      <c r="U25" s="87">
        <f t="shared" si="9"/>
        <v>0.68902347345403969</v>
      </c>
      <c r="V25" s="87">
        <f t="shared" si="10"/>
        <v>0.21560437015972914</v>
      </c>
      <c r="W25" s="120">
        <f t="shared" si="11"/>
        <v>0.14373624677315275</v>
      </c>
    </row>
    <row r="26" spans="2:23">
      <c r="B26" s="116">
        <f>Amnt_Deposited!B21</f>
        <v>2007</v>
      </c>
      <c r="C26" s="119">
        <f>Amnt_Deposited!C21</f>
        <v>4.2326894035800002</v>
      </c>
      <c r="D26" s="453">
        <f>Dry_Matter_Content!C13</f>
        <v>0.59</v>
      </c>
      <c r="E26" s="319">
        <f>MCF!R25</f>
        <v>0.8</v>
      </c>
      <c r="F26" s="87">
        <f t="shared" si="5"/>
        <v>0.3795875857130544</v>
      </c>
      <c r="G26" s="87">
        <f t="shared" si="0"/>
        <v>0.3795875857130544</v>
      </c>
      <c r="H26" s="87">
        <f t="shared" si="1"/>
        <v>0</v>
      </c>
      <c r="I26" s="87">
        <f t="shared" si="2"/>
        <v>1.069923668733368</v>
      </c>
      <c r="J26" s="87">
        <f t="shared" si="3"/>
        <v>0.33952433530232456</v>
      </c>
      <c r="K26" s="120">
        <f t="shared" si="6"/>
        <v>0.22634955686821637</v>
      </c>
      <c r="N26" s="290"/>
      <c r="O26" s="116">
        <f>Amnt_Deposited!B21</f>
        <v>2007</v>
      </c>
      <c r="P26" s="119">
        <f>Amnt_Deposited!C21</f>
        <v>4.2326894035800002</v>
      </c>
      <c r="Q26" s="319">
        <f>MCF!R25</f>
        <v>0.8</v>
      </c>
      <c r="R26" s="87">
        <f t="shared" si="4"/>
        <v>0.25396136421480003</v>
      </c>
      <c r="S26" s="87">
        <f t="shared" si="7"/>
        <v>0.25396136421480003</v>
      </c>
      <c r="T26" s="87">
        <f t="shared" si="8"/>
        <v>0</v>
      </c>
      <c r="U26" s="87">
        <f t="shared" si="9"/>
        <v>0.71582761066014799</v>
      </c>
      <c r="V26" s="87">
        <f t="shared" si="10"/>
        <v>0.2271572270086917</v>
      </c>
      <c r="W26" s="120">
        <f t="shared" si="11"/>
        <v>0.1514381513391278</v>
      </c>
    </row>
    <row r="27" spans="2:23">
      <c r="B27" s="116">
        <f>Amnt_Deposited!B22</f>
        <v>2008</v>
      </c>
      <c r="C27" s="119">
        <f>Amnt_Deposited!C22</f>
        <v>4.2864537592799996</v>
      </c>
      <c r="D27" s="453">
        <f>Dry_Matter_Content!C14</f>
        <v>0.59</v>
      </c>
      <c r="E27" s="319">
        <f>MCF!R26</f>
        <v>0.8</v>
      </c>
      <c r="F27" s="87">
        <f t="shared" si="5"/>
        <v>0.38440917313223039</v>
      </c>
      <c r="G27" s="87">
        <f t="shared" si="0"/>
        <v>0.38440917313223039</v>
      </c>
      <c r="H27" s="87">
        <f t="shared" si="1"/>
        <v>0</v>
      </c>
      <c r="I27" s="87">
        <f t="shared" si="2"/>
        <v>1.1016004560122017</v>
      </c>
      <c r="J27" s="87">
        <f t="shared" si="3"/>
        <v>0.35273238585339661</v>
      </c>
      <c r="K27" s="120">
        <f t="shared" si="6"/>
        <v>0.23515492390226439</v>
      </c>
      <c r="N27" s="290"/>
      <c r="O27" s="116">
        <f>Amnt_Deposited!B22</f>
        <v>2008</v>
      </c>
      <c r="P27" s="119">
        <f>Amnt_Deposited!C22</f>
        <v>4.2864537592799996</v>
      </c>
      <c r="Q27" s="319">
        <f>MCF!R26</f>
        <v>0.8</v>
      </c>
      <c r="R27" s="87">
        <f t="shared" si="4"/>
        <v>0.25718722555679996</v>
      </c>
      <c r="S27" s="87">
        <f t="shared" si="7"/>
        <v>0.25718722555679996</v>
      </c>
      <c r="T27" s="87">
        <f t="shared" si="8"/>
        <v>0</v>
      </c>
      <c r="U27" s="87">
        <f t="shared" si="9"/>
        <v>0.73702082248809209</v>
      </c>
      <c r="V27" s="87">
        <f t="shared" si="10"/>
        <v>0.23599401372885589</v>
      </c>
      <c r="W27" s="120">
        <f t="shared" si="11"/>
        <v>0.15732934248590391</v>
      </c>
    </row>
    <row r="28" spans="2:23">
      <c r="B28" s="116">
        <f>Amnt_Deposited!B23</f>
        <v>2009</v>
      </c>
      <c r="C28" s="119">
        <f>Amnt_Deposited!C23</f>
        <v>4.3380997189200006</v>
      </c>
      <c r="D28" s="453">
        <f>Dry_Matter_Content!C15</f>
        <v>0.59</v>
      </c>
      <c r="E28" s="319">
        <f>MCF!R27</f>
        <v>0.8</v>
      </c>
      <c r="F28" s="87">
        <f t="shared" si="5"/>
        <v>0.38904078279274562</v>
      </c>
      <c r="G28" s="87">
        <f t="shared" si="0"/>
        <v>0.38904078279274562</v>
      </c>
      <c r="H28" s="87">
        <f t="shared" si="1"/>
        <v>0</v>
      </c>
      <c r="I28" s="87">
        <f t="shared" si="2"/>
        <v>1.1274656511797259</v>
      </c>
      <c r="J28" s="87">
        <f t="shared" si="3"/>
        <v>0.3631755876252214</v>
      </c>
      <c r="K28" s="120">
        <f t="shared" si="6"/>
        <v>0.24211705841681425</v>
      </c>
      <c r="N28" s="290"/>
      <c r="O28" s="116">
        <f>Amnt_Deposited!B23</f>
        <v>2009</v>
      </c>
      <c r="P28" s="119">
        <f>Amnt_Deposited!C23</f>
        <v>4.3380997189200006</v>
      </c>
      <c r="Q28" s="319">
        <f>MCF!R27</f>
        <v>0.8</v>
      </c>
      <c r="R28" s="87">
        <f t="shared" si="4"/>
        <v>0.26028598313520002</v>
      </c>
      <c r="S28" s="87">
        <f t="shared" si="7"/>
        <v>0.26028598313520002</v>
      </c>
      <c r="T28" s="87">
        <f t="shared" si="8"/>
        <v>0</v>
      </c>
      <c r="U28" s="87">
        <f t="shared" si="9"/>
        <v>0.75432581479464267</v>
      </c>
      <c r="V28" s="87">
        <f t="shared" si="10"/>
        <v>0.24298099082864943</v>
      </c>
      <c r="W28" s="120">
        <f t="shared" si="11"/>
        <v>0.16198732721909961</v>
      </c>
    </row>
    <row r="29" spans="2:23">
      <c r="B29" s="116">
        <f>Amnt_Deposited!B24</f>
        <v>2010</v>
      </c>
      <c r="C29" s="119">
        <f>Amnt_Deposited!C24</f>
        <v>4.4269382777399997</v>
      </c>
      <c r="D29" s="453">
        <f>Dry_Matter_Content!C16</f>
        <v>0.59</v>
      </c>
      <c r="E29" s="319">
        <f>MCF!R28</f>
        <v>0.8</v>
      </c>
      <c r="F29" s="87">
        <f t="shared" si="5"/>
        <v>0.39700782474772317</v>
      </c>
      <c r="G29" s="87">
        <f t="shared" si="0"/>
        <v>0.39700782474772317</v>
      </c>
      <c r="H29" s="87">
        <f t="shared" si="1"/>
        <v>0</v>
      </c>
      <c r="I29" s="87">
        <f t="shared" si="2"/>
        <v>1.1527706519501191</v>
      </c>
      <c r="J29" s="87">
        <f t="shared" si="3"/>
        <v>0.37170282397732995</v>
      </c>
      <c r="K29" s="120">
        <f t="shared" si="6"/>
        <v>0.24780188265155328</v>
      </c>
      <c r="O29" s="116">
        <f>Amnt_Deposited!B24</f>
        <v>2010</v>
      </c>
      <c r="P29" s="119">
        <f>Amnt_Deposited!C24</f>
        <v>4.4269382777399997</v>
      </c>
      <c r="Q29" s="319">
        <f>MCF!R28</f>
        <v>0.8</v>
      </c>
      <c r="R29" s="87">
        <f t="shared" si="4"/>
        <v>0.26561629666439995</v>
      </c>
      <c r="S29" s="87">
        <f t="shared" si="7"/>
        <v>0.26561629666439995</v>
      </c>
      <c r="T29" s="87">
        <f t="shared" si="8"/>
        <v>0</v>
      </c>
      <c r="U29" s="87">
        <f t="shared" si="9"/>
        <v>0.77125601156341594</v>
      </c>
      <c r="V29" s="87">
        <f t="shared" si="10"/>
        <v>0.24868609989562665</v>
      </c>
      <c r="W29" s="120">
        <f t="shared" si="11"/>
        <v>0.1657907332637511</v>
      </c>
    </row>
    <row r="30" spans="2:23">
      <c r="B30" s="116">
        <f>Amnt_Deposited!B25</f>
        <v>2011</v>
      </c>
      <c r="C30" s="119">
        <f>Amnt_Deposited!C25</f>
        <v>3.4619808384000001</v>
      </c>
      <c r="D30" s="453">
        <f>Dry_Matter_Content!C17</f>
        <v>0.59</v>
      </c>
      <c r="E30" s="319">
        <f>MCF!R29</f>
        <v>0.8</v>
      </c>
      <c r="F30" s="87">
        <f t="shared" si="5"/>
        <v>0.31047044158771203</v>
      </c>
      <c r="G30" s="87">
        <f t="shared" si="0"/>
        <v>0.31047044158771203</v>
      </c>
      <c r="H30" s="87">
        <f t="shared" si="1"/>
        <v>0</v>
      </c>
      <c r="I30" s="87">
        <f t="shared" si="2"/>
        <v>1.0831957180714498</v>
      </c>
      <c r="J30" s="87">
        <f t="shared" si="3"/>
        <v>0.38004537546638129</v>
      </c>
      <c r="K30" s="120">
        <f t="shared" si="6"/>
        <v>0.25336358364425415</v>
      </c>
      <c r="O30" s="116">
        <f>Amnt_Deposited!B25</f>
        <v>2011</v>
      </c>
      <c r="P30" s="119">
        <f>Amnt_Deposited!C25</f>
        <v>3.4619808384000001</v>
      </c>
      <c r="Q30" s="319">
        <f>MCF!R29</f>
        <v>0.8</v>
      </c>
      <c r="R30" s="87">
        <f t="shared" si="4"/>
        <v>0.207718850304</v>
      </c>
      <c r="S30" s="87">
        <f t="shared" si="7"/>
        <v>0.207718850304</v>
      </c>
      <c r="T30" s="87">
        <f t="shared" si="8"/>
        <v>0</v>
      </c>
      <c r="U30" s="87">
        <f t="shared" si="9"/>
        <v>0.72470721548045258</v>
      </c>
      <c r="V30" s="87">
        <f t="shared" si="10"/>
        <v>0.25426764638696336</v>
      </c>
      <c r="W30" s="120">
        <f t="shared" si="11"/>
        <v>0.16951176425797557</v>
      </c>
    </row>
    <row r="31" spans="2:23">
      <c r="B31" s="116">
        <f>Amnt_Deposited!B26</f>
        <v>2012</v>
      </c>
      <c r="C31" s="119">
        <f>Amnt_Deposited!C26</f>
        <v>3.4884303173999998</v>
      </c>
      <c r="D31" s="453">
        <f>Dry_Matter_Content!C18</f>
        <v>0.59</v>
      </c>
      <c r="E31" s="319">
        <f>MCF!R30</f>
        <v>0.8</v>
      </c>
      <c r="F31" s="87">
        <f t="shared" si="5"/>
        <v>0.31284243086443198</v>
      </c>
      <c r="G31" s="87">
        <f t="shared" si="0"/>
        <v>0.31284243086443198</v>
      </c>
      <c r="H31" s="87">
        <f t="shared" si="1"/>
        <v>0</v>
      </c>
      <c r="I31" s="87">
        <f t="shared" si="2"/>
        <v>1.0389302344676936</v>
      </c>
      <c r="J31" s="87">
        <f t="shared" si="3"/>
        <v>0.35710791446818818</v>
      </c>
      <c r="K31" s="120">
        <f t="shared" si="6"/>
        <v>0.23807194297879211</v>
      </c>
      <c r="O31" s="116">
        <f>Amnt_Deposited!B26</f>
        <v>2012</v>
      </c>
      <c r="P31" s="119">
        <f>Amnt_Deposited!C26</f>
        <v>3.4884303173999998</v>
      </c>
      <c r="Q31" s="319">
        <f>MCF!R30</f>
        <v>0.8</v>
      </c>
      <c r="R31" s="87">
        <f t="shared" si="4"/>
        <v>0.209305819044</v>
      </c>
      <c r="S31" s="87">
        <f t="shared" si="7"/>
        <v>0.209305819044</v>
      </c>
      <c r="T31" s="87">
        <f t="shared" si="8"/>
        <v>0</v>
      </c>
      <c r="U31" s="87">
        <f t="shared" si="9"/>
        <v>0.69509159308721702</v>
      </c>
      <c r="V31" s="87">
        <f t="shared" si="10"/>
        <v>0.23892144143723562</v>
      </c>
      <c r="W31" s="120">
        <f t="shared" si="11"/>
        <v>0.15928096095815708</v>
      </c>
    </row>
    <row r="32" spans="2:23">
      <c r="B32" s="116">
        <f>Amnt_Deposited!B27</f>
        <v>2013</v>
      </c>
      <c r="C32" s="119">
        <f>Amnt_Deposited!C27</f>
        <v>3.5107843932000002</v>
      </c>
      <c r="D32" s="453">
        <f>Dry_Matter_Content!C19</f>
        <v>0.59</v>
      </c>
      <c r="E32" s="319">
        <f>MCF!R31</f>
        <v>0.8</v>
      </c>
      <c r="F32" s="87">
        <f t="shared" si="5"/>
        <v>0.31484714438217609</v>
      </c>
      <c r="G32" s="87">
        <f t="shared" si="0"/>
        <v>0.31484714438217609</v>
      </c>
      <c r="H32" s="87">
        <f t="shared" si="1"/>
        <v>0</v>
      </c>
      <c r="I32" s="87">
        <f t="shared" si="2"/>
        <v>1.0112629069783781</v>
      </c>
      <c r="J32" s="87">
        <f t="shared" si="3"/>
        <v>0.34251447187149164</v>
      </c>
      <c r="K32" s="120">
        <f t="shared" si="6"/>
        <v>0.22834298124766109</v>
      </c>
      <c r="O32" s="116">
        <f>Amnt_Deposited!B27</f>
        <v>2013</v>
      </c>
      <c r="P32" s="119">
        <f>Amnt_Deposited!C27</f>
        <v>3.5107843932000002</v>
      </c>
      <c r="Q32" s="319">
        <f>MCF!R31</f>
        <v>0.8</v>
      </c>
      <c r="R32" s="87">
        <f t="shared" si="4"/>
        <v>0.21064706359200003</v>
      </c>
      <c r="S32" s="87">
        <f t="shared" si="7"/>
        <v>0.21064706359200003</v>
      </c>
      <c r="T32" s="87">
        <f t="shared" si="8"/>
        <v>0</v>
      </c>
      <c r="U32" s="87">
        <f t="shared" si="9"/>
        <v>0.67658089226920914</v>
      </c>
      <c r="V32" s="87">
        <f t="shared" si="10"/>
        <v>0.22915776441000782</v>
      </c>
      <c r="W32" s="120">
        <f t="shared" si="11"/>
        <v>0.1527718429400052</v>
      </c>
    </row>
    <row r="33" spans="2:23">
      <c r="B33" s="116">
        <f>Amnt_Deposited!B28</f>
        <v>2014</v>
      </c>
      <c r="C33" s="119">
        <f>Amnt_Deposited!C28</f>
        <v>3.5320902407999997</v>
      </c>
      <c r="D33" s="453">
        <f>Dry_Matter_Content!C20</f>
        <v>0.59</v>
      </c>
      <c r="E33" s="319">
        <f>MCF!R32</f>
        <v>0.8</v>
      </c>
      <c r="F33" s="87">
        <f t="shared" si="5"/>
        <v>0.31675785279494401</v>
      </c>
      <c r="G33" s="87">
        <f t="shared" si="0"/>
        <v>0.31675785279494401</v>
      </c>
      <c r="H33" s="87">
        <f t="shared" si="1"/>
        <v>0</v>
      </c>
      <c r="I33" s="87">
        <f t="shared" si="2"/>
        <v>0.99462765115482488</v>
      </c>
      <c r="J33" s="87">
        <f t="shared" si="3"/>
        <v>0.33339310861849725</v>
      </c>
      <c r="K33" s="120">
        <f t="shared" si="6"/>
        <v>0.22226207241233148</v>
      </c>
      <c r="O33" s="116">
        <f>Amnt_Deposited!B28</f>
        <v>2014</v>
      </c>
      <c r="P33" s="119">
        <f>Amnt_Deposited!C28</f>
        <v>3.5320902407999997</v>
      </c>
      <c r="Q33" s="319">
        <f>MCF!R32</f>
        <v>0.8</v>
      </c>
      <c r="R33" s="87">
        <f t="shared" si="4"/>
        <v>0.21192541444799998</v>
      </c>
      <c r="S33" s="87">
        <f t="shared" si="7"/>
        <v>0.21192541444799998</v>
      </c>
      <c r="T33" s="87">
        <f t="shared" si="8"/>
        <v>0</v>
      </c>
      <c r="U33" s="87">
        <f t="shared" si="9"/>
        <v>0.66545114930073024</v>
      </c>
      <c r="V33" s="87">
        <f t="shared" si="10"/>
        <v>0.22305515741647894</v>
      </c>
      <c r="W33" s="120">
        <f t="shared" si="11"/>
        <v>0.14870343827765262</v>
      </c>
    </row>
    <row r="34" spans="2:23">
      <c r="B34" s="116">
        <f>Amnt_Deposited!B29</f>
        <v>2015</v>
      </c>
      <c r="C34" s="119">
        <f>Amnt_Deposited!C29</f>
        <v>3.5551512612000007</v>
      </c>
      <c r="D34" s="453">
        <f>Dry_Matter_Content!C21</f>
        <v>0.59</v>
      </c>
      <c r="E34" s="319">
        <f>MCF!R33</f>
        <v>0.8</v>
      </c>
      <c r="F34" s="87">
        <f t="shared" si="5"/>
        <v>0.31882596510441608</v>
      </c>
      <c r="G34" s="87">
        <f t="shared" si="0"/>
        <v>0.31882596510441608</v>
      </c>
      <c r="H34" s="87">
        <f t="shared" si="1"/>
        <v>0</v>
      </c>
      <c r="I34" s="87">
        <f t="shared" si="2"/>
        <v>0.98554481801483806</v>
      </c>
      <c r="J34" s="87">
        <f t="shared" si="3"/>
        <v>0.32790879824440283</v>
      </c>
      <c r="K34" s="120">
        <f t="shared" si="6"/>
        <v>0.21860586549626854</v>
      </c>
      <c r="O34" s="116">
        <f>Amnt_Deposited!B29</f>
        <v>2015</v>
      </c>
      <c r="P34" s="119">
        <f>Amnt_Deposited!C29</f>
        <v>3.5551512612000007</v>
      </c>
      <c r="Q34" s="319">
        <f>MCF!R33</f>
        <v>0.8</v>
      </c>
      <c r="R34" s="87">
        <f t="shared" si="4"/>
        <v>0.21330907567200003</v>
      </c>
      <c r="S34" s="87">
        <f t="shared" si="7"/>
        <v>0.21330907567200003</v>
      </c>
      <c r="T34" s="87">
        <f t="shared" si="8"/>
        <v>0</v>
      </c>
      <c r="U34" s="87">
        <f t="shared" si="9"/>
        <v>0.65937432070573454</v>
      </c>
      <c r="V34" s="87">
        <f t="shared" si="10"/>
        <v>0.21938590426699564</v>
      </c>
      <c r="W34" s="120">
        <f t="shared" si="11"/>
        <v>0.14625726951133042</v>
      </c>
    </row>
    <row r="35" spans="2:23">
      <c r="B35" s="116">
        <f>Amnt_Deposited!B30</f>
        <v>2016</v>
      </c>
      <c r="C35" s="119">
        <f>Amnt_Deposited!C30</f>
        <v>3.5665842618000001</v>
      </c>
      <c r="D35" s="453">
        <f>Dry_Matter_Content!C22</f>
        <v>0.59</v>
      </c>
      <c r="E35" s="319">
        <f>MCF!R34</f>
        <v>0.8</v>
      </c>
      <c r="F35" s="87">
        <f t="shared" si="5"/>
        <v>0.31985127659822404</v>
      </c>
      <c r="G35" s="87">
        <f t="shared" si="0"/>
        <v>0.31985127659822404</v>
      </c>
      <c r="H35" s="87">
        <f t="shared" si="1"/>
        <v>0</v>
      </c>
      <c r="I35" s="87">
        <f t="shared" si="2"/>
        <v>0.98048172438011605</v>
      </c>
      <c r="J35" s="87">
        <f t="shared" si="3"/>
        <v>0.324914370232946</v>
      </c>
      <c r="K35" s="120">
        <f t="shared" si="6"/>
        <v>0.21660958015529733</v>
      </c>
      <c r="O35" s="116">
        <f>Amnt_Deposited!B30</f>
        <v>2016</v>
      </c>
      <c r="P35" s="119">
        <f>Amnt_Deposited!C30</f>
        <v>3.5665842618000001</v>
      </c>
      <c r="Q35" s="319">
        <f>MCF!R34</f>
        <v>0.8</v>
      </c>
      <c r="R35" s="87">
        <f t="shared" si="4"/>
        <v>0.21399505570800004</v>
      </c>
      <c r="S35" s="87">
        <f t="shared" si="7"/>
        <v>0.21399505570800004</v>
      </c>
      <c r="T35" s="87">
        <f t="shared" si="8"/>
        <v>0</v>
      </c>
      <c r="U35" s="87">
        <f t="shared" si="9"/>
        <v>0.65598688071818645</v>
      </c>
      <c r="V35" s="87">
        <f t="shared" si="10"/>
        <v>0.21738249569554816</v>
      </c>
      <c r="W35" s="120">
        <f t="shared" si="11"/>
        <v>0.14492166379703209</v>
      </c>
    </row>
    <row r="36" spans="2:23">
      <c r="B36" s="116">
        <f>Amnt_Deposited!B31</f>
        <v>2017</v>
      </c>
      <c r="C36" s="119">
        <f>Amnt_Deposited!C31</f>
        <v>3.6881665443000005</v>
      </c>
      <c r="D36" s="453">
        <f>Dry_Matter_Content!C23</f>
        <v>0.59</v>
      </c>
      <c r="E36" s="319">
        <f>MCF!R35</f>
        <v>0.8</v>
      </c>
      <c r="F36" s="87">
        <f t="shared" si="5"/>
        <v>0.33075477569282402</v>
      </c>
      <c r="G36" s="87">
        <f t="shared" si="0"/>
        <v>0.33075477569282402</v>
      </c>
      <c r="H36" s="87">
        <f t="shared" si="1"/>
        <v>0</v>
      </c>
      <c r="I36" s="87">
        <f t="shared" si="2"/>
        <v>0.98799133031640651</v>
      </c>
      <c r="J36" s="87">
        <f t="shared" si="3"/>
        <v>0.32324516975653361</v>
      </c>
      <c r="K36" s="120">
        <f t="shared" si="6"/>
        <v>0.21549677983768906</v>
      </c>
      <c r="O36" s="116">
        <f>Amnt_Deposited!B31</f>
        <v>2017</v>
      </c>
      <c r="P36" s="119">
        <f>Amnt_Deposited!C31</f>
        <v>3.6881665443000005</v>
      </c>
      <c r="Q36" s="319">
        <f>MCF!R35</f>
        <v>0.8</v>
      </c>
      <c r="R36" s="87">
        <f t="shared" si="4"/>
        <v>0.22128999265800001</v>
      </c>
      <c r="S36" s="87">
        <f t="shared" si="7"/>
        <v>0.22128999265800001</v>
      </c>
      <c r="T36" s="87">
        <f t="shared" si="8"/>
        <v>0</v>
      </c>
      <c r="U36" s="87">
        <f t="shared" si="9"/>
        <v>0.66101114873979017</v>
      </c>
      <c r="V36" s="87">
        <f t="shared" si="10"/>
        <v>0.21626572463639626</v>
      </c>
      <c r="W36" s="120">
        <f t="shared" si="11"/>
        <v>0.14417714975759749</v>
      </c>
    </row>
    <row r="37" spans="2:23">
      <c r="B37" s="116">
        <f>Amnt_Deposited!B32</f>
        <v>2018</v>
      </c>
      <c r="C37" s="119">
        <f>Amnt_Deposited!C32</f>
        <v>3.6950104993500004</v>
      </c>
      <c r="D37" s="453">
        <f>Dry_Matter_Content!C24</f>
        <v>0.59</v>
      </c>
      <c r="E37" s="319">
        <f>MCF!R36</f>
        <v>0.8</v>
      </c>
      <c r="F37" s="87">
        <f t="shared" si="5"/>
        <v>0.33136854158170803</v>
      </c>
      <c r="G37" s="87">
        <f t="shared" si="0"/>
        <v>0.33136854158170803</v>
      </c>
      <c r="H37" s="87">
        <f t="shared" si="1"/>
        <v>0</v>
      </c>
      <c r="I37" s="87">
        <f t="shared" si="2"/>
        <v>0.99363893560221417</v>
      </c>
      <c r="J37" s="87">
        <f t="shared" si="3"/>
        <v>0.32572093629590038</v>
      </c>
      <c r="K37" s="120">
        <f t="shared" si="6"/>
        <v>0.21714729086393358</v>
      </c>
      <c r="O37" s="116">
        <f>Amnt_Deposited!B32</f>
        <v>2018</v>
      </c>
      <c r="P37" s="119">
        <f>Amnt_Deposited!C32</f>
        <v>3.6950104993500004</v>
      </c>
      <c r="Q37" s="319">
        <f>MCF!R36</f>
        <v>0.8</v>
      </c>
      <c r="R37" s="87">
        <f t="shared" si="4"/>
        <v>0.22170062996100001</v>
      </c>
      <c r="S37" s="87">
        <f t="shared" si="7"/>
        <v>0.22170062996100001</v>
      </c>
      <c r="T37" s="87">
        <f t="shared" si="8"/>
        <v>0</v>
      </c>
      <c r="U37" s="87">
        <f t="shared" si="9"/>
        <v>0.66478965361432696</v>
      </c>
      <c r="V37" s="87">
        <f t="shared" si="10"/>
        <v>0.21792212508646319</v>
      </c>
      <c r="W37" s="120">
        <f t="shared" si="11"/>
        <v>0.14528141672430878</v>
      </c>
    </row>
    <row r="38" spans="2:23">
      <c r="B38" s="116">
        <f>Amnt_Deposited!B33</f>
        <v>2019</v>
      </c>
      <c r="C38" s="119">
        <f>Amnt_Deposited!C33</f>
        <v>3.7018544544000007</v>
      </c>
      <c r="D38" s="453">
        <f>Dry_Matter_Content!C25</f>
        <v>0.59</v>
      </c>
      <c r="E38" s="319">
        <f>MCF!R37</f>
        <v>0.8</v>
      </c>
      <c r="F38" s="87">
        <f t="shared" si="5"/>
        <v>0.3319823074705921</v>
      </c>
      <c r="G38" s="87">
        <f t="shared" si="0"/>
        <v>0.3319823074705921</v>
      </c>
      <c r="H38" s="87">
        <f t="shared" si="1"/>
        <v>0</v>
      </c>
      <c r="I38" s="87">
        <f t="shared" si="2"/>
        <v>0.99803840452627191</v>
      </c>
      <c r="J38" s="87">
        <f t="shared" si="3"/>
        <v>0.32758283854653431</v>
      </c>
      <c r="K38" s="120">
        <f t="shared" si="6"/>
        <v>0.21838855903102286</v>
      </c>
      <c r="O38" s="116">
        <f>Amnt_Deposited!B33</f>
        <v>2019</v>
      </c>
      <c r="P38" s="119">
        <f>Amnt_Deposited!C33</f>
        <v>3.7018544544000007</v>
      </c>
      <c r="Q38" s="319">
        <f>MCF!R37</f>
        <v>0.8</v>
      </c>
      <c r="R38" s="87">
        <f t="shared" si="4"/>
        <v>0.22211126726400005</v>
      </c>
      <c r="S38" s="87">
        <f t="shared" si="7"/>
        <v>0.22211126726400005</v>
      </c>
      <c r="T38" s="87">
        <f t="shared" si="8"/>
        <v>0</v>
      </c>
      <c r="U38" s="87">
        <f t="shared" si="9"/>
        <v>0.66773309847877238</v>
      </c>
      <c r="V38" s="87">
        <f t="shared" si="10"/>
        <v>0.2191678223995546</v>
      </c>
      <c r="W38" s="120">
        <f t="shared" si="11"/>
        <v>0.14611188159970306</v>
      </c>
    </row>
    <row r="39" spans="2:23">
      <c r="B39" s="116">
        <f>Amnt_Deposited!B34</f>
        <v>2020</v>
      </c>
      <c r="C39" s="119">
        <f>Amnt_Deposited!C34</f>
        <v>3.7086984094500002</v>
      </c>
      <c r="D39" s="453">
        <f>Dry_Matter_Content!C26</f>
        <v>0.59</v>
      </c>
      <c r="E39" s="319">
        <f>MCF!R38</f>
        <v>0.8</v>
      </c>
      <c r="F39" s="87">
        <f t="shared" si="5"/>
        <v>0.332596073359476</v>
      </c>
      <c r="G39" s="87">
        <f t="shared" si="0"/>
        <v>0.332596073359476</v>
      </c>
      <c r="H39" s="87">
        <f t="shared" si="1"/>
        <v>0</v>
      </c>
      <c r="I39" s="87">
        <f t="shared" si="2"/>
        <v>1.0016012226268627</v>
      </c>
      <c r="J39" s="87">
        <f t="shared" si="3"/>
        <v>0.32903325525888527</v>
      </c>
      <c r="K39" s="120">
        <f t="shared" si="6"/>
        <v>0.2193555035059235</v>
      </c>
      <c r="O39" s="116">
        <f>Amnt_Deposited!B34</f>
        <v>2020</v>
      </c>
      <c r="P39" s="119">
        <f>Amnt_Deposited!C34</f>
        <v>3.7086984094500002</v>
      </c>
      <c r="Q39" s="319">
        <f>MCF!R38</f>
        <v>0.8</v>
      </c>
      <c r="R39" s="87">
        <f t="shared" si="4"/>
        <v>0.222521904567</v>
      </c>
      <c r="S39" s="87">
        <f t="shared" si="7"/>
        <v>0.222521904567</v>
      </c>
      <c r="T39" s="87">
        <f t="shared" si="8"/>
        <v>0</v>
      </c>
      <c r="U39" s="87">
        <f t="shared" si="9"/>
        <v>0.67011678587881085</v>
      </c>
      <c r="V39" s="87">
        <f t="shared" si="10"/>
        <v>0.22013821716696158</v>
      </c>
      <c r="W39" s="120">
        <f t="shared" si="11"/>
        <v>0.14675881144464104</v>
      </c>
    </row>
    <row r="40" spans="2:23">
      <c r="B40" s="116">
        <f>Amnt_Deposited!B35</f>
        <v>2021</v>
      </c>
      <c r="C40" s="119">
        <f>Amnt_Deposited!C35</f>
        <v>3.7155423645000001</v>
      </c>
      <c r="D40" s="453">
        <f>Dry_Matter_Content!C27</f>
        <v>0.59</v>
      </c>
      <c r="E40" s="319">
        <f>MCF!R39</f>
        <v>0.8</v>
      </c>
      <c r="F40" s="87">
        <f t="shared" si="5"/>
        <v>0.33320983924836001</v>
      </c>
      <c r="G40" s="87">
        <f t="shared" si="0"/>
        <v>0.33320983924836001</v>
      </c>
      <c r="H40" s="87">
        <f t="shared" si="1"/>
        <v>0</v>
      </c>
      <c r="I40" s="87">
        <f t="shared" si="2"/>
        <v>1.0046032169089512</v>
      </c>
      <c r="J40" s="87">
        <f t="shared" si="3"/>
        <v>0.33020784496627148</v>
      </c>
      <c r="K40" s="120">
        <f t="shared" si="6"/>
        <v>0.22013856331084763</v>
      </c>
      <c r="O40" s="116">
        <f>Amnt_Deposited!B35</f>
        <v>2021</v>
      </c>
      <c r="P40" s="119">
        <f>Amnt_Deposited!C35</f>
        <v>3.7155423645000001</v>
      </c>
      <c r="Q40" s="319">
        <f>MCF!R39</f>
        <v>0.8</v>
      </c>
      <c r="R40" s="87">
        <f t="shared" si="4"/>
        <v>0.22293254187</v>
      </c>
      <c r="S40" s="87">
        <f t="shared" si="7"/>
        <v>0.22293254187</v>
      </c>
      <c r="T40" s="87">
        <f t="shared" si="8"/>
        <v>0</v>
      </c>
      <c r="U40" s="87">
        <f t="shared" si="9"/>
        <v>0.67212525662953915</v>
      </c>
      <c r="V40" s="87">
        <f t="shared" si="10"/>
        <v>0.2209240711192717</v>
      </c>
      <c r="W40" s="120">
        <f t="shared" si="11"/>
        <v>0.14728271407951446</v>
      </c>
    </row>
    <row r="41" spans="2:23">
      <c r="B41" s="116">
        <f>Amnt_Deposited!B36</f>
        <v>2022</v>
      </c>
      <c r="C41" s="119">
        <f>Amnt_Deposited!C36</f>
        <v>3.7223863195500004</v>
      </c>
      <c r="D41" s="453">
        <f>Dry_Matter_Content!C28</f>
        <v>0.59</v>
      </c>
      <c r="E41" s="319">
        <f>MCF!R40</f>
        <v>0.8</v>
      </c>
      <c r="F41" s="87">
        <f t="shared" si="5"/>
        <v>0.33382360513724407</v>
      </c>
      <c r="G41" s="87">
        <f t="shared" si="0"/>
        <v>0.33382360513724407</v>
      </c>
      <c r="H41" s="87">
        <f t="shared" si="1"/>
        <v>0</v>
      </c>
      <c r="I41" s="87">
        <f t="shared" si="2"/>
        <v>1.0072292797432034</v>
      </c>
      <c r="J41" s="87">
        <f t="shared" si="3"/>
        <v>0.33119754230299164</v>
      </c>
      <c r="K41" s="120">
        <f t="shared" si="6"/>
        <v>0.22079836153532775</v>
      </c>
      <c r="O41" s="116">
        <f>Amnt_Deposited!B36</f>
        <v>2022</v>
      </c>
      <c r="P41" s="119">
        <f>Amnt_Deposited!C36</f>
        <v>3.7223863195500004</v>
      </c>
      <c r="Q41" s="319">
        <f>MCF!R40</f>
        <v>0.8</v>
      </c>
      <c r="R41" s="87">
        <f t="shared" si="4"/>
        <v>0.22334317917300003</v>
      </c>
      <c r="S41" s="87">
        <f t="shared" si="7"/>
        <v>0.22334317917300003</v>
      </c>
      <c r="T41" s="87">
        <f t="shared" si="8"/>
        <v>0</v>
      </c>
      <c r="U41" s="87">
        <f t="shared" si="9"/>
        <v>0.67388221213862864</v>
      </c>
      <c r="V41" s="87">
        <f t="shared" si="10"/>
        <v>0.22158622366391056</v>
      </c>
      <c r="W41" s="120">
        <f t="shared" si="11"/>
        <v>0.1477241491092737</v>
      </c>
    </row>
    <row r="42" spans="2:23">
      <c r="B42" s="116">
        <f>Amnt_Deposited!B37</f>
        <v>2023</v>
      </c>
      <c r="C42" s="119">
        <f>Amnt_Deposited!C37</f>
        <v>3.7292302746000003</v>
      </c>
      <c r="D42" s="453">
        <f>Dry_Matter_Content!C29</f>
        <v>0.59</v>
      </c>
      <c r="E42" s="319">
        <f>MCF!R41</f>
        <v>0.8</v>
      </c>
      <c r="F42" s="87">
        <f t="shared" si="5"/>
        <v>0.33443737102612803</v>
      </c>
      <c r="G42" s="87">
        <f t="shared" si="0"/>
        <v>0.33443737102612803</v>
      </c>
      <c r="H42" s="87">
        <f t="shared" si="1"/>
        <v>0</v>
      </c>
      <c r="I42" s="87">
        <f t="shared" si="2"/>
        <v>1.0096033481920359</v>
      </c>
      <c r="J42" s="87">
        <f t="shared" si="3"/>
        <v>0.33206330257729544</v>
      </c>
      <c r="K42" s="120">
        <f t="shared" si="6"/>
        <v>0.22137553505153029</v>
      </c>
      <c r="O42" s="116">
        <f>Amnt_Deposited!B37</f>
        <v>2023</v>
      </c>
      <c r="P42" s="119">
        <f>Amnt_Deposited!C37</f>
        <v>3.7292302746000003</v>
      </c>
      <c r="Q42" s="319">
        <f>MCF!R41</f>
        <v>0.8</v>
      </c>
      <c r="R42" s="87">
        <f t="shared" si="4"/>
        <v>0.22375381647600001</v>
      </c>
      <c r="S42" s="87">
        <f t="shared" si="7"/>
        <v>0.22375381647600001</v>
      </c>
      <c r="T42" s="87">
        <f t="shared" si="8"/>
        <v>0</v>
      </c>
      <c r="U42" s="87">
        <f t="shared" si="9"/>
        <v>0.67547057193936411</v>
      </c>
      <c r="V42" s="87">
        <f t="shared" si="10"/>
        <v>0.22216545667526463</v>
      </c>
      <c r="W42" s="120">
        <f t="shared" si="11"/>
        <v>0.14811030445017642</v>
      </c>
    </row>
    <row r="43" spans="2:23">
      <c r="B43" s="116">
        <f>Amnt_Deposited!B38</f>
        <v>2024</v>
      </c>
      <c r="C43" s="119">
        <f>Amnt_Deposited!C38</f>
        <v>3.7360742296499998</v>
      </c>
      <c r="D43" s="453">
        <f>Dry_Matter_Content!C30</f>
        <v>0.59</v>
      </c>
      <c r="E43" s="319">
        <f>MCF!R42</f>
        <v>0.8</v>
      </c>
      <c r="F43" s="87">
        <f t="shared" si="5"/>
        <v>0.33505113691501198</v>
      </c>
      <c r="G43" s="87">
        <f t="shared" si="0"/>
        <v>0.33505113691501198</v>
      </c>
      <c r="H43" s="87">
        <f t="shared" si="1"/>
        <v>0</v>
      </c>
      <c r="I43" s="87">
        <f t="shared" si="2"/>
        <v>1.0118084997528332</v>
      </c>
      <c r="J43" s="87">
        <f t="shared" si="3"/>
        <v>0.33284598535421478</v>
      </c>
      <c r="K43" s="120">
        <f t="shared" si="6"/>
        <v>0.2218973235694765</v>
      </c>
      <c r="O43" s="116">
        <f>Amnt_Deposited!B38</f>
        <v>2024</v>
      </c>
      <c r="P43" s="119">
        <f>Amnt_Deposited!C38</f>
        <v>3.7360742296499998</v>
      </c>
      <c r="Q43" s="319">
        <f>MCF!R42</f>
        <v>0.8</v>
      </c>
      <c r="R43" s="87">
        <f t="shared" si="4"/>
        <v>0.22416445377899996</v>
      </c>
      <c r="S43" s="87">
        <f t="shared" si="7"/>
        <v>0.22416445377899996</v>
      </c>
      <c r="T43" s="87">
        <f t="shared" si="8"/>
        <v>0</v>
      </c>
      <c r="U43" s="87">
        <f t="shared" si="9"/>
        <v>0.67694591865711407</v>
      </c>
      <c r="V43" s="87">
        <f t="shared" si="10"/>
        <v>0.22268910706124992</v>
      </c>
      <c r="W43" s="120">
        <f t="shared" si="11"/>
        <v>0.14845940470749994</v>
      </c>
    </row>
    <row r="44" spans="2:23">
      <c r="B44" s="116">
        <f>Amnt_Deposited!B39</f>
        <v>2025</v>
      </c>
      <c r="C44" s="119">
        <f>Amnt_Deposited!C39</f>
        <v>3.7429181847000002</v>
      </c>
      <c r="D44" s="453">
        <f>Dry_Matter_Content!C31</f>
        <v>0.59</v>
      </c>
      <c r="E44" s="319">
        <f>MCF!R43</f>
        <v>0.8</v>
      </c>
      <c r="F44" s="87">
        <f t="shared" si="5"/>
        <v>0.33566490280389605</v>
      </c>
      <c r="G44" s="87">
        <f t="shared" si="0"/>
        <v>0.33566490280389605</v>
      </c>
      <c r="H44" s="87">
        <f t="shared" si="1"/>
        <v>0</v>
      </c>
      <c r="I44" s="87">
        <f t="shared" si="2"/>
        <v>1.0139004229374664</v>
      </c>
      <c r="J44" s="87">
        <f t="shared" si="3"/>
        <v>0.33357297961926285</v>
      </c>
      <c r="K44" s="120">
        <f t="shared" si="6"/>
        <v>0.2223819864128419</v>
      </c>
      <c r="O44" s="116">
        <f>Amnt_Deposited!B39</f>
        <v>2025</v>
      </c>
      <c r="P44" s="119">
        <f>Amnt_Deposited!C39</f>
        <v>3.7429181847000002</v>
      </c>
      <c r="Q44" s="319">
        <f>MCF!R43</f>
        <v>0.8</v>
      </c>
      <c r="R44" s="87">
        <f t="shared" si="4"/>
        <v>0.22457509108200002</v>
      </c>
      <c r="S44" s="87">
        <f t="shared" si="7"/>
        <v>0.22457509108200002</v>
      </c>
      <c r="T44" s="87">
        <f t="shared" si="8"/>
        <v>0</v>
      </c>
      <c r="U44" s="87">
        <f t="shared" si="9"/>
        <v>0.6783455104398749</v>
      </c>
      <c r="V44" s="87">
        <f t="shared" si="10"/>
        <v>0.22317549929923922</v>
      </c>
      <c r="W44" s="120">
        <f t="shared" si="11"/>
        <v>0.14878366619949279</v>
      </c>
    </row>
    <row r="45" spans="2:23">
      <c r="B45" s="116">
        <f>Amnt_Deposited!B40</f>
        <v>2026</v>
      </c>
      <c r="C45" s="119">
        <f>Amnt_Deposited!C40</f>
        <v>3.7497621397500001</v>
      </c>
      <c r="D45" s="453">
        <f>Dry_Matter_Content!C32</f>
        <v>0.59</v>
      </c>
      <c r="E45" s="319">
        <f>MCF!R44</f>
        <v>0.8</v>
      </c>
      <c r="F45" s="87">
        <f t="shared" si="5"/>
        <v>0.33627866869278</v>
      </c>
      <c r="G45" s="87">
        <f t="shared" si="0"/>
        <v>0.33627866869278</v>
      </c>
      <c r="H45" s="87">
        <f t="shared" si="1"/>
        <v>0</v>
      </c>
      <c r="I45" s="87">
        <f t="shared" si="2"/>
        <v>1.0159164468717767</v>
      </c>
      <c r="J45" s="87">
        <f t="shared" si="3"/>
        <v>0.33426264475846973</v>
      </c>
      <c r="K45" s="120">
        <f t="shared" si="6"/>
        <v>0.22284176317231313</v>
      </c>
      <c r="O45" s="116">
        <f>Amnt_Deposited!B40</f>
        <v>2026</v>
      </c>
      <c r="P45" s="119">
        <f>Amnt_Deposited!C40</f>
        <v>3.7497621397500001</v>
      </c>
      <c r="Q45" s="319">
        <f>MCF!R44</f>
        <v>0.8</v>
      </c>
      <c r="R45" s="87">
        <f t="shared" si="4"/>
        <v>0.224985728385</v>
      </c>
      <c r="S45" s="87">
        <f t="shared" si="7"/>
        <v>0.224985728385</v>
      </c>
      <c r="T45" s="87">
        <f t="shared" si="8"/>
        <v>0</v>
      </c>
      <c r="U45" s="87">
        <f t="shared" si="9"/>
        <v>0.67969432217112624</v>
      </c>
      <c r="V45" s="87">
        <f t="shared" si="10"/>
        <v>0.22363691665374869</v>
      </c>
      <c r="W45" s="120">
        <f t="shared" si="11"/>
        <v>0.14909127776916578</v>
      </c>
    </row>
    <row r="46" spans="2:23">
      <c r="B46" s="116">
        <f>Amnt_Deposited!B41</f>
        <v>2027</v>
      </c>
      <c r="C46" s="119">
        <f>Amnt_Deposited!C41</f>
        <v>3.7566060948000004</v>
      </c>
      <c r="D46" s="453">
        <f>Dry_Matter_Content!C33</f>
        <v>0.59</v>
      </c>
      <c r="E46" s="319">
        <f>MCF!R45</f>
        <v>0.8</v>
      </c>
      <c r="F46" s="87">
        <f t="shared" si="5"/>
        <v>0.33689243458166401</v>
      </c>
      <c r="G46" s="87">
        <f t="shared" si="0"/>
        <v>0.33689243458166401</v>
      </c>
      <c r="H46" s="87">
        <f t="shared" si="1"/>
        <v>0</v>
      </c>
      <c r="I46" s="87">
        <f t="shared" si="2"/>
        <v>1.0178815940171164</v>
      </c>
      <c r="J46" s="87">
        <f t="shared" si="3"/>
        <v>0.33492728743632422</v>
      </c>
      <c r="K46" s="120">
        <f t="shared" si="6"/>
        <v>0.22328485829088279</v>
      </c>
      <c r="O46" s="116">
        <f>Amnt_Deposited!B41</f>
        <v>2027</v>
      </c>
      <c r="P46" s="119">
        <f>Amnt_Deposited!C41</f>
        <v>3.7566060948000004</v>
      </c>
      <c r="Q46" s="319">
        <f>MCF!R45</f>
        <v>0.8</v>
      </c>
      <c r="R46" s="87">
        <f t="shared" si="4"/>
        <v>0.22539636568800003</v>
      </c>
      <c r="S46" s="87">
        <f t="shared" si="7"/>
        <v>0.22539636568800003</v>
      </c>
      <c r="T46" s="87">
        <f t="shared" si="8"/>
        <v>0</v>
      </c>
      <c r="U46" s="87">
        <f t="shared" si="9"/>
        <v>0.681009095015912</v>
      </c>
      <c r="V46" s="87">
        <f t="shared" si="10"/>
        <v>0.22408159284321424</v>
      </c>
      <c r="W46" s="120">
        <f t="shared" si="11"/>
        <v>0.14938772856214283</v>
      </c>
    </row>
    <row r="47" spans="2:23">
      <c r="B47" s="116">
        <f>Amnt_Deposited!B42</f>
        <v>2028</v>
      </c>
      <c r="C47" s="119">
        <f>Amnt_Deposited!C42</f>
        <v>3.7634500498500008</v>
      </c>
      <c r="D47" s="453">
        <f>Dry_Matter_Content!C34</f>
        <v>0.59</v>
      </c>
      <c r="E47" s="319">
        <f>MCF!R46</f>
        <v>0.8</v>
      </c>
      <c r="F47" s="87">
        <f t="shared" si="5"/>
        <v>0.33750620047054802</v>
      </c>
      <c r="G47" s="87">
        <f t="shared" si="0"/>
        <v>0.33750620047054802</v>
      </c>
      <c r="H47" s="87">
        <f t="shared" si="1"/>
        <v>0</v>
      </c>
      <c r="I47" s="87">
        <f t="shared" si="2"/>
        <v>1.0198126374309315</v>
      </c>
      <c r="J47" s="87">
        <f t="shared" si="3"/>
        <v>0.33557515705673302</v>
      </c>
      <c r="K47" s="120">
        <f t="shared" si="6"/>
        <v>0.22371677137115534</v>
      </c>
      <c r="O47" s="116">
        <f>Amnt_Deposited!B42</f>
        <v>2028</v>
      </c>
      <c r="P47" s="119">
        <f>Amnt_Deposited!C42</f>
        <v>3.7634500498500008</v>
      </c>
      <c r="Q47" s="319">
        <f>MCF!R46</f>
        <v>0.8</v>
      </c>
      <c r="R47" s="87">
        <f t="shared" si="4"/>
        <v>0.22580700299100004</v>
      </c>
      <c r="S47" s="87">
        <f t="shared" si="7"/>
        <v>0.22580700299100004</v>
      </c>
      <c r="T47" s="87">
        <f t="shared" si="8"/>
        <v>0</v>
      </c>
      <c r="U47" s="87">
        <f t="shared" si="9"/>
        <v>0.68230105091275517</v>
      </c>
      <c r="V47" s="87">
        <f t="shared" si="10"/>
        <v>0.22451504709415679</v>
      </c>
      <c r="W47" s="120">
        <f t="shared" si="11"/>
        <v>0.14967669806277117</v>
      </c>
    </row>
    <row r="48" spans="2:23">
      <c r="B48" s="116">
        <f>Amnt_Deposited!B43</f>
        <v>2029</v>
      </c>
      <c r="C48" s="119">
        <f>Amnt_Deposited!C43</f>
        <v>3.7702940048999998</v>
      </c>
      <c r="D48" s="453">
        <f>Dry_Matter_Content!C35</f>
        <v>0.59</v>
      </c>
      <c r="E48" s="319">
        <f>MCF!R47</f>
        <v>0.8</v>
      </c>
      <c r="F48" s="87">
        <f t="shared" si="5"/>
        <v>0.33811996635943203</v>
      </c>
      <c r="G48" s="87">
        <f t="shared" si="0"/>
        <v>0.33811996635943203</v>
      </c>
      <c r="H48" s="87">
        <f t="shared" si="1"/>
        <v>0</v>
      </c>
      <c r="I48" s="87">
        <f t="shared" si="2"/>
        <v>1.0217208204298609</v>
      </c>
      <c r="J48" s="87">
        <f t="shared" si="3"/>
        <v>0.33621178336050273</v>
      </c>
      <c r="K48" s="120">
        <f t="shared" si="6"/>
        <v>0.2241411889070018</v>
      </c>
      <c r="O48" s="116">
        <f>Amnt_Deposited!B43</f>
        <v>2029</v>
      </c>
      <c r="P48" s="119">
        <f>Amnt_Deposited!C43</f>
        <v>3.7702940048999998</v>
      </c>
      <c r="Q48" s="319">
        <f>MCF!R47</f>
        <v>0.8</v>
      </c>
      <c r="R48" s="87">
        <f t="shared" si="4"/>
        <v>0.22621764029399999</v>
      </c>
      <c r="S48" s="87">
        <f t="shared" si="7"/>
        <v>0.22621764029399999</v>
      </c>
      <c r="T48" s="87">
        <f t="shared" si="8"/>
        <v>0</v>
      </c>
      <c r="U48" s="87">
        <f t="shared" si="9"/>
        <v>0.68357771215200314</v>
      </c>
      <c r="V48" s="87">
        <f t="shared" si="10"/>
        <v>0.22494097905475202</v>
      </c>
      <c r="W48" s="120">
        <f t="shared" si="11"/>
        <v>0.149960652703168</v>
      </c>
    </row>
    <row r="49" spans="2:23">
      <c r="B49" s="116">
        <f>Amnt_Deposited!B44</f>
        <v>2030</v>
      </c>
      <c r="C49" s="119">
        <f>Amnt_Deposited!C44</f>
        <v>3.7771379599500001</v>
      </c>
      <c r="D49" s="453">
        <f>Dry_Matter_Content!C36</f>
        <v>0.59</v>
      </c>
      <c r="E49" s="319">
        <f>MCF!R48</f>
        <v>0.8</v>
      </c>
      <c r="F49" s="87">
        <f t="shared" si="5"/>
        <v>0.33873373224831604</v>
      </c>
      <c r="G49" s="87">
        <f t="shared" si="0"/>
        <v>0.33873373224831604</v>
      </c>
      <c r="H49" s="87">
        <f t="shared" si="1"/>
        <v>0</v>
      </c>
      <c r="I49" s="87">
        <f t="shared" si="2"/>
        <v>1.0236136796344315</v>
      </c>
      <c r="J49" s="87">
        <f t="shared" si="3"/>
        <v>0.33684087304374538</v>
      </c>
      <c r="K49" s="120">
        <f t="shared" si="6"/>
        <v>0.22456058202916357</v>
      </c>
      <c r="O49" s="116">
        <f>Amnt_Deposited!B44</f>
        <v>2030</v>
      </c>
      <c r="P49" s="119">
        <f>Amnt_Deposited!C44</f>
        <v>3.7771379599500001</v>
      </c>
      <c r="Q49" s="319">
        <f>MCF!R48</f>
        <v>0.8</v>
      </c>
      <c r="R49" s="87">
        <f t="shared" si="4"/>
        <v>0.22662827759700002</v>
      </c>
      <c r="S49" s="87">
        <f t="shared" si="7"/>
        <v>0.22662827759700002</v>
      </c>
      <c r="T49" s="87">
        <f t="shared" si="8"/>
        <v>0</v>
      </c>
      <c r="U49" s="87">
        <f t="shared" si="9"/>
        <v>0.68484412107566772</v>
      </c>
      <c r="V49" s="87">
        <f t="shared" si="10"/>
        <v>0.22536186867333538</v>
      </c>
      <c r="W49" s="120">
        <f t="shared" si="11"/>
        <v>0.15024124578222359</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0.68614876885526233</v>
      </c>
      <c r="J50" s="87">
        <f t="shared" si="3"/>
        <v>0.33746491077916924</v>
      </c>
      <c r="K50" s="120">
        <f t="shared" si="6"/>
        <v>0.22497660718611281</v>
      </c>
      <c r="O50" s="116">
        <f>Amnt_Deposited!B45</f>
        <v>2031</v>
      </c>
      <c r="P50" s="119">
        <f>Amnt_Deposited!C45</f>
        <v>0</v>
      </c>
      <c r="Q50" s="319">
        <f>MCF!R49</f>
        <v>0.8</v>
      </c>
      <c r="R50" s="87">
        <f t="shared" si="4"/>
        <v>0</v>
      </c>
      <c r="S50" s="87">
        <f t="shared" si="7"/>
        <v>0</v>
      </c>
      <c r="T50" s="87">
        <f t="shared" si="8"/>
        <v>0</v>
      </c>
      <c r="U50" s="87">
        <f t="shared" si="9"/>
        <v>0.45906474276667852</v>
      </c>
      <c r="V50" s="87">
        <f t="shared" si="10"/>
        <v>0.22577937830898917</v>
      </c>
      <c r="W50" s="120">
        <f t="shared" si="11"/>
        <v>0.1505195855393261</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0.45993927432635667</v>
      </c>
      <c r="J51" s="87">
        <f t="shared" ref="J51:J82" si="16">I50*(1-$K$10)+H51</f>
        <v>0.22620949452890562</v>
      </c>
      <c r="K51" s="120">
        <f t="shared" si="6"/>
        <v>0.15080632968593707</v>
      </c>
      <c r="O51" s="116">
        <f>Amnt_Deposited!B46</f>
        <v>2032</v>
      </c>
      <c r="P51" s="119">
        <f>Amnt_Deposited!C46</f>
        <v>0</v>
      </c>
      <c r="Q51" s="319">
        <f>MCF!R50</f>
        <v>0.8</v>
      </c>
      <c r="R51" s="87">
        <f t="shared" ref="R51:R82" si="17">P51*$W$6*DOCF*Q51</f>
        <v>0</v>
      </c>
      <c r="S51" s="87">
        <f t="shared" si="7"/>
        <v>0</v>
      </c>
      <c r="T51" s="87">
        <f t="shared" si="8"/>
        <v>0</v>
      </c>
      <c r="U51" s="87">
        <f t="shared" si="9"/>
        <v>0.30772029950469887</v>
      </c>
      <c r="V51" s="87">
        <f t="shared" si="10"/>
        <v>0.15134444326197966</v>
      </c>
      <c r="W51" s="120">
        <f t="shared" si="11"/>
        <v>0.10089629550798643</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0.30830651554004196</v>
      </c>
      <c r="J52" s="87">
        <f t="shared" si="16"/>
        <v>0.15163275878631471</v>
      </c>
      <c r="K52" s="120">
        <f t="shared" si="6"/>
        <v>0.10108850585754314</v>
      </c>
      <c r="O52" s="116">
        <f>Amnt_Deposited!B47</f>
        <v>2033</v>
      </c>
      <c r="P52" s="119">
        <f>Amnt_Deposited!C47</f>
        <v>0</v>
      </c>
      <c r="Q52" s="319">
        <f>MCF!R51</f>
        <v>0.8</v>
      </c>
      <c r="R52" s="87">
        <f t="shared" si="17"/>
        <v>0</v>
      </c>
      <c r="S52" s="87">
        <f t="shared" si="7"/>
        <v>0</v>
      </c>
      <c r="T52" s="87">
        <f t="shared" si="8"/>
        <v>0</v>
      </c>
      <c r="U52" s="87">
        <f t="shared" si="9"/>
        <v>0.20627108533009048</v>
      </c>
      <c r="V52" s="87">
        <f t="shared" si="10"/>
        <v>0.10144921417460841</v>
      </c>
      <c r="W52" s="120">
        <f t="shared" si="11"/>
        <v>6.7632809449738929E-2</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0.20666403768988847</v>
      </c>
      <c r="J53" s="87">
        <f t="shared" si="16"/>
        <v>0.10164247785015348</v>
      </c>
      <c r="K53" s="120">
        <f t="shared" si="6"/>
        <v>6.7761651900102318E-2</v>
      </c>
      <c r="O53" s="116">
        <f>Amnt_Deposited!B48</f>
        <v>2034</v>
      </c>
      <c r="P53" s="119">
        <f>Amnt_Deposited!C48</f>
        <v>0</v>
      </c>
      <c r="Q53" s="319">
        <f>MCF!R52</f>
        <v>0.8</v>
      </c>
      <c r="R53" s="87">
        <f t="shared" si="17"/>
        <v>0</v>
      </c>
      <c r="S53" s="87">
        <f t="shared" si="7"/>
        <v>0</v>
      </c>
      <c r="T53" s="87">
        <f t="shared" si="8"/>
        <v>0</v>
      </c>
      <c r="U53" s="87">
        <f t="shared" si="9"/>
        <v>0.13826764341428754</v>
      </c>
      <c r="V53" s="87">
        <f t="shared" si="10"/>
        <v>6.8003441915802945E-2</v>
      </c>
      <c r="W53" s="120">
        <f t="shared" si="11"/>
        <v>4.5335627943868625E-2</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0.13853104725819715</v>
      </c>
      <c r="J54" s="87">
        <f t="shared" si="16"/>
        <v>6.8132990431691326E-2</v>
      </c>
      <c r="K54" s="120">
        <f t="shared" si="6"/>
        <v>4.5421993621127546E-2</v>
      </c>
      <c r="O54" s="116">
        <f>Amnt_Deposited!B49</f>
        <v>2035</v>
      </c>
      <c r="P54" s="119">
        <f>Amnt_Deposited!C49</f>
        <v>0</v>
      </c>
      <c r="Q54" s="319">
        <f>MCF!R53</f>
        <v>0.8</v>
      </c>
      <c r="R54" s="87">
        <f t="shared" si="17"/>
        <v>0</v>
      </c>
      <c r="S54" s="87">
        <f t="shared" si="7"/>
        <v>0</v>
      </c>
      <c r="T54" s="87">
        <f t="shared" si="8"/>
        <v>0</v>
      </c>
      <c r="U54" s="87">
        <f t="shared" si="9"/>
        <v>9.2683573098704591E-2</v>
      </c>
      <c r="V54" s="87">
        <f t="shared" si="10"/>
        <v>4.5584070315582953E-2</v>
      </c>
      <c r="W54" s="120">
        <f t="shared" si="11"/>
        <v>3.0389380210388634E-2</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9.2860137975480039E-2</v>
      </c>
      <c r="J55" s="87">
        <f t="shared" si="16"/>
        <v>4.5670909282717109E-2</v>
      </c>
      <c r="K55" s="120">
        <f t="shared" si="6"/>
        <v>3.0447272855144737E-2</v>
      </c>
      <c r="O55" s="116">
        <f>Amnt_Deposited!B50</f>
        <v>2036</v>
      </c>
      <c r="P55" s="119">
        <f>Amnt_Deposited!C50</f>
        <v>0</v>
      </c>
      <c r="Q55" s="319">
        <f>MCF!R54</f>
        <v>0.8</v>
      </c>
      <c r="R55" s="87">
        <f t="shared" si="17"/>
        <v>0</v>
      </c>
      <c r="S55" s="87">
        <f t="shared" si="7"/>
        <v>0</v>
      </c>
      <c r="T55" s="87">
        <f t="shared" si="8"/>
        <v>0</v>
      </c>
      <c r="U55" s="87">
        <f t="shared" si="9"/>
        <v>6.2127656986271207E-2</v>
      </c>
      <c r="V55" s="87">
        <f t="shared" si="10"/>
        <v>3.0555916112433388E-2</v>
      </c>
      <c r="W55" s="120">
        <f t="shared" si="11"/>
        <v>2.0370610741622257E-2</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6.2246011962599601E-2</v>
      </c>
      <c r="J56" s="87">
        <f t="shared" si="16"/>
        <v>3.0614126012880438E-2</v>
      </c>
      <c r="K56" s="120">
        <f t="shared" si="6"/>
        <v>2.040941734192029E-2</v>
      </c>
      <c r="O56" s="116">
        <f>Amnt_Deposited!B51</f>
        <v>2037</v>
      </c>
      <c r="P56" s="119">
        <f>Amnt_Deposited!C51</f>
        <v>0</v>
      </c>
      <c r="Q56" s="319">
        <f>MCF!R55</f>
        <v>0.8</v>
      </c>
      <c r="R56" s="87">
        <f t="shared" si="17"/>
        <v>0</v>
      </c>
      <c r="S56" s="87">
        <f t="shared" si="7"/>
        <v>0</v>
      </c>
      <c r="T56" s="87">
        <f t="shared" si="8"/>
        <v>0</v>
      </c>
      <c r="U56" s="87">
        <f t="shared" si="9"/>
        <v>4.1645413891123723E-2</v>
      </c>
      <c r="V56" s="87">
        <f t="shared" si="10"/>
        <v>2.0482243095147481E-2</v>
      </c>
      <c r="W56" s="120">
        <f t="shared" si="11"/>
        <v>1.3654828730098319E-2</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4.1724749604304723E-2</v>
      </c>
      <c r="J57" s="87">
        <f t="shared" si="16"/>
        <v>2.0521262358294882E-2</v>
      </c>
      <c r="K57" s="120">
        <f t="shared" si="6"/>
        <v>1.3680841572196588E-2</v>
      </c>
      <c r="O57" s="116">
        <f>Amnt_Deposited!B52</f>
        <v>2038</v>
      </c>
      <c r="P57" s="119">
        <f>Amnt_Deposited!C52</f>
        <v>0</v>
      </c>
      <c r="Q57" s="319">
        <f>MCF!R56</f>
        <v>0.8</v>
      </c>
      <c r="R57" s="87">
        <f t="shared" si="17"/>
        <v>0</v>
      </c>
      <c r="S57" s="87">
        <f t="shared" si="7"/>
        <v>0</v>
      </c>
      <c r="T57" s="87">
        <f t="shared" si="8"/>
        <v>0</v>
      </c>
      <c r="U57" s="87">
        <f t="shared" si="9"/>
        <v>2.7915755756671306E-2</v>
      </c>
      <c r="V57" s="87">
        <f t="shared" si="10"/>
        <v>1.3729658134452415E-2</v>
      </c>
      <c r="W57" s="120">
        <f t="shared" si="11"/>
        <v>9.1531054229682766E-3</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2.7968936075583064E-2</v>
      </c>
      <c r="J58" s="87">
        <f t="shared" si="16"/>
        <v>1.3755813528721657E-2</v>
      </c>
      <c r="K58" s="120">
        <f t="shared" si="6"/>
        <v>9.1705423524811036E-3</v>
      </c>
      <c r="O58" s="116">
        <f>Amnt_Deposited!B53</f>
        <v>2039</v>
      </c>
      <c r="P58" s="119">
        <f>Amnt_Deposited!C53</f>
        <v>0</v>
      </c>
      <c r="Q58" s="319">
        <f>MCF!R57</f>
        <v>0.8</v>
      </c>
      <c r="R58" s="87">
        <f t="shared" si="17"/>
        <v>0</v>
      </c>
      <c r="S58" s="87">
        <f t="shared" si="7"/>
        <v>0</v>
      </c>
      <c r="T58" s="87">
        <f t="shared" si="8"/>
        <v>0</v>
      </c>
      <c r="U58" s="87">
        <f t="shared" si="9"/>
        <v>1.8712490683931573E-2</v>
      </c>
      <c r="V58" s="87">
        <f t="shared" si="10"/>
        <v>9.203265072739733E-3</v>
      </c>
      <c r="W58" s="120">
        <f t="shared" si="11"/>
        <v>6.1355100484931551E-3</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1.8748138517752692E-2</v>
      </c>
      <c r="J59" s="87">
        <f t="shared" si="16"/>
        <v>9.2207975578303715E-3</v>
      </c>
      <c r="K59" s="120">
        <f t="shared" si="6"/>
        <v>6.147198371886914E-3</v>
      </c>
      <c r="O59" s="116">
        <f>Amnt_Deposited!B54</f>
        <v>2040</v>
      </c>
      <c r="P59" s="119">
        <f>Amnt_Deposited!C54</f>
        <v>0</v>
      </c>
      <c r="Q59" s="319">
        <f>MCF!R58</f>
        <v>0.8</v>
      </c>
      <c r="R59" s="87">
        <f t="shared" si="17"/>
        <v>0</v>
      </c>
      <c r="S59" s="87">
        <f t="shared" si="7"/>
        <v>0</v>
      </c>
      <c r="T59" s="87">
        <f t="shared" si="8"/>
        <v>0</v>
      </c>
      <c r="U59" s="87">
        <f t="shared" si="9"/>
        <v>1.2543357616694483E-2</v>
      </c>
      <c r="V59" s="87">
        <f t="shared" si="10"/>
        <v>6.1691330672370885E-3</v>
      </c>
      <c r="W59" s="120">
        <f t="shared" si="11"/>
        <v>4.1127553781580587E-3</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1.2567253074302528E-2</v>
      </c>
      <c r="J60" s="87">
        <f t="shared" si="16"/>
        <v>6.1808854434501652E-3</v>
      </c>
      <c r="K60" s="120">
        <f t="shared" si="6"/>
        <v>4.1205902956334434E-3</v>
      </c>
      <c r="O60" s="116">
        <f>Amnt_Deposited!B55</f>
        <v>2041</v>
      </c>
      <c r="P60" s="119">
        <f>Amnt_Deposited!C55</f>
        <v>0</v>
      </c>
      <c r="Q60" s="319">
        <f>MCF!R59</f>
        <v>0.8</v>
      </c>
      <c r="R60" s="87">
        <f t="shared" si="17"/>
        <v>0</v>
      </c>
      <c r="S60" s="87">
        <f t="shared" si="7"/>
        <v>0</v>
      </c>
      <c r="T60" s="87">
        <f t="shared" si="8"/>
        <v>0</v>
      </c>
      <c r="U60" s="87">
        <f t="shared" si="9"/>
        <v>8.4080640550641336E-3</v>
      </c>
      <c r="V60" s="87">
        <f t="shared" si="10"/>
        <v>4.1352935616303498E-3</v>
      </c>
      <c r="W60" s="120">
        <f t="shared" si="11"/>
        <v>2.7568623744202332E-3</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8.4240816593080005E-3</v>
      </c>
      <c r="J61" s="87">
        <f t="shared" si="16"/>
        <v>4.1431714149945276E-3</v>
      </c>
      <c r="K61" s="120">
        <f t="shared" si="6"/>
        <v>2.7621142766630184E-3</v>
      </c>
      <c r="O61" s="116">
        <f>Amnt_Deposited!B56</f>
        <v>2042</v>
      </c>
      <c r="P61" s="119">
        <f>Amnt_Deposited!C56</f>
        <v>0</v>
      </c>
      <c r="Q61" s="319">
        <f>MCF!R60</f>
        <v>0.8</v>
      </c>
      <c r="R61" s="87">
        <f t="shared" si="17"/>
        <v>0</v>
      </c>
      <c r="S61" s="87">
        <f t="shared" si="7"/>
        <v>0</v>
      </c>
      <c r="T61" s="87">
        <f t="shared" si="8"/>
        <v>0</v>
      </c>
      <c r="U61" s="87">
        <f t="shared" si="9"/>
        <v>5.6360938844611944E-3</v>
      </c>
      <c r="V61" s="87">
        <f t="shared" si="10"/>
        <v>2.7719701706029392E-3</v>
      </c>
      <c r="W61" s="120">
        <f t="shared" si="11"/>
        <v>1.8479801137352928E-3</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5.6468308056753236E-3</v>
      </c>
      <c r="J62" s="87">
        <f t="shared" si="16"/>
        <v>2.7772508536326765E-3</v>
      </c>
      <c r="K62" s="120">
        <f t="shared" si="6"/>
        <v>1.8515005690884509E-3</v>
      </c>
      <c r="O62" s="116">
        <f>Amnt_Deposited!B57</f>
        <v>2043</v>
      </c>
      <c r="P62" s="119">
        <f>Amnt_Deposited!C57</f>
        <v>0</v>
      </c>
      <c r="Q62" s="319">
        <f>MCF!R61</f>
        <v>0.8</v>
      </c>
      <c r="R62" s="87">
        <f t="shared" si="17"/>
        <v>0</v>
      </c>
      <c r="S62" s="87">
        <f t="shared" si="7"/>
        <v>0</v>
      </c>
      <c r="T62" s="87">
        <f t="shared" si="8"/>
        <v>0</v>
      </c>
      <c r="U62" s="87">
        <f t="shared" si="9"/>
        <v>3.7779867120932131E-3</v>
      </c>
      <c r="V62" s="87">
        <f t="shared" si="10"/>
        <v>1.8581071723679813E-3</v>
      </c>
      <c r="W62" s="120">
        <f t="shared" si="11"/>
        <v>1.2387381149119876E-3</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3.7851838856157493E-3</v>
      </c>
      <c r="J63" s="87">
        <f t="shared" si="16"/>
        <v>1.8616469200595743E-3</v>
      </c>
      <c r="K63" s="120">
        <f t="shared" si="6"/>
        <v>1.2410979467063828E-3</v>
      </c>
      <c r="O63" s="116">
        <f>Amnt_Deposited!B58</f>
        <v>2044</v>
      </c>
      <c r="P63" s="119">
        <f>Amnt_Deposited!C58</f>
        <v>0</v>
      </c>
      <c r="Q63" s="319">
        <f>MCF!R62</f>
        <v>0.8</v>
      </c>
      <c r="R63" s="87">
        <f t="shared" si="17"/>
        <v>0</v>
      </c>
      <c r="S63" s="87">
        <f t="shared" si="7"/>
        <v>0</v>
      </c>
      <c r="T63" s="87">
        <f t="shared" si="8"/>
        <v>0</v>
      </c>
      <c r="U63" s="87">
        <f t="shared" si="9"/>
        <v>2.5324602267723564E-3</v>
      </c>
      <c r="V63" s="87">
        <f t="shared" si="10"/>
        <v>1.2455264853208569E-3</v>
      </c>
      <c r="W63" s="120">
        <f t="shared" si="11"/>
        <v>8.3035099021390457E-4</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2.5372846364593092E-3</v>
      </c>
      <c r="J64" s="87">
        <f t="shared" si="16"/>
        <v>1.2478992491564401E-3</v>
      </c>
      <c r="K64" s="120">
        <f t="shared" si="6"/>
        <v>8.3193283277096001E-4</v>
      </c>
      <c r="O64" s="116">
        <f>Amnt_Deposited!B59</f>
        <v>2045</v>
      </c>
      <c r="P64" s="119">
        <f>Amnt_Deposited!C59</f>
        <v>0</v>
      </c>
      <c r="Q64" s="319">
        <f>MCF!R63</f>
        <v>0.8</v>
      </c>
      <c r="R64" s="87">
        <f t="shared" si="17"/>
        <v>0</v>
      </c>
      <c r="S64" s="87">
        <f t="shared" si="7"/>
        <v>0</v>
      </c>
      <c r="T64" s="87">
        <f t="shared" si="8"/>
        <v>0</v>
      </c>
      <c r="U64" s="87">
        <f t="shared" si="9"/>
        <v>1.6975588557934715E-3</v>
      </c>
      <c r="V64" s="87">
        <f t="shared" si="10"/>
        <v>8.3490137097888485E-4</v>
      </c>
      <c r="W64" s="120">
        <f t="shared" si="11"/>
        <v>5.5660091398592316E-4</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1.7007927543169245E-3</v>
      </c>
      <c r="J65" s="87">
        <f t="shared" si="16"/>
        <v>8.3649188214238461E-4</v>
      </c>
      <c r="K65" s="120">
        <f t="shared" si="6"/>
        <v>5.5766125476158974E-4</v>
      </c>
      <c r="O65" s="116">
        <f>Amnt_Deposited!B60</f>
        <v>2046</v>
      </c>
      <c r="P65" s="119">
        <f>Amnt_Deposited!C60</f>
        <v>0</v>
      </c>
      <c r="Q65" s="319">
        <f>MCF!R64</f>
        <v>0.8</v>
      </c>
      <c r="R65" s="87">
        <f t="shared" si="17"/>
        <v>0</v>
      </c>
      <c r="S65" s="87">
        <f t="shared" si="7"/>
        <v>0</v>
      </c>
      <c r="T65" s="87">
        <f t="shared" si="8"/>
        <v>0</v>
      </c>
      <c r="U65" s="87">
        <f t="shared" si="9"/>
        <v>1.1379077303636871E-3</v>
      </c>
      <c r="V65" s="87">
        <f t="shared" si="10"/>
        <v>5.5965112542978449E-4</v>
      </c>
      <c r="W65" s="120">
        <f t="shared" si="11"/>
        <v>3.7310075028652298E-4</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1.1400754773708026E-3</v>
      </c>
      <c r="J66" s="87">
        <f t="shared" si="16"/>
        <v>5.6071727694612182E-4</v>
      </c>
      <c r="K66" s="120">
        <f t="shared" si="6"/>
        <v>3.7381151796408117E-4</v>
      </c>
      <c r="O66" s="116">
        <f>Amnt_Deposited!B61</f>
        <v>2047</v>
      </c>
      <c r="P66" s="119">
        <f>Amnt_Deposited!C61</f>
        <v>0</v>
      </c>
      <c r="Q66" s="319">
        <f>MCF!R65</f>
        <v>0.8</v>
      </c>
      <c r="R66" s="87">
        <f t="shared" si="17"/>
        <v>0</v>
      </c>
      <c r="S66" s="87">
        <f t="shared" si="7"/>
        <v>0</v>
      </c>
      <c r="T66" s="87">
        <f t="shared" si="8"/>
        <v>0</v>
      </c>
      <c r="U66" s="87">
        <f t="shared" si="9"/>
        <v>7.6276236220169664E-4</v>
      </c>
      <c r="V66" s="87">
        <f t="shared" si="10"/>
        <v>3.7514536816199049E-4</v>
      </c>
      <c r="W66" s="120">
        <f t="shared" si="11"/>
        <v>2.5009691210799362E-4</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7.6421544647529982E-4</v>
      </c>
      <c r="J67" s="87">
        <f t="shared" si="16"/>
        <v>3.7586003089550268E-4</v>
      </c>
      <c r="K67" s="120">
        <f t="shared" si="6"/>
        <v>2.505733539303351E-4</v>
      </c>
      <c r="O67" s="116">
        <f>Amnt_Deposited!B62</f>
        <v>2048</v>
      </c>
      <c r="P67" s="119">
        <f>Amnt_Deposited!C62</f>
        <v>0</v>
      </c>
      <c r="Q67" s="319">
        <f>MCF!R66</f>
        <v>0.8</v>
      </c>
      <c r="R67" s="87">
        <f t="shared" si="17"/>
        <v>0</v>
      </c>
      <c r="S67" s="87">
        <f t="shared" si="7"/>
        <v>0</v>
      </c>
      <c r="T67" s="87">
        <f t="shared" si="8"/>
        <v>0</v>
      </c>
      <c r="U67" s="87">
        <f t="shared" si="9"/>
        <v>5.1129490174529424E-4</v>
      </c>
      <c r="V67" s="87">
        <f t="shared" si="10"/>
        <v>2.5146746045640235E-4</v>
      </c>
      <c r="W67" s="120">
        <f t="shared" si="11"/>
        <v>1.6764497363760156E-4</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5.1226893326246966E-4</v>
      </c>
      <c r="J68" s="87">
        <f t="shared" si="16"/>
        <v>2.5194651321283016E-4</v>
      </c>
      <c r="K68" s="120">
        <f t="shared" si="6"/>
        <v>1.6796434214188676E-4</v>
      </c>
      <c r="O68" s="116">
        <f>Amnt_Deposited!B63</f>
        <v>2049</v>
      </c>
      <c r="P68" s="119">
        <f>Amnt_Deposited!C63</f>
        <v>0</v>
      </c>
      <c r="Q68" s="319">
        <f>MCF!R67</f>
        <v>0.8</v>
      </c>
      <c r="R68" s="87">
        <f t="shared" si="17"/>
        <v>0</v>
      </c>
      <c r="S68" s="87">
        <f t="shared" si="7"/>
        <v>0</v>
      </c>
      <c r="T68" s="87">
        <f t="shared" si="8"/>
        <v>0</v>
      </c>
      <c r="U68" s="87">
        <f t="shared" si="9"/>
        <v>3.4273122207569332E-4</v>
      </c>
      <c r="V68" s="87">
        <f t="shared" si="10"/>
        <v>1.6856367966960092E-4</v>
      </c>
      <c r="W68" s="120">
        <f t="shared" si="11"/>
        <v>1.123757864464006E-4</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3.4338413492712651E-4</v>
      </c>
      <c r="J69" s="87">
        <f t="shared" si="16"/>
        <v>1.6888479833534315E-4</v>
      </c>
      <c r="K69" s="120">
        <f t="shared" si="6"/>
        <v>1.1258986555689543E-4</v>
      </c>
      <c r="O69" s="116">
        <f>Amnt_Deposited!B64</f>
        <v>2050</v>
      </c>
      <c r="P69" s="119">
        <f>Amnt_Deposited!C64</f>
        <v>0</v>
      </c>
      <c r="Q69" s="319">
        <f>MCF!R68</f>
        <v>0.8</v>
      </c>
      <c r="R69" s="87">
        <f t="shared" si="17"/>
        <v>0</v>
      </c>
      <c r="S69" s="87">
        <f t="shared" si="7"/>
        <v>0</v>
      </c>
      <c r="T69" s="87">
        <f t="shared" si="8"/>
        <v>0</v>
      </c>
      <c r="U69" s="87">
        <f t="shared" si="9"/>
        <v>2.2973960855962968E-4</v>
      </c>
      <c r="V69" s="87">
        <f t="shared" si="10"/>
        <v>1.1299161351606365E-4</v>
      </c>
      <c r="W69" s="120">
        <f t="shared" si="11"/>
        <v>7.532774234404243E-5</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2.3017726913225964E-4</v>
      </c>
      <c r="J70" s="87">
        <f t="shared" si="16"/>
        <v>1.1320686579486688E-4</v>
      </c>
      <c r="K70" s="120">
        <f t="shared" si="6"/>
        <v>7.547124386324459E-5</v>
      </c>
      <c r="O70" s="116">
        <f>Amnt_Deposited!B65</f>
        <v>2051</v>
      </c>
      <c r="P70" s="119">
        <f>Amnt_Deposited!C65</f>
        <v>0</v>
      </c>
      <c r="Q70" s="319">
        <f>MCF!R69</f>
        <v>0.8</v>
      </c>
      <c r="R70" s="87">
        <f t="shared" si="17"/>
        <v>0</v>
      </c>
      <c r="S70" s="87">
        <f t="shared" si="7"/>
        <v>0</v>
      </c>
      <c r="T70" s="87">
        <f t="shared" si="8"/>
        <v>0</v>
      </c>
      <c r="U70" s="87">
        <f t="shared" si="9"/>
        <v>1.5399906498590074E-4</v>
      </c>
      <c r="V70" s="87">
        <f t="shared" si="10"/>
        <v>7.574054357372896E-5</v>
      </c>
      <c r="W70" s="120">
        <f t="shared" si="11"/>
        <v>5.0493695715819304E-5</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1.5429243764109401E-4</v>
      </c>
      <c r="J71" s="87">
        <f t="shared" si="16"/>
        <v>7.5884831491165614E-5</v>
      </c>
      <c r="K71" s="120">
        <f t="shared" si="6"/>
        <v>5.0589887660777076E-5</v>
      </c>
      <c r="O71" s="116">
        <f>Amnt_Deposited!B66</f>
        <v>2052</v>
      </c>
      <c r="P71" s="119">
        <f>Amnt_Deposited!C66</f>
        <v>0</v>
      </c>
      <c r="Q71" s="319">
        <f>MCF!R70</f>
        <v>0.8</v>
      </c>
      <c r="R71" s="87">
        <f t="shared" si="17"/>
        <v>0</v>
      </c>
      <c r="S71" s="87">
        <f t="shared" si="7"/>
        <v>0</v>
      </c>
      <c r="T71" s="87">
        <f t="shared" si="8"/>
        <v>0</v>
      </c>
      <c r="U71" s="87">
        <f t="shared" si="9"/>
        <v>1.0322866033079439E-4</v>
      </c>
      <c r="V71" s="87">
        <f t="shared" si="10"/>
        <v>5.0770404655106342E-5</v>
      </c>
      <c r="W71" s="120">
        <f t="shared" si="11"/>
        <v>3.3846936436737561E-5</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1.0342531390252915E-4</v>
      </c>
      <c r="J72" s="87">
        <f t="shared" si="16"/>
        <v>5.0867123738564865E-5</v>
      </c>
      <c r="K72" s="120">
        <f t="shared" si="6"/>
        <v>3.3911415825709905E-5</v>
      </c>
      <c r="O72" s="116">
        <f>Amnt_Deposited!B67</f>
        <v>2053</v>
      </c>
      <c r="P72" s="119">
        <f>Amnt_Deposited!C67</f>
        <v>0</v>
      </c>
      <c r="Q72" s="319">
        <f>MCF!R71</f>
        <v>0.8</v>
      </c>
      <c r="R72" s="87">
        <f t="shared" si="17"/>
        <v>0</v>
      </c>
      <c r="S72" s="87">
        <f t="shared" si="7"/>
        <v>0</v>
      </c>
      <c r="T72" s="87">
        <f t="shared" si="8"/>
        <v>0</v>
      </c>
      <c r="U72" s="87">
        <f t="shared" si="9"/>
        <v>6.9196240345135469E-5</v>
      </c>
      <c r="V72" s="87">
        <f t="shared" si="10"/>
        <v>3.4032419985658923E-5</v>
      </c>
      <c r="W72" s="120">
        <f t="shared" si="11"/>
        <v>2.2688279990439281E-5</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6.9328061176393796E-5</v>
      </c>
      <c r="J73" s="87">
        <f t="shared" si="16"/>
        <v>3.4097252726135364E-5</v>
      </c>
      <c r="K73" s="120">
        <f t="shared" si="6"/>
        <v>2.2731501817423576E-5</v>
      </c>
      <c r="O73" s="116">
        <f>Amnt_Deposited!B68</f>
        <v>2054</v>
      </c>
      <c r="P73" s="119">
        <f>Amnt_Deposited!C68</f>
        <v>0</v>
      </c>
      <c r="Q73" s="319">
        <f>MCF!R72</f>
        <v>0.8</v>
      </c>
      <c r="R73" s="87">
        <f t="shared" si="17"/>
        <v>0</v>
      </c>
      <c r="S73" s="87">
        <f t="shared" si="7"/>
        <v>0</v>
      </c>
      <c r="T73" s="87">
        <f t="shared" si="8"/>
        <v>0</v>
      </c>
      <c r="U73" s="87">
        <f t="shared" si="9"/>
        <v>4.6383627013644374E-5</v>
      </c>
      <c r="V73" s="87">
        <f t="shared" si="10"/>
        <v>2.2812613331491099E-5</v>
      </c>
      <c r="W73" s="120">
        <f t="shared" si="11"/>
        <v>1.5208408887660732E-5</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4.6471989159321912E-5</v>
      </c>
      <c r="J74" s="87">
        <f t="shared" si="16"/>
        <v>2.2856072017071888E-5</v>
      </c>
      <c r="K74" s="120">
        <f t="shared" si="6"/>
        <v>1.5237381344714592E-5</v>
      </c>
      <c r="O74" s="116">
        <f>Amnt_Deposited!B69</f>
        <v>2055</v>
      </c>
      <c r="P74" s="119">
        <f>Amnt_Deposited!C69</f>
        <v>0</v>
      </c>
      <c r="Q74" s="319">
        <f>MCF!R73</f>
        <v>0.8</v>
      </c>
      <c r="R74" s="87">
        <f t="shared" si="17"/>
        <v>0</v>
      </c>
      <c r="S74" s="87">
        <f t="shared" si="7"/>
        <v>0</v>
      </c>
      <c r="T74" s="87">
        <f t="shared" si="8"/>
        <v>0</v>
      </c>
      <c r="U74" s="87">
        <f t="shared" si="9"/>
        <v>3.1091874995086021E-5</v>
      </c>
      <c r="V74" s="87">
        <f t="shared" si="10"/>
        <v>1.5291752018558353E-5</v>
      </c>
      <c r="W74" s="120">
        <f t="shared" si="11"/>
        <v>1.0194501345705569E-5</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3.1151105912644398E-5</v>
      </c>
      <c r="J75" s="87">
        <f t="shared" si="16"/>
        <v>1.5320883246677517E-5</v>
      </c>
      <c r="K75" s="120">
        <f t="shared" si="6"/>
        <v>1.0213922164451678E-5</v>
      </c>
      <c r="O75" s="116">
        <f>Amnt_Deposited!B70</f>
        <v>2056</v>
      </c>
      <c r="P75" s="119">
        <f>Amnt_Deposited!C70</f>
        <v>0</v>
      </c>
      <c r="Q75" s="319">
        <f>MCF!R74</f>
        <v>0.8</v>
      </c>
      <c r="R75" s="87">
        <f t="shared" si="17"/>
        <v>0</v>
      </c>
      <c r="S75" s="87">
        <f t="shared" si="7"/>
        <v>0</v>
      </c>
      <c r="T75" s="87">
        <f t="shared" si="8"/>
        <v>0</v>
      </c>
      <c r="U75" s="87">
        <f t="shared" si="9"/>
        <v>2.0841507078040404E-5</v>
      </c>
      <c r="V75" s="87">
        <f t="shared" si="10"/>
        <v>1.0250367917045617E-5</v>
      </c>
      <c r="W75" s="120">
        <f t="shared" si="11"/>
        <v>6.8335786113637444E-6</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2.0881210749424868E-5</v>
      </c>
      <c r="J76" s="87">
        <f t="shared" si="16"/>
        <v>1.0269895163219528E-5</v>
      </c>
      <c r="K76" s="120">
        <f t="shared" si="6"/>
        <v>6.8465967754796854E-6</v>
      </c>
      <c r="O76" s="116">
        <f>Amnt_Deposited!B71</f>
        <v>2057</v>
      </c>
      <c r="P76" s="119">
        <f>Amnt_Deposited!C71</f>
        <v>0</v>
      </c>
      <c r="Q76" s="319">
        <f>MCF!R75</f>
        <v>0.8</v>
      </c>
      <c r="R76" s="87">
        <f t="shared" si="17"/>
        <v>0</v>
      </c>
      <c r="S76" s="87">
        <f t="shared" si="7"/>
        <v>0</v>
      </c>
      <c r="T76" s="87">
        <f t="shared" si="8"/>
        <v>0</v>
      </c>
      <c r="U76" s="87">
        <f t="shared" si="9"/>
        <v>1.3970479984004147E-5</v>
      </c>
      <c r="V76" s="87">
        <f t="shared" si="10"/>
        <v>6.8710270940362574E-6</v>
      </c>
      <c r="W76" s="120">
        <f t="shared" si="11"/>
        <v>4.5806847293575047E-6</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1.3997094150834364E-5</v>
      </c>
      <c r="J77" s="87">
        <f t="shared" si="16"/>
        <v>6.8841165985905041E-6</v>
      </c>
      <c r="K77" s="120">
        <f t="shared" si="6"/>
        <v>4.5894110657270027E-6</v>
      </c>
      <c r="O77" s="116">
        <f>Amnt_Deposited!B72</f>
        <v>2058</v>
      </c>
      <c r="P77" s="119">
        <f>Amnt_Deposited!C72</f>
        <v>0</v>
      </c>
      <c r="Q77" s="319">
        <f>MCF!R76</f>
        <v>0.8</v>
      </c>
      <c r="R77" s="87">
        <f t="shared" si="17"/>
        <v>0</v>
      </c>
      <c r="S77" s="87">
        <f t="shared" si="7"/>
        <v>0</v>
      </c>
      <c r="T77" s="87">
        <f t="shared" si="8"/>
        <v>0</v>
      </c>
      <c r="U77" s="87">
        <f t="shared" si="9"/>
        <v>9.3646927860176371E-6</v>
      </c>
      <c r="V77" s="87">
        <f t="shared" si="10"/>
        <v>4.6057871979865097E-6</v>
      </c>
      <c r="W77" s="120">
        <f t="shared" si="11"/>
        <v>3.0705247986576728E-6</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9.3825327955524696E-6</v>
      </c>
      <c r="J78" s="87">
        <f t="shared" si="16"/>
        <v>4.6145613552818955E-6</v>
      </c>
      <c r="K78" s="120">
        <f t="shared" si="6"/>
        <v>3.076374236854597E-6</v>
      </c>
      <c r="O78" s="116">
        <f>Amnt_Deposited!B73</f>
        <v>2059</v>
      </c>
      <c r="P78" s="119">
        <f>Amnt_Deposited!C73</f>
        <v>0</v>
      </c>
      <c r="Q78" s="319">
        <f>MCF!R77</f>
        <v>0.8</v>
      </c>
      <c r="R78" s="87">
        <f t="shared" si="17"/>
        <v>0</v>
      </c>
      <c r="S78" s="87">
        <f t="shared" si="7"/>
        <v>0</v>
      </c>
      <c r="T78" s="87">
        <f t="shared" si="8"/>
        <v>0</v>
      </c>
      <c r="U78" s="87">
        <f t="shared" si="9"/>
        <v>6.2773412994329618E-6</v>
      </c>
      <c r="V78" s="87">
        <f t="shared" si="10"/>
        <v>3.0873514865846749E-6</v>
      </c>
      <c r="W78" s="120">
        <f t="shared" si="11"/>
        <v>2.058234324389783E-6</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6.2892998154456274E-6</v>
      </c>
      <c r="J79" s="87">
        <f t="shared" si="16"/>
        <v>3.0932329801068423E-6</v>
      </c>
      <c r="K79" s="120">
        <f t="shared" si="6"/>
        <v>2.0621553200712279E-6</v>
      </c>
      <c r="O79" s="116">
        <f>Amnt_Deposited!B74</f>
        <v>2060</v>
      </c>
      <c r="P79" s="119">
        <f>Amnt_Deposited!C74</f>
        <v>0</v>
      </c>
      <c r="Q79" s="319">
        <f>MCF!R78</f>
        <v>0.8</v>
      </c>
      <c r="R79" s="87">
        <f t="shared" si="17"/>
        <v>0</v>
      </c>
      <c r="S79" s="87">
        <f t="shared" si="7"/>
        <v>0</v>
      </c>
      <c r="T79" s="87">
        <f t="shared" si="8"/>
        <v>0</v>
      </c>
      <c r="U79" s="87">
        <f t="shared" si="9"/>
        <v>4.2078277088173232E-6</v>
      </c>
      <c r="V79" s="87">
        <f t="shared" si="10"/>
        <v>2.069513590615639E-6</v>
      </c>
      <c r="W79" s="120">
        <f t="shared" si="11"/>
        <v>1.3796757270770925E-6</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4.2158437418214505E-6</v>
      </c>
      <c r="J80" s="87">
        <f t="shared" si="16"/>
        <v>2.0734560736241764E-6</v>
      </c>
      <c r="K80" s="120">
        <f t="shared" si="6"/>
        <v>1.3823040490827842E-6</v>
      </c>
      <c r="O80" s="116">
        <f>Amnt_Deposited!B75</f>
        <v>2061</v>
      </c>
      <c r="P80" s="119">
        <f>Amnt_Deposited!C75</f>
        <v>0</v>
      </c>
      <c r="Q80" s="319">
        <f>MCF!R79</f>
        <v>0.8</v>
      </c>
      <c r="R80" s="87">
        <f t="shared" si="17"/>
        <v>0</v>
      </c>
      <c r="S80" s="87">
        <f t="shared" si="7"/>
        <v>0</v>
      </c>
      <c r="T80" s="87">
        <f t="shared" si="8"/>
        <v>0</v>
      </c>
      <c r="U80" s="87">
        <f t="shared" si="9"/>
        <v>2.8205912634844668E-6</v>
      </c>
      <c r="V80" s="87">
        <f t="shared" si="10"/>
        <v>1.3872364453328564E-6</v>
      </c>
      <c r="W80" s="120">
        <f t="shared" si="11"/>
        <v>9.2482429688857087E-7</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2.8259645710968168E-6</v>
      </c>
      <c r="J81" s="87">
        <f t="shared" si="16"/>
        <v>1.3898791707246338E-6</v>
      </c>
      <c r="K81" s="120">
        <f t="shared" si="6"/>
        <v>9.2658611381642252E-7</v>
      </c>
      <c r="O81" s="116">
        <f>Amnt_Deposited!B76</f>
        <v>2062</v>
      </c>
      <c r="P81" s="119">
        <f>Amnt_Deposited!C76</f>
        <v>0</v>
      </c>
      <c r="Q81" s="319">
        <f>MCF!R80</f>
        <v>0.8</v>
      </c>
      <c r="R81" s="87">
        <f t="shared" si="17"/>
        <v>0</v>
      </c>
      <c r="S81" s="87">
        <f t="shared" si="7"/>
        <v>0</v>
      </c>
      <c r="T81" s="87">
        <f t="shared" si="8"/>
        <v>0</v>
      </c>
      <c r="U81" s="87">
        <f t="shared" si="9"/>
        <v>1.8906988655866298E-6</v>
      </c>
      <c r="V81" s="87">
        <f t="shared" si="10"/>
        <v>9.2989239789783686E-7</v>
      </c>
      <c r="W81" s="120">
        <f t="shared" si="11"/>
        <v>6.1992826526522457E-7</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1.8943007013927039E-6</v>
      </c>
      <c r="J82" s="87">
        <f t="shared" si="16"/>
        <v>9.3166386970411279E-7</v>
      </c>
      <c r="K82" s="120">
        <f t="shared" si="6"/>
        <v>6.2110924646940845E-7</v>
      </c>
      <c r="O82" s="116">
        <f>Amnt_Deposited!B77</f>
        <v>2063</v>
      </c>
      <c r="P82" s="119">
        <f>Amnt_Deposited!C77</f>
        <v>0</v>
      </c>
      <c r="Q82" s="319">
        <f>MCF!R81</f>
        <v>0.8</v>
      </c>
      <c r="R82" s="87">
        <f t="shared" si="17"/>
        <v>0</v>
      </c>
      <c r="S82" s="87">
        <f t="shared" si="7"/>
        <v>0</v>
      </c>
      <c r="T82" s="87">
        <f t="shared" si="8"/>
        <v>0</v>
      </c>
      <c r="U82" s="87">
        <f t="shared" si="9"/>
        <v>1.2673733506195608E-6</v>
      </c>
      <c r="V82" s="87">
        <f t="shared" si="10"/>
        <v>6.233255149670691E-7</v>
      </c>
      <c r="W82" s="120">
        <f t="shared" si="11"/>
        <v>4.1555034331137938E-7</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1.2697877333629011E-6</v>
      </c>
      <c r="J83" s="87">
        <f t="shared" ref="J83:J99" si="22">I82*(1-$K$10)+H83</f>
        <v>6.2451296802980279E-7</v>
      </c>
      <c r="K83" s="120">
        <f t="shared" si="6"/>
        <v>4.163419786865352E-7</v>
      </c>
      <c r="O83" s="116">
        <f>Amnt_Deposited!B78</f>
        <v>2064</v>
      </c>
      <c r="P83" s="119">
        <f>Amnt_Deposited!C78</f>
        <v>0</v>
      </c>
      <c r="Q83" s="319">
        <f>MCF!R82</f>
        <v>0.8</v>
      </c>
      <c r="R83" s="87">
        <f t="shared" ref="R83:R99" si="23">P83*$W$6*DOCF*Q83</f>
        <v>0</v>
      </c>
      <c r="S83" s="87">
        <f t="shared" si="7"/>
        <v>0</v>
      </c>
      <c r="T83" s="87">
        <f t="shared" si="8"/>
        <v>0</v>
      </c>
      <c r="U83" s="87">
        <f t="shared" si="9"/>
        <v>8.4954576273164648E-7</v>
      </c>
      <c r="V83" s="87">
        <f t="shared" si="10"/>
        <v>4.1782758788791432E-7</v>
      </c>
      <c r="W83" s="120">
        <f t="shared" si="11"/>
        <v>2.7855172525860951E-7</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8.5116417188330993E-7</v>
      </c>
      <c r="J84" s="87">
        <f t="shared" si="22"/>
        <v>4.1862356147959109E-7</v>
      </c>
      <c r="K84" s="120">
        <f t="shared" si="6"/>
        <v>2.7908237431972737E-7</v>
      </c>
      <c r="O84" s="116">
        <f>Amnt_Deposited!B79</f>
        <v>2065</v>
      </c>
      <c r="P84" s="119">
        <f>Amnt_Deposited!C79</f>
        <v>0</v>
      </c>
      <c r="Q84" s="319">
        <f>MCF!R83</f>
        <v>0.8</v>
      </c>
      <c r="R84" s="87">
        <f t="shared" si="23"/>
        <v>0</v>
      </c>
      <c r="S84" s="87">
        <f t="shared" si="7"/>
        <v>0</v>
      </c>
      <c r="T84" s="87">
        <f t="shared" si="8"/>
        <v>0</v>
      </c>
      <c r="U84" s="87">
        <f t="shared" si="9"/>
        <v>5.6946755478365958E-7</v>
      </c>
      <c r="V84" s="87">
        <f t="shared" si="10"/>
        <v>2.800782079479869E-7</v>
      </c>
      <c r="W84" s="120">
        <f t="shared" si="11"/>
        <v>1.8671880529865791E-7</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5.7055240688070709E-7</v>
      </c>
      <c r="J85" s="87">
        <f t="shared" si="22"/>
        <v>2.8061176500260279E-7</v>
      </c>
      <c r="K85" s="120">
        <f t="shared" ref="K85:K99" si="24">J85*CH4_fraction*conv</f>
        <v>1.870745100017352E-7</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3.8172551753838564E-7</v>
      </c>
      <c r="V85" s="87">
        <f t="shared" ref="V85:V98" si="28">U84*(1-$W$10)+T85</f>
        <v>1.8774203724527392E-7</v>
      </c>
      <c r="W85" s="120">
        <f t="shared" ref="W85:W99" si="29">V85*CH4_fraction*conv</f>
        <v>1.2516135816351594E-7</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3.8245271564602037E-7</v>
      </c>
      <c r="J86" s="87">
        <f t="shared" si="22"/>
        <v>1.8809969123468669E-7</v>
      </c>
      <c r="K86" s="120">
        <f t="shared" si="24"/>
        <v>1.2539979415645778E-7</v>
      </c>
      <c r="O86" s="116">
        <f>Amnt_Deposited!B81</f>
        <v>2067</v>
      </c>
      <c r="P86" s="119">
        <f>Amnt_Deposited!C81</f>
        <v>0</v>
      </c>
      <c r="Q86" s="319">
        <f>MCF!R85</f>
        <v>0.8</v>
      </c>
      <c r="R86" s="87">
        <f t="shared" si="23"/>
        <v>0</v>
      </c>
      <c r="S86" s="87">
        <f t="shared" si="25"/>
        <v>0</v>
      </c>
      <c r="T86" s="87">
        <f t="shared" si="26"/>
        <v>0</v>
      </c>
      <c r="U86" s="87">
        <f t="shared" si="27"/>
        <v>2.5587826648930891E-7</v>
      </c>
      <c r="V86" s="87">
        <f t="shared" si="28"/>
        <v>1.2584725104907673E-7</v>
      </c>
      <c r="W86" s="120">
        <f t="shared" si="29"/>
        <v>8.3898167366051149E-8</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2.5636572195829565E-7</v>
      </c>
      <c r="J87" s="87">
        <f t="shared" si="22"/>
        <v>1.2608699368772472E-7</v>
      </c>
      <c r="K87" s="120">
        <f t="shared" si="24"/>
        <v>8.4057995791816477E-8</v>
      </c>
      <c r="O87" s="116">
        <f>Amnt_Deposited!B82</f>
        <v>2068</v>
      </c>
      <c r="P87" s="119">
        <f>Amnt_Deposited!C82</f>
        <v>0</v>
      </c>
      <c r="Q87" s="319">
        <f>MCF!R86</f>
        <v>0.8</v>
      </c>
      <c r="R87" s="87">
        <f t="shared" si="23"/>
        <v>0</v>
      </c>
      <c r="S87" s="87">
        <f t="shared" si="25"/>
        <v>0</v>
      </c>
      <c r="T87" s="87">
        <f t="shared" si="26"/>
        <v>0</v>
      </c>
      <c r="U87" s="87">
        <f t="shared" si="27"/>
        <v>1.7152033137263314E-7</v>
      </c>
      <c r="V87" s="87">
        <f t="shared" si="28"/>
        <v>8.4357935116675767E-8</v>
      </c>
      <c r="W87" s="120">
        <f t="shared" si="29"/>
        <v>5.6238623411117176E-8</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1.7184708254504465E-7</v>
      </c>
      <c r="J88" s="87">
        <f t="shared" si="22"/>
        <v>8.4518639413250995E-8</v>
      </c>
      <c r="K88" s="120">
        <f t="shared" si="24"/>
        <v>5.6345759608833994E-8</v>
      </c>
      <c r="O88" s="116">
        <f>Amnt_Deposited!B83</f>
        <v>2069</v>
      </c>
      <c r="P88" s="119">
        <f>Amnt_Deposited!C83</f>
        <v>0</v>
      </c>
      <c r="Q88" s="319">
        <f>MCF!R87</f>
        <v>0.8</v>
      </c>
      <c r="R88" s="87">
        <f t="shared" si="23"/>
        <v>0</v>
      </c>
      <c r="S88" s="87">
        <f t="shared" si="25"/>
        <v>0</v>
      </c>
      <c r="T88" s="87">
        <f t="shared" si="26"/>
        <v>0</v>
      </c>
      <c r="U88" s="87">
        <f t="shared" si="27"/>
        <v>1.1497351642175156E-7</v>
      </c>
      <c r="V88" s="87">
        <f t="shared" si="28"/>
        <v>5.6546814950881579E-8</v>
      </c>
      <c r="W88" s="120">
        <f t="shared" si="29"/>
        <v>3.7697876633921051E-8</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1.1519254428268464E-7</v>
      </c>
      <c r="J89" s="87">
        <f t="shared" si="22"/>
        <v>5.665453826236001E-8</v>
      </c>
      <c r="K89" s="120">
        <f t="shared" si="24"/>
        <v>3.7769692174906673E-8</v>
      </c>
      <c r="O89" s="116">
        <f>Amnt_Deposited!B84</f>
        <v>2070</v>
      </c>
      <c r="P89" s="119">
        <f>Amnt_Deposited!C84</f>
        <v>0</v>
      </c>
      <c r="Q89" s="319">
        <f>MCF!R88</f>
        <v>0.8</v>
      </c>
      <c r="R89" s="87">
        <f t="shared" si="23"/>
        <v>0</v>
      </c>
      <c r="S89" s="87">
        <f t="shared" si="25"/>
        <v>0</v>
      </c>
      <c r="T89" s="87">
        <f t="shared" si="26"/>
        <v>0</v>
      </c>
      <c r="U89" s="87">
        <f t="shared" si="27"/>
        <v>7.7069052820707842E-8</v>
      </c>
      <c r="V89" s="87">
        <f t="shared" si="28"/>
        <v>3.7904463601043719E-8</v>
      </c>
      <c r="W89" s="120">
        <f t="shared" si="29"/>
        <v>2.526964240069581E-8</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7.7215871586531594E-8</v>
      </c>
      <c r="J90" s="87">
        <f t="shared" si="22"/>
        <v>3.7976672696153051E-8</v>
      </c>
      <c r="K90" s="120">
        <f t="shared" si="24"/>
        <v>2.5317781797435365E-8</v>
      </c>
      <c r="O90" s="116">
        <f>Amnt_Deposited!B85</f>
        <v>2071</v>
      </c>
      <c r="P90" s="119">
        <f>Amnt_Deposited!C85</f>
        <v>0</v>
      </c>
      <c r="Q90" s="319">
        <f>MCF!R89</f>
        <v>0.8</v>
      </c>
      <c r="R90" s="87">
        <f t="shared" si="23"/>
        <v>0</v>
      </c>
      <c r="S90" s="87">
        <f t="shared" si="25"/>
        <v>0</v>
      </c>
      <c r="T90" s="87">
        <f t="shared" si="26"/>
        <v>0</v>
      </c>
      <c r="U90" s="87">
        <f t="shared" si="27"/>
        <v>5.1660931034699998E-8</v>
      </c>
      <c r="V90" s="87">
        <f t="shared" si="28"/>
        <v>2.5408121786007844E-8</v>
      </c>
      <c r="W90" s="120">
        <f t="shared" si="29"/>
        <v>1.6938747857338561E-8</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5.1759346596565872E-8</v>
      </c>
      <c r="J91" s="87">
        <f t="shared" si="22"/>
        <v>2.5456524989965722E-8</v>
      </c>
      <c r="K91" s="120">
        <f t="shared" si="24"/>
        <v>1.6971016659977148E-8</v>
      </c>
      <c r="O91" s="116">
        <f>Amnt_Deposited!B86</f>
        <v>2072</v>
      </c>
      <c r="P91" s="119">
        <f>Amnt_Deposited!C86</f>
        <v>0</v>
      </c>
      <c r="Q91" s="319">
        <f>MCF!R90</f>
        <v>0.8</v>
      </c>
      <c r="R91" s="87">
        <f t="shared" si="23"/>
        <v>0</v>
      </c>
      <c r="S91" s="87">
        <f t="shared" si="25"/>
        <v>0</v>
      </c>
      <c r="T91" s="87">
        <f t="shared" si="26"/>
        <v>0</v>
      </c>
      <c r="U91" s="87">
        <f t="shared" si="27"/>
        <v>3.4629357669424091E-8</v>
      </c>
      <c r="V91" s="87">
        <f t="shared" si="28"/>
        <v>1.7031573365275907E-8</v>
      </c>
      <c r="W91" s="120">
        <f t="shared" si="29"/>
        <v>1.135438224351727E-8</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3.4695327593384645E-8</v>
      </c>
      <c r="J92" s="87">
        <f t="shared" si="22"/>
        <v>1.7064019003181223E-8</v>
      </c>
      <c r="K92" s="120">
        <f t="shared" si="24"/>
        <v>1.1376012668787482E-8</v>
      </c>
      <c r="O92" s="116">
        <f>Amnt_Deposited!B87</f>
        <v>2073</v>
      </c>
      <c r="P92" s="119">
        <f>Amnt_Deposited!C87</f>
        <v>0</v>
      </c>
      <c r="Q92" s="319">
        <f>MCF!R91</f>
        <v>0.8</v>
      </c>
      <c r="R92" s="87">
        <f t="shared" si="23"/>
        <v>0</v>
      </c>
      <c r="S92" s="87">
        <f t="shared" si="25"/>
        <v>0</v>
      </c>
      <c r="T92" s="87">
        <f t="shared" si="26"/>
        <v>0</v>
      </c>
      <c r="U92" s="87">
        <f t="shared" si="27"/>
        <v>2.3212752627152976E-8</v>
      </c>
      <c r="V92" s="87">
        <f t="shared" si="28"/>
        <v>1.1416605042271115E-8</v>
      </c>
      <c r="W92" s="120">
        <f t="shared" si="29"/>
        <v>7.6110700281807434E-9</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2.3256973589619184E-8</v>
      </c>
      <c r="J93" s="87">
        <f t="shared" si="22"/>
        <v>1.1438354003765462E-8</v>
      </c>
      <c r="K93" s="120">
        <f t="shared" si="24"/>
        <v>7.6255693358436401E-9</v>
      </c>
      <c r="O93" s="116">
        <f>Amnt_Deposited!B88</f>
        <v>2074</v>
      </c>
      <c r="P93" s="119">
        <f>Amnt_Deposited!C88</f>
        <v>0</v>
      </c>
      <c r="Q93" s="319">
        <f>MCF!R92</f>
        <v>0.8</v>
      </c>
      <c r="R93" s="87">
        <f t="shared" si="23"/>
        <v>0</v>
      </c>
      <c r="S93" s="87">
        <f t="shared" si="25"/>
        <v>0</v>
      </c>
      <c r="T93" s="87">
        <f t="shared" si="26"/>
        <v>0</v>
      </c>
      <c r="U93" s="87">
        <f t="shared" si="27"/>
        <v>1.555997340964709E-8</v>
      </c>
      <c r="V93" s="87">
        <f t="shared" si="28"/>
        <v>7.6527792175058846E-9</v>
      </c>
      <c r="W93" s="120">
        <f t="shared" si="29"/>
        <v>5.1018528116705897E-9</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1.558961560724318E-8</v>
      </c>
      <c r="J94" s="87">
        <f t="shared" si="22"/>
        <v>7.6673579823760039E-9</v>
      </c>
      <c r="K94" s="120">
        <f t="shared" si="24"/>
        <v>5.1115719882506693E-9</v>
      </c>
      <c r="O94" s="116">
        <f>Amnt_Deposited!B89</f>
        <v>2075</v>
      </c>
      <c r="P94" s="119">
        <f>Amnt_Deposited!C89</f>
        <v>0</v>
      </c>
      <c r="Q94" s="319">
        <f>MCF!R93</f>
        <v>0.8</v>
      </c>
      <c r="R94" s="87">
        <f t="shared" si="23"/>
        <v>0</v>
      </c>
      <c r="S94" s="87">
        <f t="shared" si="25"/>
        <v>0</v>
      </c>
      <c r="T94" s="87">
        <f t="shared" si="26"/>
        <v>0</v>
      </c>
      <c r="U94" s="87">
        <f t="shared" si="27"/>
        <v>1.0430162092267961E-8</v>
      </c>
      <c r="V94" s="87">
        <f t="shared" si="28"/>
        <v>5.1298113173791289E-9</v>
      </c>
      <c r="W94" s="120">
        <f t="shared" si="29"/>
        <v>3.4198742115860858E-9</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1.0450031851525169E-8</v>
      </c>
      <c r="J95" s="87">
        <f t="shared" si="22"/>
        <v>5.1395837557180098E-9</v>
      </c>
      <c r="K95" s="120">
        <f t="shared" si="24"/>
        <v>3.4263891704786729E-9</v>
      </c>
      <c r="O95" s="116">
        <f>Amnt_Deposited!B90</f>
        <v>2076</v>
      </c>
      <c r="P95" s="119">
        <f>Amnt_Deposited!C90</f>
        <v>0</v>
      </c>
      <c r="Q95" s="319">
        <f>MCF!R94</f>
        <v>0.8</v>
      </c>
      <c r="R95" s="87">
        <f t="shared" si="23"/>
        <v>0</v>
      </c>
      <c r="S95" s="87">
        <f t="shared" si="25"/>
        <v>0</v>
      </c>
      <c r="T95" s="87">
        <f t="shared" si="26"/>
        <v>0</v>
      </c>
      <c r="U95" s="87">
        <f t="shared" si="27"/>
        <v>6.9915467338482399E-9</v>
      </c>
      <c r="V95" s="87">
        <f t="shared" si="28"/>
        <v>3.4386153584197209E-9</v>
      </c>
      <c r="W95" s="120">
        <f t="shared" si="29"/>
        <v>2.2924102389464806E-9</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7.0048658317882489E-9</v>
      </c>
      <c r="J96" s="87">
        <f t="shared" si="22"/>
        <v>3.4451660197369206E-9</v>
      </c>
      <c r="K96" s="120">
        <f t="shared" si="24"/>
        <v>2.2967773464912802E-9</v>
      </c>
      <c r="O96" s="116">
        <f>Amnt_Deposited!B91</f>
        <v>2077</v>
      </c>
      <c r="P96" s="119">
        <f>Amnt_Deposited!C91</f>
        <v>0</v>
      </c>
      <c r="Q96" s="319">
        <f>MCF!R95</f>
        <v>0.8</v>
      </c>
      <c r="R96" s="87">
        <f t="shared" si="23"/>
        <v>0</v>
      </c>
      <c r="S96" s="87">
        <f t="shared" si="25"/>
        <v>0</v>
      </c>
      <c r="T96" s="87">
        <f t="shared" si="26"/>
        <v>0</v>
      </c>
      <c r="U96" s="87">
        <f t="shared" si="27"/>
        <v>4.686573928493476E-9</v>
      </c>
      <c r="V96" s="87">
        <f t="shared" si="28"/>
        <v>2.3049728053547638E-9</v>
      </c>
      <c r="W96" s="120">
        <f t="shared" si="29"/>
        <v>1.5366485369031758E-9</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4.6955019868377759E-9</v>
      </c>
      <c r="J97" s="87">
        <f t="shared" si="22"/>
        <v>2.309363844950473E-9</v>
      </c>
      <c r="K97" s="120">
        <f t="shared" si="24"/>
        <v>1.5395758966336486E-9</v>
      </c>
      <c r="O97" s="116">
        <f>Amnt_Deposited!B92</f>
        <v>2078</v>
      </c>
      <c r="P97" s="119">
        <f>Amnt_Deposited!C92</f>
        <v>0</v>
      </c>
      <c r="Q97" s="319">
        <f>MCF!R96</f>
        <v>0.8</v>
      </c>
      <c r="R97" s="87">
        <f t="shared" si="23"/>
        <v>0</v>
      </c>
      <c r="S97" s="87">
        <f t="shared" si="25"/>
        <v>0</v>
      </c>
      <c r="T97" s="87">
        <f t="shared" si="26"/>
        <v>0</v>
      </c>
      <c r="U97" s="87">
        <f t="shared" si="27"/>
        <v>3.1415044514971739E-9</v>
      </c>
      <c r="V97" s="87">
        <f t="shared" si="28"/>
        <v>1.5450694769963021E-9</v>
      </c>
      <c r="W97" s="120">
        <f t="shared" si="29"/>
        <v>1.0300463179975346E-9</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3.1474891079775337E-9</v>
      </c>
      <c r="J98" s="87">
        <f t="shared" si="22"/>
        <v>1.548012878860242E-9</v>
      </c>
      <c r="K98" s="120">
        <f t="shared" si="24"/>
        <v>1.032008585906828E-9</v>
      </c>
      <c r="O98" s="116">
        <f>Amnt_Deposited!B93</f>
        <v>2079</v>
      </c>
      <c r="P98" s="119">
        <f>Amnt_Deposited!C93</f>
        <v>0</v>
      </c>
      <c r="Q98" s="319">
        <f>MCF!R97</f>
        <v>0.8</v>
      </c>
      <c r="R98" s="87">
        <f t="shared" si="23"/>
        <v>0</v>
      </c>
      <c r="S98" s="87">
        <f t="shared" si="25"/>
        <v>0</v>
      </c>
      <c r="T98" s="87">
        <f t="shared" si="26"/>
        <v>0</v>
      </c>
      <c r="U98" s="87">
        <f t="shared" si="27"/>
        <v>2.1058134085487516E-9</v>
      </c>
      <c r="V98" s="87">
        <f t="shared" si="28"/>
        <v>1.0356910429484225E-9</v>
      </c>
      <c r="W98" s="120">
        <f t="shared" si="29"/>
        <v>6.9046069529894825E-10</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2.1098250437561736E-9</v>
      </c>
      <c r="J99" s="88">
        <f t="shared" si="22"/>
        <v>1.0376640642213599E-9</v>
      </c>
      <c r="K99" s="122">
        <f t="shared" si="24"/>
        <v>6.9177604281423988E-10</v>
      </c>
      <c r="O99" s="117">
        <f>Amnt_Deposited!B94</f>
        <v>2080</v>
      </c>
      <c r="P99" s="121">
        <f>Amnt_Deposited!C94</f>
        <v>0</v>
      </c>
      <c r="Q99" s="320">
        <f>MCF!R98</f>
        <v>0.8</v>
      </c>
      <c r="R99" s="88">
        <f t="shared" si="23"/>
        <v>0</v>
      </c>
      <c r="S99" s="88">
        <f>R99*$W$12</f>
        <v>0</v>
      </c>
      <c r="T99" s="88">
        <f>R99*(1-$W$12)</f>
        <v>0</v>
      </c>
      <c r="U99" s="88">
        <f>S99+U98*$W$10</f>
        <v>1.4115689409608658E-9</v>
      </c>
      <c r="V99" s="88">
        <f>U98*(1-$W$10)+T99</f>
        <v>6.9424446758788584E-10</v>
      </c>
      <c r="W99" s="122">
        <f t="shared" si="29"/>
        <v>4.6282964505859056E-10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1.0827626202360001</v>
      </c>
      <c r="D19" s="451">
        <f>Dry_Matter_Content!D6</f>
        <v>0.44</v>
      </c>
      <c r="E19" s="318">
        <f>MCF!R18</f>
        <v>0.8</v>
      </c>
      <c r="F19" s="150">
        <f t="shared" ref="F19:F50" si="0">C19*D19*$K$6*DOCF*E19</f>
        <v>8.384913731107585E-2</v>
      </c>
      <c r="G19" s="85">
        <f t="shared" ref="G19:G82" si="1">F19*$K$12</f>
        <v>8.384913731107585E-2</v>
      </c>
      <c r="H19" s="85">
        <f t="shared" ref="H19:H82" si="2">F19*(1-$K$12)</f>
        <v>0</v>
      </c>
      <c r="I19" s="85">
        <f t="shared" ref="I19:I82" si="3">G19+I18*$K$10</f>
        <v>8.384913731107585E-2</v>
      </c>
      <c r="J19" s="85">
        <f t="shared" ref="J19:J82" si="4">I18*(1-$K$10)+H19</f>
        <v>0</v>
      </c>
      <c r="K19" s="86">
        <f>J19*CH4_fraction*conv</f>
        <v>0</v>
      </c>
      <c r="O19" s="115">
        <f>Amnt_Deposited!B14</f>
        <v>2000</v>
      </c>
      <c r="P19" s="118">
        <f>Amnt_Deposited!D14</f>
        <v>1.0827626202360001</v>
      </c>
      <c r="Q19" s="318">
        <f>MCF!R18</f>
        <v>0.8</v>
      </c>
      <c r="R19" s="150">
        <f t="shared" ref="R19:R50" si="5">P19*$W$6*DOCF*Q19</f>
        <v>0.17324201923776006</v>
      </c>
      <c r="S19" s="85">
        <f>R19*$W$12</f>
        <v>0.17324201923776006</v>
      </c>
      <c r="T19" s="85">
        <f>R19*(1-$W$12)</f>
        <v>0</v>
      </c>
      <c r="U19" s="85">
        <f>S19+U18*$W$10</f>
        <v>0.17324201923776006</v>
      </c>
      <c r="V19" s="85">
        <f>U18*(1-$W$10)+T19</f>
        <v>0</v>
      </c>
      <c r="W19" s="86">
        <f>V19*CH4_fraction*conv</f>
        <v>0</v>
      </c>
    </row>
    <row r="20" spans="2:23">
      <c r="B20" s="116">
        <f>Amnt_Deposited!B15</f>
        <v>2001</v>
      </c>
      <c r="C20" s="119">
        <f>Amnt_Deposited!D15</f>
        <v>1.108575058932</v>
      </c>
      <c r="D20" s="453">
        <f>Dry_Matter_Content!D7</f>
        <v>0.44</v>
      </c>
      <c r="E20" s="319">
        <f>MCF!R19</f>
        <v>0.8</v>
      </c>
      <c r="F20" s="87">
        <f t="shared" si="0"/>
        <v>8.5848052563694099E-2</v>
      </c>
      <c r="G20" s="87">
        <f t="shared" si="1"/>
        <v>8.5848052563694099E-2</v>
      </c>
      <c r="H20" s="87">
        <f t="shared" si="2"/>
        <v>0</v>
      </c>
      <c r="I20" s="87">
        <f t="shared" si="3"/>
        <v>0.1640284699969865</v>
      </c>
      <c r="J20" s="87">
        <f t="shared" si="4"/>
        <v>5.6687198777834657E-3</v>
      </c>
      <c r="K20" s="120">
        <f>J20*CH4_fraction*conv</f>
        <v>3.7791465851889769E-3</v>
      </c>
      <c r="M20" s="428"/>
      <c r="O20" s="116">
        <f>Amnt_Deposited!B15</f>
        <v>2001</v>
      </c>
      <c r="P20" s="119">
        <f>Amnt_Deposited!D15</f>
        <v>1.108575058932</v>
      </c>
      <c r="Q20" s="319">
        <f>MCF!R19</f>
        <v>0.8</v>
      </c>
      <c r="R20" s="87">
        <f t="shared" si="5"/>
        <v>0.17737200942912001</v>
      </c>
      <c r="S20" s="87">
        <f>R20*$W$12</f>
        <v>0.17737200942912001</v>
      </c>
      <c r="T20" s="87">
        <f>R20*(1-$W$12)</f>
        <v>0</v>
      </c>
      <c r="U20" s="87">
        <f>S20+U19*$W$10</f>
        <v>0.33890179751443489</v>
      </c>
      <c r="V20" s="87">
        <f>U19*(1-$W$10)+T20</f>
        <v>1.171223115244518E-2</v>
      </c>
      <c r="W20" s="120">
        <f>V20*CH4_fraction*conv</f>
        <v>7.8081541016301196E-3</v>
      </c>
    </row>
    <row r="21" spans="2:23">
      <c r="B21" s="116">
        <f>Amnt_Deposited!B16</f>
        <v>2002</v>
      </c>
      <c r="C21" s="119">
        <f>Amnt_Deposited!D16</f>
        <v>1.1302762743360002</v>
      </c>
      <c r="D21" s="453">
        <f>Dry_Matter_Content!D8</f>
        <v>0.44</v>
      </c>
      <c r="E21" s="319">
        <f>MCF!R20</f>
        <v>0.8</v>
      </c>
      <c r="F21" s="87">
        <f t="shared" si="0"/>
        <v>8.7528594684579866E-2</v>
      </c>
      <c r="G21" s="87">
        <f t="shared" si="1"/>
        <v>8.7528594684579866E-2</v>
      </c>
      <c r="H21" s="87">
        <f t="shared" si="2"/>
        <v>0</v>
      </c>
      <c r="I21" s="87">
        <f t="shared" si="3"/>
        <v>0.24046772639839836</v>
      </c>
      <c r="J21" s="87">
        <f t="shared" si="4"/>
        <v>1.108933828316803E-2</v>
      </c>
      <c r="K21" s="120">
        <f t="shared" ref="K21:K84" si="6">J21*CH4_fraction*conv</f>
        <v>7.3928921887786861E-3</v>
      </c>
      <c r="O21" s="116">
        <f>Amnt_Deposited!B16</f>
        <v>2002</v>
      </c>
      <c r="P21" s="119">
        <f>Amnt_Deposited!D16</f>
        <v>1.1302762743360002</v>
      </c>
      <c r="Q21" s="319">
        <f>MCF!R20</f>
        <v>0.8</v>
      </c>
      <c r="R21" s="87">
        <f t="shared" si="5"/>
        <v>0.18084420389376005</v>
      </c>
      <c r="S21" s="87">
        <f t="shared" ref="S21:S84" si="7">R21*$W$12</f>
        <v>0.18084420389376005</v>
      </c>
      <c r="T21" s="87">
        <f t="shared" ref="T21:T84" si="8">R21*(1-$W$12)</f>
        <v>0</v>
      </c>
      <c r="U21" s="87">
        <f t="shared" ref="U21:U84" si="9">S21+U20*$W$10</f>
        <v>0.49683414545123622</v>
      </c>
      <c r="V21" s="87">
        <f t="shared" ref="V21:V84" si="10">U20*(1-$W$10)+T21</f>
        <v>2.2911855956958736E-2</v>
      </c>
      <c r="W21" s="120">
        <f t="shared" ref="W21:W84" si="11">V21*CH4_fraction*conv</f>
        <v>1.527457063797249E-2</v>
      </c>
    </row>
    <row r="22" spans="2:23">
      <c r="B22" s="116">
        <f>Amnt_Deposited!B17</f>
        <v>2003</v>
      </c>
      <c r="C22" s="119">
        <f>Amnt_Deposited!D17</f>
        <v>1.1424270464640001</v>
      </c>
      <c r="D22" s="453">
        <f>Dry_Matter_Content!D9</f>
        <v>0.44</v>
      </c>
      <c r="E22" s="319">
        <f>MCF!R21</f>
        <v>0.8</v>
      </c>
      <c r="F22" s="87">
        <f t="shared" si="0"/>
        <v>8.8469550478172163E-2</v>
      </c>
      <c r="G22" s="87">
        <f t="shared" si="1"/>
        <v>8.8469550478172163E-2</v>
      </c>
      <c r="H22" s="87">
        <f t="shared" si="2"/>
        <v>0</v>
      </c>
      <c r="I22" s="87">
        <f t="shared" si="3"/>
        <v>0.31268017245887325</v>
      </c>
      <c r="J22" s="87">
        <f t="shared" si="4"/>
        <v>1.6257104417697277E-2</v>
      </c>
      <c r="K22" s="120">
        <f t="shared" si="6"/>
        <v>1.0838069611798184E-2</v>
      </c>
      <c r="N22" s="290"/>
      <c r="O22" s="116">
        <f>Amnt_Deposited!B17</f>
        <v>2003</v>
      </c>
      <c r="P22" s="119">
        <f>Amnt_Deposited!D17</f>
        <v>1.1424270464640001</v>
      </c>
      <c r="Q22" s="319">
        <f>MCF!R21</f>
        <v>0.8</v>
      </c>
      <c r="R22" s="87">
        <f t="shared" si="5"/>
        <v>0.18278832743424003</v>
      </c>
      <c r="S22" s="87">
        <f t="shared" si="7"/>
        <v>0.18278832743424003</v>
      </c>
      <c r="T22" s="87">
        <f t="shared" si="8"/>
        <v>0</v>
      </c>
      <c r="U22" s="87">
        <f t="shared" si="9"/>
        <v>0.64603341417122573</v>
      </c>
      <c r="V22" s="87">
        <f t="shared" si="10"/>
        <v>3.3589058714250566E-2</v>
      </c>
      <c r="W22" s="120">
        <f t="shared" si="11"/>
        <v>2.2392705809500375E-2</v>
      </c>
    </row>
    <row r="23" spans="2:23">
      <c r="B23" s="116">
        <f>Amnt_Deposited!B18</f>
        <v>2004</v>
      </c>
      <c r="C23" s="119">
        <f>Amnt_Deposited!D18</f>
        <v>1.1726767435680001</v>
      </c>
      <c r="D23" s="453">
        <f>Dry_Matter_Content!D10</f>
        <v>0.44</v>
      </c>
      <c r="E23" s="319">
        <f>MCF!R22</f>
        <v>0.8</v>
      </c>
      <c r="F23" s="87">
        <f t="shared" si="0"/>
        <v>9.0812087021905935E-2</v>
      </c>
      <c r="G23" s="87">
        <f t="shared" si="1"/>
        <v>9.0812087021905935E-2</v>
      </c>
      <c r="H23" s="87">
        <f t="shared" si="2"/>
        <v>0</v>
      </c>
      <c r="I23" s="87">
        <f t="shared" si="3"/>
        <v>0.3823531474296854</v>
      </c>
      <c r="J23" s="87">
        <f t="shared" si="4"/>
        <v>2.1139112051093738E-2</v>
      </c>
      <c r="K23" s="120">
        <f t="shared" si="6"/>
        <v>1.4092741367395824E-2</v>
      </c>
      <c r="N23" s="290"/>
      <c r="O23" s="116">
        <f>Amnt_Deposited!B18</f>
        <v>2004</v>
      </c>
      <c r="P23" s="119">
        <f>Amnt_Deposited!D18</f>
        <v>1.1726767435680001</v>
      </c>
      <c r="Q23" s="319">
        <f>MCF!R22</f>
        <v>0.8</v>
      </c>
      <c r="R23" s="87">
        <f t="shared" si="5"/>
        <v>0.18762827897088005</v>
      </c>
      <c r="S23" s="87">
        <f t="shared" si="7"/>
        <v>0.18762827897088005</v>
      </c>
      <c r="T23" s="87">
        <f t="shared" si="8"/>
        <v>0</v>
      </c>
      <c r="U23" s="87">
        <f t="shared" si="9"/>
        <v>0.78998584179687081</v>
      </c>
      <c r="V23" s="87">
        <f t="shared" si="10"/>
        <v>4.3675851345234995E-2</v>
      </c>
      <c r="W23" s="120">
        <f t="shared" si="11"/>
        <v>2.9117234230156663E-2</v>
      </c>
    </row>
    <row r="24" spans="2:23">
      <c r="B24" s="116">
        <f>Amnt_Deposited!B19</f>
        <v>2005</v>
      </c>
      <c r="C24" s="119">
        <f>Amnt_Deposited!D19</f>
        <v>1.2221386562880001</v>
      </c>
      <c r="D24" s="453">
        <f>Dry_Matter_Content!D11</f>
        <v>0.44</v>
      </c>
      <c r="E24" s="319">
        <f>MCF!R23</f>
        <v>0.8</v>
      </c>
      <c r="F24" s="87">
        <f t="shared" si="0"/>
        <v>9.4642417542942725E-2</v>
      </c>
      <c r="G24" s="87">
        <f t="shared" si="1"/>
        <v>9.4642417542942725E-2</v>
      </c>
      <c r="H24" s="87">
        <f t="shared" si="2"/>
        <v>0</v>
      </c>
      <c r="I24" s="87">
        <f t="shared" si="3"/>
        <v>0.45114612922796932</v>
      </c>
      <c r="J24" s="87">
        <f t="shared" si="4"/>
        <v>2.5849435744658821E-2</v>
      </c>
      <c r="K24" s="120">
        <f t="shared" si="6"/>
        <v>1.723295716310588E-2</v>
      </c>
      <c r="N24" s="290"/>
      <c r="O24" s="116">
        <f>Amnt_Deposited!B19</f>
        <v>2005</v>
      </c>
      <c r="P24" s="119">
        <f>Amnt_Deposited!D19</f>
        <v>1.2221386562880001</v>
      </c>
      <c r="Q24" s="319">
        <f>MCF!R23</f>
        <v>0.8</v>
      </c>
      <c r="R24" s="87">
        <f t="shared" si="5"/>
        <v>0.19554218500608003</v>
      </c>
      <c r="S24" s="87">
        <f t="shared" si="7"/>
        <v>0.19554218500608003</v>
      </c>
      <c r="T24" s="87">
        <f t="shared" si="8"/>
        <v>0</v>
      </c>
      <c r="U24" s="87">
        <f t="shared" si="9"/>
        <v>0.93212010171068049</v>
      </c>
      <c r="V24" s="87">
        <f t="shared" si="10"/>
        <v>5.3407925092270304E-2</v>
      </c>
      <c r="W24" s="120">
        <f t="shared" si="11"/>
        <v>3.5605283394846865E-2</v>
      </c>
    </row>
    <row r="25" spans="2:23">
      <c r="B25" s="116">
        <f>Amnt_Deposited!B20</f>
        <v>2006</v>
      </c>
      <c r="C25" s="119">
        <f>Amnt_Deposited!D20</f>
        <v>1.238830063812</v>
      </c>
      <c r="D25" s="453">
        <f>Dry_Matter_Content!D12</f>
        <v>0.44</v>
      </c>
      <c r="E25" s="319">
        <f>MCF!R24</f>
        <v>0.8</v>
      </c>
      <c r="F25" s="87">
        <f t="shared" si="0"/>
        <v>9.5935000141601279E-2</v>
      </c>
      <c r="G25" s="87">
        <f t="shared" si="1"/>
        <v>9.5935000141601279E-2</v>
      </c>
      <c r="H25" s="87">
        <f t="shared" si="2"/>
        <v>0</v>
      </c>
      <c r="I25" s="87">
        <f t="shared" si="3"/>
        <v>0.51658086290825023</v>
      </c>
      <c r="J25" s="87">
        <f t="shared" si="4"/>
        <v>3.0500266461320428E-2</v>
      </c>
      <c r="K25" s="120">
        <f t="shared" si="6"/>
        <v>2.0333510974213619E-2</v>
      </c>
      <c r="N25" s="290"/>
      <c r="O25" s="116">
        <f>Amnt_Deposited!B20</f>
        <v>2006</v>
      </c>
      <c r="P25" s="119">
        <f>Amnt_Deposited!D20</f>
        <v>1.238830063812</v>
      </c>
      <c r="Q25" s="319">
        <f>MCF!R24</f>
        <v>0.8</v>
      </c>
      <c r="R25" s="87">
        <f t="shared" si="5"/>
        <v>0.19821281020992002</v>
      </c>
      <c r="S25" s="87">
        <f t="shared" si="7"/>
        <v>0.19821281020992002</v>
      </c>
      <c r="T25" s="87">
        <f t="shared" si="8"/>
        <v>0</v>
      </c>
      <c r="U25" s="87">
        <f t="shared" si="9"/>
        <v>1.0673158324550625</v>
      </c>
      <c r="V25" s="87">
        <f t="shared" si="10"/>
        <v>6.3017079465538084E-2</v>
      </c>
      <c r="W25" s="120">
        <f t="shared" si="11"/>
        <v>4.2011386310358723E-2</v>
      </c>
    </row>
    <row r="26" spans="2:23">
      <c r="B26" s="116">
        <f>Amnt_Deposited!B21</f>
        <v>2007</v>
      </c>
      <c r="C26" s="119">
        <f>Amnt_Deposited!D21</f>
        <v>1.255211340372</v>
      </c>
      <c r="D26" s="453">
        <f>Dry_Matter_Content!D13</f>
        <v>0.44</v>
      </c>
      <c r="E26" s="319">
        <f>MCF!R25</f>
        <v>0.8</v>
      </c>
      <c r="F26" s="87">
        <f t="shared" si="0"/>
        <v>9.7203566198407698E-2</v>
      </c>
      <c r="G26" s="87">
        <f t="shared" si="1"/>
        <v>9.7203566198407698E-2</v>
      </c>
      <c r="H26" s="87">
        <f t="shared" si="2"/>
        <v>0</v>
      </c>
      <c r="I26" s="87">
        <f t="shared" si="3"/>
        <v>0.57886037025574211</v>
      </c>
      <c r="J26" s="87">
        <f t="shared" si="4"/>
        <v>3.4924058850915811E-2</v>
      </c>
      <c r="K26" s="120">
        <f t="shared" si="6"/>
        <v>2.3282705900610538E-2</v>
      </c>
      <c r="N26" s="290"/>
      <c r="O26" s="116">
        <f>Amnt_Deposited!B21</f>
        <v>2007</v>
      </c>
      <c r="P26" s="119">
        <f>Amnt_Deposited!D21</f>
        <v>1.255211340372</v>
      </c>
      <c r="Q26" s="319">
        <f>MCF!R25</f>
        <v>0.8</v>
      </c>
      <c r="R26" s="87">
        <f t="shared" si="5"/>
        <v>0.20083381445952</v>
      </c>
      <c r="S26" s="87">
        <f t="shared" si="7"/>
        <v>0.20083381445952</v>
      </c>
      <c r="T26" s="87">
        <f t="shared" si="8"/>
        <v>0</v>
      </c>
      <c r="U26" s="87">
        <f t="shared" si="9"/>
        <v>1.1959925005283929</v>
      </c>
      <c r="V26" s="87">
        <f t="shared" si="10"/>
        <v>7.2157146386189697E-2</v>
      </c>
      <c r="W26" s="120">
        <f t="shared" si="11"/>
        <v>4.8104764257459798E-2</v>
      </c>
    </row>
    <row r="27" spans="2:23">
      <c r="B27" s="116">
        <f>Amnt_Deposited!B22</f>
        <v>2008</v>
      </c>
      <c r="C27" s="119">
        <f>Amnt_Deposited!D22</f>
        <v>1.271155252752</v>
      </c>
      <c r="D27" s="453">
        <f>Dry_Matter_Content!D14</f>
        <v>0.44</v>
      </c>
      <c r="E27" s="319">
        <f>MCF!R26</f>
        <v>0.8</v>
      </c>
      <c r="F27" s="87">
        <f t="shared" si="0"/>
        <v>9.843826277311489E-2</v>
      </c>
      <c r="G27" s="87">
        <f t="shared" si="1"/>
        <v>9.843826277311489E-2</v>
      </c>
      <c r="H27" s="87">
        <f t="shared" si="2"/>
        <v>0</v>
      </c>
      <c r="I27" s="87">
        <f t="shared" si="3"/>
        <v>0.6381640945880378</v>
      </c>
      <c r="J27" s="87">
        <f t="shared" si="4"/>
        <v>3.9134538440819162E-2</v>
      </c>
      <c r="K27" s="120">
        <f t="shared" si="6"/>
        <v>2.6089692293879439E-2</v>
      </c>
      <c r="N27" s="290"/>
      <c r="O27" s="116">
        <f>Amnt_Deposited!B22</f>
        <v>2008</v>
      </c>
      <c r="P27" s="119">
        <f>Amnt_Deposited!D22</f>
        <v>1.271155252752</v>
      </c>
      <c r="Q27" s="319">
        <f>MCF!R26</f>
        <v>0.8</v>
      </c>
      <c r="R27" s="87">
        <f t="shared" si="5"/>
        <v>0.20338484044032001</v>
      </c>
      <c r="S27" s="87">
        <f t="shared" si="7"/>
        <v>0.20338484044032001</v>
      </c>
      <c r="T27" s="87">
        <f t="shared" si="8"/>
        <v>0</v>
      </c>
      <c r="U27" s="87">
        <f t="shared" si="9"/>
        <v>1.3185208565868551</v>
      </c>
      <c r="V27" s="87">
        <f t="shared" si="10"/>
        <v>8.0856484381857788E-2</v>
      </c>
      <c r="W27" s="120">
        <f t="shared" si="11"/>
        <v>5.3904322921238521E-2</v>
      </c>
    </row>
    <row r="28" spans="2:23">
      <c r="B28" s="116">
        <f>Amnt_Deposited!B23</f>
        <v>2009</v>
      </c>
      <c r="C28" s="119">
        <f>Amnt_Deposited!D23</f>
        <v>1.2864709511280001</v>
      </c>
      <c r="D28" s="453">
        <f>Dry_Matter_Content!D15</f>
        <v>0.44</v>
      </c>
      <c r="E28" s="319">
        <f>MCF!R27</f>
        <v>0.8</v>
      </c>
      <c r="F28" s="87">
        <f t="shared" si="0"/>
        <v>9.9624310455352347E-2</v>
      </c>
      <c r="G28" s="87">
        <f t="shared" si="1"/>
        <v>9.9624310455352347E-2</v>
      </c>
      <c r="H28" s="87">
        <f t="shared" si="2"/>
        <v>0</v>
      </c>
      <c r="I28" s="87">
        <f t="shared" si="3"/>
        <v>0.69464456833511379</v>
      </c>
      <c r="J28" s="87">
        <f t="shared" si="4"/>
        <v>4.3143836708276345E-2</v>
      </c>
      <c r="K28" s="120">
        <f t="shared" si="6"/>
        <v>2.8762557805517563E-2</v>
      </c>
      <c r="N28" s="290"/>
      <c r="O28" s="116">
        <f>Amnt_Deposited!B23</f>
        <v>2009</v>
      </c>
      <c r="P28" s="119">
        <f>Amnt_Deposited!D23</f>
        <v>1.2864709511280001</v>
      </c>
      <c r="Q28" s="319">
        <f>MCF!R27</f>
        <v>0.8</v>
      </c>
      <c r="R28" s="87">
        <f t="shared" si="5"/>
        <v>0.20583535218048002</v>
      </c>
      <c r="S28" s="87">
        <f t="shared" si="7"/>
        <v>0.20583535218048002</v>
      </c>
      <c r="T28" s="87">
        <f t="shared" si="8"/>
        <v>0</v>
      </c>
      <c r="U28" s="87">
        <f t="shared" si="9"/>
        <v>1.4352160502791609</v>
      </c>
      <c r="V28" s="87">
        <f t="shared" si="10"/>
        <v>8.9140158488174276E-2</v>
      </c>
      <c r="W28" s="120">
        <f t="shared" si="11"/>
        <v>5.9426772325449517E-2</v>
      </c>
    </row>
    <row r="29" spans="2:23">
      <c r="B29" s="116">
        <f>Amnt_Deposited!B24</f>
        <v>2010</v>
      </c>
      <c r="C29" s="119">
        <f>Amnt_Deposited!D24</f>
        <v>1.312816178916</v>
      </c>
      <c r="D29" s="453">
        <f>Dry_Matter_Content!D16</f>
        <v>0.44</v>
      </c>
      <c r="E29" s="319">
        <f>MCF!R28</f>
        <v>0.8</v>
      </c>
      <c r="F29" s="87">
        <f t="shared" si="0"/>
        <v>0.10166448489525504</v>
      </c>
      <c r="G29" s="87">
        <f t="shared" si="1"/>
        <v>0.10166448489525504</v>
      </c>
      <c r="H29" s="87">
        <f t="shared" si="2"/>
        <v>0</v>
      </c>
      <c r="I29" s="87">
        <f t="shared" si="3"/>
        <v>0.74934678744215033</v>
      </c>
      <c r="J29" s="87">
        <f t="shared" si="4"/>
        <v>4.6962265788218521E-2</v>
      </c>
      <c r="K29" s="120">
        <f t="shared" si="6"/>
        <v>3.1308177192145681E-2</v>
      </c>
      <c r="O29" s="116">
        <f>Amnt_Deposited!B24</f>
        <v>2010</v>
      </c>
      <c r="P29" s="119">
        <f>Amnt_Deposited!D24</f>
        <v>1.312816178916</v>
      </c>
      <c r="Q29" s="319">
        <f>MCF!R28</f>
        <v>0.8</v>
      </c>
      <c r="R29" s="87">
        <f t="shared" si="5"/>
        <v>0.21005058862656001</v>
      </c>
      <c r="S29" s="87">
        <f t="shared" si="7"/>
        <v>0.21005058862656001</v>
      </c>
      <c r="T29" s="87">
        <f t="shared" si="8"/>
        <v>0</v>
      </c>
      <c r="U29" s="87">
        <f t="shared" si="9"/>
        <v>1.5482371641366743</v>
      </c>
      <c r="V29" s="87">
        <f t="shared" si="10"/>
        <v>9.7029474769046553E-2</v>
      </c>
      <c r="W29" s="120">
        <f t="shared" si="11"/>
        <v>6.4686316512697697E-2</v>
      </c>
    </row>
    <row r="30" spans="2:23">
      <c r="B30" s="116">
        <f>Amnt_Deposited!B25</f>
        <v>2011</v>
      </c>
      <c r="C30" s="119">
        <f>Amnt_Deposited!D25</f>
        <v>1.02665638656</v>
      </c>
      <c r="D30" s="453">
        <f>Dry_Matter_Content!D17</f>
        <v>0.44</v>
      </c>
      <c r="E30" s="319">
        <f>MCF!R29</f>
        <v>0.8</v>
      </c>
      <c r="F30" s="87">
        <f t="shared" si="0"/>
        <v>7.9504270575206412E-2</v>
      </c>
      <c r="G30" s="87">
        <f t="shared" si="1"/>
        <v>7.9504270575206412E-2</v>
      </c>
      <c r="H30" s="87">
        <f t="shared" si="2"/>
        <v>0</v>
      </c>
      <c r="I30" s="87">
        <f t="shared" si="3"/>
        <v>0.77819058415264364</v>
      </c>
      <c r="J30" s="87">
        <f t="shared" si="4"/>
        <v>5.0660473864713111E-2</v>
      </c>
      <c r="K30" s="120">
        <f t="shared" si="6"/>
        <v>3.3773649243142072E-2</v>
      </c>
      <c r="O30" s="116">
        <f>Amnt_Deposited!B25</f>
        <v>2011</v>
      </c>
      <c r="P30" s="119">
        <f>Amnt_Deposited!D25</f>
        <v>1.02665638656</v>
      </c>
      <c r="Q30" s="319">
        <f>MCF!R29</f>
        <v>0.8</v>
      </c>
      <c r="R30" s="87">
        <f t="shared" si="5"/>
        <v>0.16426502184960001</v>
      </c>
      <c r="S30" s="87">
        <f t="shared" si="7"/>
        <v>0.16426502184960001</v>
      </c>
      <c r="T30" s="87">
        <f t="shared" si="8"/>
        <v>0</v>
      </c>
      <c r="U30" s="87">
        <f t="shared" si="9"/>
        <v>1.6078317854393465</v>
      </c>
      <c r="V30" s="87">
        <f t="shared" si="10"/>
        <v>0.10467040054692793</v>
      </c>
      <c r="W30" s="120">
        <f t="shared" si="11"/>
        <v>6.9780267031285287E-2</v>
      </c>
    </row>
    <row r="31" spans="2:23">
      <c r="B31" s="116">
        <f>Amnt_Deposited!B26</f>
        <v>2012</v>
      </c>
      <c r="C31" s="119">
        <f>Amnt_Deposited!D26</f>
        <v>1.0345000251600001</v>
      </c>
      <c r="D31" s="453">
        <f>Dry_Matter_Content!D18</f>
        <v>0.44</v>
      </c>
      <c r="E31" s="319">
        <f>MCF!R30</f>
        <v>0.8</v>
      </c>
      <c r="F31" s="87">
        <f t="shared" si="0"/>
        <v>8.0111681948390412E-2</v>
      </c>
      <c r="G31" s="87">
        <f t="shared" si="1"/>
        <v>8.0111681948390412E-2</v>
      </c>
      <c r="H31" s="87">
        <f t="shared" si="2"/>
        <v>0</v>
      </c>
      <c r="I31" s="87">
        <f t="shared" si="3"/>
        <v>0.80569177332131514</v>
      </c>
      <c r="J31" s="87">
        <f t="shared" si="4"/>
        <v>5.2610492779718944E-2</v>
      </c>
      <c r="K31" s="120">
        <f t="shared" si="6"/>
        <v>3.5073661853145963E-2</v>
      </c>
      <c r="O31" s="116">
        <f>Amnt_Deposited!B26</f>
        <v>2012</v>
      </c>
      <c r="P31" s="119">
        <f>Amnt_Deposited!D26</f>
        <v>1.0345000251600001</v>
      </c>
      <c r="Q31" s="319">
        <f>MCF!R30</f>
        <v>0.8</v>
      </c>
      <c r="R31" s="87">
        <f t="shared" si="5"/>
        <v>0.16552000402560002</v>
      </c>
      <c r="S31" s="87">
        <f t="shared" si="7"/>
        <v>0.16552000402560002</v>
      </c>
      <c r="T31" s="87">
        <f t="shared" si="8"/>
        <v>0</v>
      </c>
      <c r="U31" s="87">
        <f t="shared" si="9"/>
        <v>1.6646524242175933</v>
      </c>
      <c r="V31" s="87">
        <f t="shared" si="10"/>
        <v>0.10869936524735319</v>
      </c>
      <c r="W31" s="120">
        <f t="shared" si="11"/>
        <v>7.2466243498235453E-2</v>
      </c>
    </row>
    <row r="32" spans="2:23">
      <c r="B32" s="116">
        <f>Amnt_Deposited!B27</f>
        <v>2013</v>
      </c>
      <c r="C32" s="119">
        <f>Amnt_Deposited!D27</f>
        <v>1.0411291648800001</v>
      </c>
      <c r="D32" s="453">
        <f>Dry_Matter_Content!D19</f>
        <v>0.44</v>
      </c>
      <c r="E32" s="319">
        <f>MCF!R31</f>
        <v>0.8</v>
      </c>
      <c r="F32" s="87">
        <f t="shared" si="0"/>
        <v>8.0625042528307211E-2</v>
      </c>
      <c r="G32" s="87">
        <f t="shared" si="1"/>
        <v>8.0625042528307211E-2</v>
      </c>
      <c r="H32" s="87">
        <f t="shared" si="2"/>
        <v>0</v>
      </c>
      <c r="I32" s="87">
        <f t="shared" si="3"/>
        <v>0.83184707272216563</v>
      </c>
      <c r="J32" s="87">
        <f t="shared" si="4"/>
        <v>5.4469743127456734E-2</v>
      </c>
      <c r="K32" s="120">
        <f t="shared" si="6"/>
        <v>3.6313162084971151E-2</v>
      </c>
      <c r="O32" s="116">
        <f>Amnt_Deposited!B27</f>
        <v>2013</v>
      </c>
      <c r="P32" s="119">
        <f>Amnt_Deposited!D27</f>
        <v>1.0411291648800001</v>
      </c>
      <c r="Q32" s="319">
        <f>MCF!R31</f>
        <v>0.8</v>
      </c>
      <c r="R32" s="87">
        <f t="shared" si="5"/>
        <v>0.16658066638080005</v>
      </c>
      <c r="S32" s="87">
        <f t="shared" si="7"/>
        <v>0.16658066638080005</v>
      </c>
      <c r="T32" s="87">
        <f t="shared" si="8"/>
        <v>0</v>
      </c>
      <c r="U32" s="87">
        <f t="shared" si="9"/>
        <v>1.7186922990127389</v>
      </c>
      <c r="V32" s="87">
        <f t="shared" si="10"/>
        <v>0.1125407915856544</v>
      </c>
      <c r="W32" s="120">
        <f t="shared" si="11"/>
        <v>7.5027194390436258E-2</v>
      </c>
    </row>
    <row r="33" spans="2:23">
      <c r="B33" s="116">
        <f>Amnt_Deposited!B28</f>
        <v>2014</v>
      </c>
      <c r="C33" s="119">
        <f>Amnt_Deposited!D28</f>
        <v>1.04744745072</v>
      </c>
      <c r="D33" s="453">
        <f>Dry_Matter_Content!D20</f>
        <v>0.44</v>
      </c>
      <c r="E33" s="319">
        <f>MCF!R32</f>
        <v>0.8</v>
      </c>
      <c r="F33" s="87">
        <f t="shared" si="0"/>
        <v>8.1114330583756805E-2</v>
      </c>
      <c r="G33" s="87">
        <f t="shared" si="1"/>
        <v>8.1114330583756805E-2</v>
      </c>
      <c r="H33" s="87">
        <f t="shared" si="2"/>
        <v>0</v>
      </c>
      <c r="I33" s="87">
        <f t="shared" si="3"/>
        <v>0.85672340029675798</v>
      </c>
      <c r="J33" s="87">
        <f t="shared" si="4"/>
        <v>5.6238003009164469E-2</v>
      </c>
      <c r="K33" s="120">
        <f t="shared" si="6"/>
        <v>3.7492002006109644E-2</v>
      </c>
      <c r="O33" s="116">
        <f>Amnt_Deposited!B28</f>
        <v>2014</v>
      </c>
      <c r="P33" s="119">
        <f>Amnt_Deposited!D28</f>
        <v>1.04744745072</v>
      </c>
      <c r="Q33" s="319">
        <f>MCF!R32</f>
        <v>0.8</v>
      </c>
      <c r="R33" s="87">
        <f t="shared" si="5"/>
        <v>0.16759159211520003</v>
      </c>
      <c r="S33" s="87">
        <f t="shared" si="7"/>
        <v>0.16759159211520003</v>
      </c>
      <c r="T33" s="87">
        <f t="shared" si="8"/>
        <v>0</v>
      </c>
      <c r="U33" s="87">
        <f t="shared" si="9"/>
        <v>1.7700896700346238</v>
      </c>
      <c r="V33" s="87">
        <f t="shared" si="10"/>
        <v>0.11619422109331502</v>
      </c>
      <c r="W33" s="120">
        <f t="shared" si="11"/>
        <v>7.7462814062210006E-2</v>
      </c>
    </row>
    <row r="34" spans="2:23">
      <c r="B34" s="116">
        <f>Amnt_Deposited!B29</f>
        <v>2015</v>
      </c>
      <c r="C34" s="119">
        <f>Amnt_Deposited!D29</f>
        <v>1.0542862360800003</v>
      </c>
      <c r="D34" s="453">
        <f>Dry_Matter_Content!D21</f>
        <v>0.44</v>
      </c>
      <c r="E34" s="319">
        <f>MCF!R33</f>
        <v>0.8</v>
      </c>
      <c r="F34" s="87">
        <f t="shared" si="0"/>
        <v>8.1643926122035221E-2</v>
      </c>
      <c r="G34" s="87">
        <f t="shared" si="1"/>
        <v>8.1643926122035221E-2</v>
      </c>
      <c r="H34" s="87">
        <f t="shared" si="2"/>
        <v>0</v>
      </c>
      <c r="I34" s="87">
        <f t="shared" si="3"/>
        <v>0.88044752992754216</v>
      </c>
      <c r="J34" s="87">
        <f t="shared" si="4"/>
        <v>5.7919796491250987E-2</v>
      </c>
      <c r="K34" s="120">
        <f t="shared" si="6"/>
        <v>3.8613197660833987E-2</v>
      </c>
      <c r="O34" s="116">
        <f>Amnt_Deposited!B29</f>
        <v>2015</v>
      </c>
      <c r="P34" s="119">
        <f>Amnt_Deposited!D29</f>
        <v>1.0542862360800003</v>
      </c>
      <c r="Q34" s="319">
        <f>MCF!R33</f>
        <v>0.8</v>
      </c>
      <c r="R34" s="87">
        <f t="shared" si="5"/>
        <v>0.16868579777280007</v>
      </c>
      <c r="S34" s="87">
        <f t="shared" si="7"/>
        <v>0.16868579777280007</v>
      </c>
      <c r="T34" s="87">
        <f t="shared" si="8"/>
        <v>0</v>
      </c>
      <c r="U34" s="87">
        <f t="shared" si="9"/>
        <v>1.8191064667924424</v>
      </c>
      <c r="V34" s="87">
        <f t="shared" si="10"/>
        <v>0.11966900101498137</v>
      </c>
      <c r="W34" s="120">
        <f t="shared" si="11"/>
        <v>7.9779334009987574E-2</v>
      </c>
    </row>
    <row r="35" spans="2:23">
      <c r="B35" s="116">
        <f>Amnt_Deposited!B30</f>
        <v>2016</v>
      </c>
      <c r="C35" s="119">
        <f>Amnt_Deposited!D30</f>
        <v>1.0576767121200001</v>
      </c>
      <c r="D35" s="453">
        <f>Dry_Matter_Content!D22</f>
        <v>0.44</v>
      </c>
      <c r="E35" s="319">
        <f>MCF!R34</f>
        <v>0.8</v>
      </c>
      <c r="F35" s="87">
        <f t="shared" si="0"/>
        <v>8.190648458657282E-2</v>
      </c>
      <c r="G35" s="87">
        <f t="shared" si="1"/>
        <v>8.190648458657282E-2</v>
      </c>
      <c r="H35" s="87">
        <f t="shared" si="2"/>
        <v>0</v>
      </c>
      <c r="I35" s="87">
        <f t="shared" si="3"/>
        <v>0.90283032024247056</v>
      </c>
      <c r="J35" s="87">
        <f t="shared" si="4"/>
        <v>5.952369427164441E-2</v>
      </c>
      <c r="K35" s="120">
        <f t="shared" si="6"/>
        <v>3.9682462847762938E-2</v>
      </c>
      <c r="O35" s="116">
        <f>Amnt_Deposited!B30</f>
        <v>2016</v>
      </c>
      <c r="P35" s="119">
        <f>Amnt_Deposited!D30</f>
        <v>1.0576767121200001</v>
      </c>
      <c r="Q35" s="319">
        <f>MCF!R34</f>
        <v>0.8</v>
      </c>
      <c r="R35" s="87">
        <f t="shared" si="5"/>
        <v>0.16922827393920004</v>
      </c>
      <c r="S35" s="87">
        <f t="shared" si="7"/>
        <v>0.16922827393920004</v>
      </c>
      <c r="T35" s="87">
        <f t="shared" si="8"/>
        <v>0</v>
      </c>
      <c r="U35" s="87">
        <f t="shared" si="9"/>
        <v>1.8653519013274185</v>
      </c>
      <c r="V35" s="87">
        <f t="shared" si="10"/>
        <v>0.12298283940422398</v>
      </c>
      <c r="W35" s="120">
        <f t="shared" si="11"/>
        <v>8.198855960281598E-2</v>
      </c>
    </row>
    <row r="36" spans="2:23">
      <c r="B36" s="116">
        <f>Amnt_Deposited!B31</f>
        <v>2017</v>
      </c>
      <c r="C36" s="119">
        <f>Amnt_Deposited!D31</f>
        <v>1.0937321476200002</v>
      </c>
      <c r="D36" s="453">
        <f>Dry_Matter_Content!D23</f>
        <v>0.44</v>
      </c>
      <c r="E36" s="319">
        <f>MCF!R35</f>
        <v>0.8</v>
      </c>
      <c r="F36" s="87">
        <f t="shared" si="0"/>
        <v>8.4698617511692817E-2</v>
      </c>
      <c r="G36" s="87">
        <f t="shared" si="1"/>
        <v>8.4698617511692817E-2</v>
      </c>
      <c r="H36" s="87">
        <f t="shared" si="2"/>
        <v>0</v>
      </c>
      <c r="I36" s="87">
        <f t="shared" si="3"/>
        <v>0.92649202852948054</v>
      </c>
      <c r="J36" s="87">
        <f t="shared" si="4"/>
        <v>6.1036909224682856E-2</v>
      </c>
      <c r="K36" s="120">
        <f t="shared" si="6"/>
        <v>4.0691272816455237E-2</v>
      </c>
      <c r="O36" s="116">
        <f>Amnt_Deposited!B31</f>
        <v>2017</v>
      </c>
      <c r="P36" s="119">
        <f>Amnt_Deposited!D31</f>
        <v>1.0937321476200002</v>
      </c>
      <c r="Q36" s="319">
        <f>MCF!R35</f>
        <v>0.8</v>
      </c>
      <c r="R36" s="87">
        <f t="shared" si="5"/>
        <v>0.17499714361920005</v>
      </c>
      <c r="S36" s="87">
        <f t="shared" si="7"/>
        <v>0.17499714361920005</v>
      </c>
      <c r="T36" s="87">
        <f t="shared" si="8"/>
        <v>0</v>
      </c>
      <c r="U36" s="87">
        <f t="shared" si="9"/>
        <v>1.9142397283666952</v>
      </c>
      <c r="V36" s="87">
        <f t="shared" si="10"/>
        <v>0.12610931657992325</v>
      </c>
      <c r="W36" s="120">
        <f t="shared" si="11"/>
        <v>8.4072877719948827E-2</v>
      </c>
    </row>
    <row r="37" spans="2:23">
      <c r="B37" s="116">
        <f>Amnt_Deposited!B32</f>
        <v>2018</v>
      </c>
      <c r="C37" s="119">
        <f>Amnt_Deposited!D32</f>
        <v>1.0957617342900001</v>
      </c>
      <c r="D37" s="453">
        <f>Dry_Matter_Content!D24</f>
        <v>0.44</v>
      </c>
      <c r="E37" s="319">
        <f>MCF!R36</f>
        <v>0.8</v>
      </c>
      <c r="F37" s="87">
        <f t="shared" si="0"/>
        <v>8.4855788703417617E-2</v>
      </c>
      <c r="G37" s="87">
        <f t="shared" si="1"/>
        <v>8.4855788703417617E-2</v>
      </c>
      <c r="H37" s="87">
        <f t="shared" si="2"/>
        <v>0</v>
      </c>
      <c r="I37" s="87">
        <f t="shared" si="3"/>
        <v>0.94871123029643079</v>
      </c>
      <c r="J37" s="87">
        <f t="shared" si="4"/>
        <v>6.263658693646737E-2</v>
      </c>
      <c r="K37" s="120">
        <f t="shared" si="6"/>
        <v>4.1757724624311578E-2</v>
      </c>
      <c r="O37" s="116">
        <f>Amnt_Deposited!B32</f>
        <v>2018</v>
      </c>
      <c r="P37" s="119">
        <f>Amnt_Deposited!D32</f>
        <v>1.0957617342900001</v>
      </c>
      <c r="Q37" s="319">
        <f>MCF!R36</f>
        <v>0.8</v>
      </c>
      <c r="R37" s="87">
        <f t="shared" si="5"/>
        <v>0.17532187748640005</v>
      </c>
      <c r="S37" s="87">
        <f t="shared" si="7"/>
        <v>0.17532187748640005</v>
      </c>
      <c r="T37" s="87">
        <f t="shared" si="8"/>
        <v>0</v>
      </c>
      <c r="U37" s="87">
        <f t="shared" si="9"/>
        <v>1.9601471700339479</v>
      </c>
      <c r="V37" s="87">
        <f t="shared" si="10"/>
        <v>0.12941443581914747</v>
      </c>
      <c r="W37" s="120">
        <f t="shared" si="11"/>
        <v>8.6276290546098311E-2</v>
      </c>
    </row>
    <row r="38" spans="2:23">
      <c r="B38" s="116">
        <f>Amnt_Deposited!B33</f>
        <v>2019</v>
      </c>
      <c r="C38" s="119">
        <f>Amnt_Deposited!D33</f>
        <v>1.0977913209600003</v>
      </c>
      <c r="D38" s="453">
        <f>Dry_Matter_Content!D25</f>
        <v>0.44</v>
      </c>
      <c r="E38" s="319">
        <f>MCF!R37</f>
        <v>0.8</v>
      </c>
      <c r="F38" s="87">
        <f t="shared" si="0"/>
        <v>8.5012959895142431E-2</v>
      </c>
      <c r="G38" s="87">
        <f t="shared" si="1"/>
        <v>8.5012959895142431E-2</v>
      </c>
      <c r="H38" s="87">
        <f t="shared" si="2"/>
        <v>0</v>
      </c>
      <c r="I38" s="87">
        <f t="shared" si="3"/>
        <v>0.96958544789890333</v>
      </c>
      <c r="J38" s="87">
        <f t="shared" si="4"/>
        <v>6.4138742292669887E-2</v>
      </c>
      <c r="K38" s="120">
        <f t="shared" si="6"/>
        <v>4.2759161528446589E-2</v>
      </c>
      <c r="O38" s="116">
        <f>Amnt_Deposited!B33</f>
        <v>2019</v>
      </c>
      <c r="P38" s="119">
        <f>Amnt_Deposited!D33</f>
        <v>1.0977913209600003</v>
      </c>
      <c r="Q38" s="319">
        <f>MCF!R37</f>
        <v>0.8</v>
      </c>
      <c r="R38" s="87">
        <f t="shared" si="5"/>
        <v>0.17564661135360007</v>
      </c>
      <c r="S38" s="87">
        <f t="shared" si="7"/>
        <v>0.17564661135360007</v>
      </c>
      <c r="T38" s="87">
        <f t="shared" si="8"/>
        <v>0</v>
      </c>
      <c r="U38" s="87">
        <f t="shared" si="9"/>
        <v>2.003275718799387</v>
      </c>
      <c r="V38" s="87">
        <f t="shared" si="10"/>
        <v>0.1325180625881609</v>
      </c>
      <c r="W38" s="120">
        <f t="shared" si="11"/>
        <v>8.8345375058773934E-2</v>
      </c>
    </row>
    <row r="39" spans="2:23">
      <c r="B39" s="116">
        <f>Amnt_Deposited!B34</f>
        <v>2020</v>
      </c>
      <c r="C39" s="119">
        <f>Amnt_Deposited!D34</f>
        <v>1.0998209076300001</v>
      </c>
      <c r="D39" s="453">
        <f>Dry_Matter_Content!D26</f>
        <v>0.44</v>
      </c>
      <c r="E39" s="319">
        <f>MCF!R38</f>
        <v>0.8</v>
      </c>
      <c r="F39" s="87">
        <f t="shared" si="0"/>
        <v>8.5170131086867218E-2</v>
      </c>
      <c r="G39" s="87">
        <f t="shared" si="1"/>
        <v>8.5170131086867218E-2</v>
      </c>
      <c r="H39" s="87">
        <f t="shared" si="2"/>
        <v>0</v>
      </c>
      <c r="I39" s="87">
        <f t="shared" si="3"/>
        <v>0.9892056105785455</v>
      </c>
      <c r="J39" s="87">
        <f t="shared" si="4"/>
        <v>6.5549968407225059E-2</v>
      </c>
      <c r="K39" s="120">
        <f t="shared" si="6"/>
        <v>4.3699978938150037E-2</v>
      </c>
      <c r="O39" s="116">
        <f>Amnt_Deposited!B34</f>
        <v>2020</v>
      </c>
      <c r="P39" s="119">
        <f>Amnt_Deposited!D34</f>
        <v>1.0998209076300001</v>
      </c>
      <c r="Q39" s="319">
        <f>MCF!R38</f>
        <v>0.8</v>
      </c>
      <c r="R39" s="87">
        <f t="shared" si="5"/>
        <v>0.17597134522080005</v>
      </c>
      <c r="S39" s="87">
        <f t="shared" si="7"/>
        <v>0.17597134522080005</v>
      </c>
      <c r="T39" s="87">
        <f t="shared" si="8"/>
        <v>0</v>
      </c>
      <c r="U39" s="87">
        <f t="shared" si="9"/>
        <v>2.0438132449969948</v>
      </c>
      <c r="V39" s="87">
        <f t="shared" si="10"/>
        <v>0.13543381902319229</v>
      </c>
      <c r="W39" s="120">
        <f t="shared" si="11"/>
        <v>9.0289212682128195E-2</v>
      </c>
    </row>
    <row r="40" spans="2:23">
      <c r="B40" s="116">
        <f>Amnt_Deposited!B35</f>
        <v>2021</v>
      </c>
      <c r="C40" s="119">
        <f>Amnt_Deposited!D35</f>
        <v>1.1018504943</v>
      </c>
      <c r="D40" s="453">
        <f>Dry_Matter_Content!D27</f>
        <v>0.44</v>
      </c>
      <c r="E40" s="319">
        <f>MCF!R39</f>
        <v>0.8</v>
      </c>
      <c r="F40" s="87">
        <f t="shared" si="0"/>
        <v>8.5327302278592018E-2</v>
      </c>
      <c r="G40" s="87">
        <f t="shared" si="1"/>
        <v>8.5327302278592018E-2</v>
      </c>
      <c r="H40" s="87">
        <f t="shared" si="2"/>
        <v>0</v>
      </c>
      <c r="I40" s="87">
        <f t="shared" si="3"/>
        <v>1.007656500198318</v>
      </c>
      <c r="J40" s="87">
        <f t="shared" si="4"/>
        <v>6.6876412658819551E-2</v>
      </c>
      <c r="K40" s="120">
        <f t="shared" si="6"/>
        <v>4.45842751058797E-2</v>
      </c>
      <c r="O40" s="116">
        <f>Amnt_Deposited!B35</f>
        <v>2021</v>
      </c>
      <c r="P40" s="119">
        <f>Amnt_Deposited!D35</f>
        <v>1.1018504943</v>
      </c>
      <c r="Q40" s="319">
        <f>MCF!R39</f>
        <v>0.8</v>
      </c>
      <c r="R40" s="87">
        <f t="shared" si="5"/>
        <v>0.17629607908800005</v>
      </c>
      <c r="S40" s="87">
        <f t="shared" si="7"/>
        <v>0.17629607908800005</v>
      </c>
      <c r="T40" s="87">
        <f t="shared" si="8"/>
        <v>0</v>
      </c>
      <c r="U40" s="87">
        <f t="shared" si="9"/>
        <v>2.0819349177651199</v>
      </c>
      <c r="V40" s="87">
        <f t="shared" si="10"/>
        <v>0.1381744063198751</v>
      </c>
      <c r="W40" s="120">
        <f t="shared" si="11"/>
        <v>9.2116270879916723E-2</v>
      </c>
    </row>
    <row r="41" spans="2:23">
      <c r="B41" s="116">
        <f>Amnt_Deposited!B36</f>
        <v>2022</v>
      </c>
      <c r="C41" s="119">
        <f>Amnt_Deposited!D36</f>
        <v>1.1038800809700002</v>
      </c>
      <c r="D41" s="453">
        <f>Dry_Matter_Content!D28</f>
        <v>0.44</v>
      </c>
      <c r="E41" s="319">
        <f>MCF!R40</f>
        <v>0.8</v>
      </c>
      <c r="F41" s="87">
        <f t="shared" si="0"/>
        <v>8.5484473470316832E-2</v>
      </c>
      <c r="G41" s="87">
        <f t="shared" si="1"/>
        <v>8.5484473470316832E-2</v>
      </c>
      <c r="H41" s="87">
        <f t="shared" si="2"/>
        <v>0</v>
      </c>
      <c r="I41" s="87">
        <f t="shared" si="3"/>
        <v>1.0250171668432855</v>
      </c>
      <c r="J41" s="87">
        <f t="shared" si="4"/>
        <v>6.8123806825349353E-2</v>
      </c>
      <c r="K41" s="120">
        <f t="shared" si="6"/>
        <v>4.5415871216899564E-2</v>
      </c>
      <c r="O41" s="116">
        <f>Amnt_Deposited!B36</f>
        <v>2022</v>
      </c>
      <c r="P41" s="119">
        <f>Amnt_Deposited!D36</f>
        <v>1.1038800809700002</v>
      </c>
      <c r="Q41" s="319">
        <f>MCF!R40</f>
        <v>0.8</v>
      </c>
      <c r="R41" s="87">
        <f t="shared" si="5"/>
        <v>0.17662081295520005</v>
      </c>
      <c r="S41" s="87">
        <f t="shared" si="7"/>
        <v>0.17662081295520005</v>
      </c>
      <c r="T41" s="87">
        <f t="shared" si="8"/>
        <v>0</v>
      </c>
      <c r="U41" s="87">
        <f t="shared" si="9"/>
        <v>2.1178040637257967</v>
      </c>
      <c r="V41" s="87">
        <f t="shared" si="10"/>
        <v>0.14075166699452346</v>
      </c>
      <c r="W41" s="120">
        <f t="shared" si="11"/>
        <v>9.3834444663015631E-2</v>
      </c>
    </row>
    <row r="42" spans="2:23">
      <c r="B42" s="116">
        <f>Amnt_Deposited!B37</f>
        <v>2023</v>
      </c>
      <c r="C42" s="119">
        <f>Amnt_Deposited!D37</f>
        <v>1.1059096676400002</v>
      </c>
      <c r="D42" s="453">
        <f>Dry_Matter_Content!D29</f>
        <v>0.44</v>
      </c>
      <c r="E42" s="319">
        <f>MCF!R41</f>
        <v>0.8</v>
      </c>
      <c r="F42" s="87">
        <f t="shared" si="0"/>
        <v>8.5641644662041619E-2</v>
      </c>
      <c r="G42" s="87">
        <f t="shared" si="1"/>
        <v>8.5641644662041619E-2</v>
      </c>
      <c r="H42" s="87">
        <f t="shared" si="2"/>
        <v>0</v>
      </c>
      <c r="I42" s="87">
        <f t="shared" si="3"/>
        <v>1.0413613163242252</v>
      </c>
      <c r="J42" s="87">
        <f t="shared" si="4"/>
        <v>6.9297495181101829E-2</v>
      </c>
      <c r="K42" s="120">
        <f t="shared" si="6"/>
        <v>4.619833012073455E-2</v>
      </c>
      <c r="O42" s="116">
        <f>Amnt_Deposited!B37</f>
        <v>2023</v>
      </c>
      <c r="P42" s="119">
        <f>Amnt_Deposited!D37</f>
        <v>1.1059096676400002</v>
      </c>
      <c r="Q42" s="319">
        <f>MCF!R41</f>
        <v>0.8</v>
      </c>
      <c r="R42" s="87">
        <f t="shared" si="5"/>
        <v>0.17694554682240005</v>
      </c>
      <c r="S42" s="87">
        <f t="shared" si="7"/>
        <v>0.17694554682240005</v>
      </c>
      <c r="T42" s="87">
        <f t="shared" si="8"/>
        <v>0</v>
      </c>
      <c r="U42" s="87">
        <f t="shared" si="9"/>
        <v>2.1515729676120361</v>
      </c>
      <c r="V42" s="87">
        <f t="shared" si="10"/>
        <v>0.14317664293616081</v>
      </c>
      <c r="W42" s="120">
        <f t="shared" si="11"/>
        <v>9.5451095290773863E-2</v>
      </c>
    </row>
    <row r="43" spans="2:23">
      <c r="B43" s="116">
        <f>Amnt_Deposited!B38</f>
        <v>2024</v>
      </c>
      <c r="C43" s="119">
        <f>Amnt_Deposited!D38</f>
        <v>1.10793925431</v>
      </c>
      <c r="D43" s="453">
        <f>Dry_Matter_Content!D30</f>
        <v>0.44</v>
      </c>
      <c r="E43" s="319">
        <f>MCF!R42</f>
        <v>0.8</v>
      </c>
      <c r="F43" s="87">
        <f t="shared" si="0"/>
        <v>8.5798815853766405E-2</v>
      </c>
      <c r="G43" s="87">
        <f t="shared" si="1"/>
        <v>8.5798815853766405E-2</v>
      </c>
      <c r="H43" s="87">
        <f t="shared" si="2"/>
        <v>0</v>
      </c>
      <c r="I43" s="87">
        <f t="shared" si="3"/>
        <v>1.0567576714835973</v>
      </c>
      <c r="J43" s="87">
        <f t="shared" si="4"/>
        <v>7.0402460694394334E-2</v>
      </c>
      <c r="K43" s="120">
        <f t="shared" si="6"/>
        <v>4.6934973796262887E-2</v>
      </c>
      <c r="O43" s="116">
        <f>Amnt_Deposited!B38</f>
        <v>2024</v>
      </c>
      <c r="P43" s="119">
        <f>Amnt_Deposited!D38</f>
        <v>1.10793925431</v>
      </c>
      <c r="Q43" s="319">
        <f>MCF!R42</f>
        <v>0.8</v>
      </c>
      <c r="R43" s="87">
        <f t="shared" si="5"/>
        <v>0.17727028068960002</v>
      </c>
      <c r="S43" s="87">
        <f t="shared" si="7"/>
        <v>0.17727028068960002</v>
      </c>
      <c r="T43" s="87">
        <f t="shared" si="8"/>
        <v>0</v>
      </c>
      <c r="U43" s="87">
        <f t="shared" si="9"/>
        <v>2.1833836187677633</v>
      </c>
      <c r="V43" s="87">
        <f t="shared" si="10"/>
        <v>0.14545962953387265</v>
      </c>
      <c r="W43" s="120">
        <f t="shared" si="11"/>
        <v>9.6973086355915089E-2</v>
      </c>
    </row>
    <row r="44" spans="2:23">
      <c r="B44" s="116">
        <f>Amnt_Deposited!B39</f>
        <v>2025</v>
      </c>
      <c r="C44" s="119">
        <f>Amnt_Deposited!D39</f>
        <v>1.1099688409800001</v>
      </c>
      <c r="D44" s="453">
        <f>Dry_Matter_Content!D31</f>
        <v>0.44</v>
      </c>
      <c r="E44" s="319">
        <f>MCF!R43</f>
        <v>0.8</v>
      </c>
      <c r="F44" s="87">
        <f t="shared" si="0"/>
        <v>8.5955987045491219E-2</v>
      </c>
      <c r="G44" s="87">
        <f t="shared" si="1"/>
        <v>8.5955987045491219E-2</v>
      </c>
      <c r="H44" s="87">
        <f t="shared" si="2"/>
        <v>0</v>
      </c>
      <c r="I44" s="87">
        <f t="shared" si="3"/>
        <v>1.0712703090749978</v>
      </c>
      <c r="J44" s="87">
        <f t="shared" si="4"/>
        <v>7.1443349454090838E-2</v>
      </c>
      <c r="K44" s="120">
        <f t="shared" si="6"/>
        <v>4.7628899636060554E-2</v>
      </c>
      <c r="O44" s="116">
        <f>Amnt_Deposited!B39</f>
        <v>2025</v>
      </c>
      <c r="P44" s="119">
        <f>Amnt_Deposited!D39</f>
        <v>1.1099688409800001</v>
      </c>
      <c r="Q44" s="319">
        <f>MCF!R43</f>
        <v>0.8</v>
      </c>
      <c r="R44" s="87">
        <f t="shared" si="5"/>
        <v>0.17759501455680005</v>
      </c>
      <c r="S44" s="87">
        <f t="shared" si="7"/>
        <v>0.17759501455680005</v>
      </c>
      <c r="T44" s="87">
        <f t="shared" si="8"/>
        <v>0</v>
      </c>
      <c r="U44" s="87">
        <f t="shared" si="9"/>
        <v>2.2133684071797473</v>
      </c>
      <c r="V44" s="87">
        <f t="shared" si="10"/>
        <v>0.14761022614481578</v>
      </c>
      <c r="W44" s="120">
        <f t="shared" si="11"/>
        <v>9.8406817429877183E-2</v>
      </c>
    </row>
    <row r="45" spans="2:23">
      <c r="B45" s="116">
        <f>Amnt_Deposited!B40</f>
        <v>2026</v>
      </c>
      <c r="C45" s="119">
        <f>Amnt_Deposited!D40</f>
        <v>1.1119984276500001</v>
      </c>
      <c r="D45" s="453">
        <f>Dry_Matter_Content!D32</f>
        <v>0.44</v>
      </c>
      <c r="E45" s="319">
        <f>MCF!R44</f>
        <v>0.8</v>
      </c>
      <c r="F45" s="87">
        <f t="shared" si="0"/>
        <v>8.611315823721602E-2</v>
      </c>
      <c r="G45" s="87">
        <f t="shared" si="1"/>
        <v>8.611315823721602E-2</v>
      </c>
      <c r="H45" s="87">
        <f t="shared" si="2"/>
        <v>0</v>
      </c>
      <c r="I45" s="87">
        <f t="shared" si="3"/>
        <v>1.084958973867479</v>
      </c>
      <c r="J45" s="87">
        <f t="shared" si="4"/>
        <v>7.2424493444734755E-2</v>
      </c>
      <c r="K45" s="120">
        <f t="shared" si="6"/>
        <v>4.8282995629823168E-2</v>
      </c>
      <c r="O45" s="116">
        <f>Amnt_Deposited!B40</f>
        <v>2026</v>
      </c>
      <c r="P45" s="119">
        <f>Amnt_Deposited!D40</f>
        <v>1.1119984276500001</v>
      </c>
      <c r="Q45" s="319">
        <f>MCF!R44</f>
        <v>0.8</v>
      </c>
      <c r="R45" s="87">
        <f t="shared" si="5"/>
        <v>0.17791974842400005</v>
      </c>
      <c r="S45" s="87">
        <f t="shared" si="7"/>
        <v>0.17791974842400005</v>
      </c>
      <c r="T45" s="87">
        <f t="shared" si="8"/>
        <v>0</v>
      </c>
      <c r="U45" s="87">
        <f t="shared" si="9"/>
        <v>2.2416507724534691</v>
      </c>
      <c r="V45" s="87">
        <f t="shared" si="10"/>
        <v>0.14963738315027841</v>
      </c>
      <c r="W45" s="120">
        <f t="shared" si="11"/>
        <v>9.9758255433518933E-2</v>
      </c>
    </row>
    <row r="46" spans="2:23">
      <c r="B46" s="116">
        <f>Amnt_Deposited!B41</f>
        <v>2027</v>
      </c>
      <c r="C46" s="119">
        <f>Amnt_Deposited!D41</f>
        <v>1.1140280143200001</v>
      </c>
      <c r="D46" s="453">
        <f>Dry_Matter_Content!D33</f>
        <v>0.44</v>
      </c>
      <c r="E46" s="319">
        <f>MCF!R45</f>
        <v>0.8</v>
      </c>
      <c r="F46" s="87">
        <f t="shared" si="0"/>
        <v>8.6270329428940806E-2</v>
      </c>
      <c r="G46" s="87">
        <f t="shared" si="1"/>
        <v>8.6270329428940806E-2</v>
      </c>
      <c r="H46" s="87">
        <f t="shared" si="2"/>
        <v>0</v>
      </c>
      <c r="I46" s="87">
        <f t="shared" si="3"/>
        <v>1.0978793715144775</v>
      </c>
      <c r="J46" s="87">
        <f t="shared" si="4"/>
        <v>7.3349931781942337E-2</v>
      </c>
      <c r="K46" s="120">
        <f t="shared" si="6"/>
        <v>4.8899954521294892E-2</v>
      </c>
      <c r="O46" s="116">
        <f>Amnt_Deposited!B41</f>
        <v>2027</v>
      </c>
      <c r="P46" s="119">
        <f>Amnt_Deposited!D41</f>
        <v>1.1140280143200001</v>
      </c>
      <c r="Q46" s="319">
        <f>MCF!R45</f>
        <v>0.8</v>
      </c>
      <c r="R46" s="87">
        <f t="shared" si="5"/>
        <v>0.17824448229120005</v>
      </c>
      <c r="S46" s="87">
        <f t="shared" si="7"/>
        <v>0.17824448229120005</v>
      </c>
      <c r="T46" s="87">
        <f t="shared" si="8"/>
        <v>0</v>
      </c>
      <c r="U46" s="87">
        <f t="shared" si="9"/>
        <v>2.2683458089142099</v>
      </c>
      <c r="V46" s="87">
        <f t="shared" si="10"/>
        <v>0.1515494458304594</v>
      </c>
      <c r="W46" s="120">
        <f t="shared" si="11"/>
        <v>0.10103296388697293</v>
      </c>
    </row>
    <row r="47" spans="2:23">
      <c r="B47" s="116">
        <f>Amnt_Deposited!B42</f>
        <v>2028</v>
      </c>
      <c r="C47" s="119">
        <f>Amnt_Deposited!D42</f>
        <v>1.1160576009900003</v>
      </c>
      <c r="D47" s="453">
        <f>Dry_Matter_Content!D34</f>
        <v>0.44</v>
      </c>
      <c r="E47" s="319">
        <f>MCF!R46</f>
        <v>0.8</v>
      </c>
      <c r="F47" s="87">
        <f t="shared" si="0"/>
        <v>8.642750062066562E-2</v>
      </c>
      <c r="G47" s="87">
        <f t="shared" si="1"/>
        <v>8.642750062066562E-2</v>
      </c>
      <c r="H47" s="87">
        <f t="shared" si="2"/>
        <v>0</v>
      </c>
      <c r="I47" s="87">
        <f t="shared" si="3"/>
        <v>1.110083441622991</v>
      </c>
      <c r="J47" s="87">
        <f t="shared" si="4"/>
        <v>7.4223430512152092E-2</v>
      </c>
      <c r="K47" s="120">
        <f t="shared" si="6"/>
        <v>4.9482287008101394E-2</v>
      </c>
      <c r="O47" s="116">
        <f>Amnt_Deposited!B42</f>
        <v>2028</v>
      </c>
      <c r="P47" s="119">
        <f>Amnt_Deposited!D42</f>
        <v>1.1160576009900003</v>
      </c>
      <c r="Q47" s="319">
        <f>MCF!R46</f>
        <v>0.8</v>
      </c>
      <c r="R47" s="87">
        <f t="shared" si="5"/>
        <v>0.17856921615840005</v>
      </c>
      <c r="S47" s="87">
        <f t="shared" si="7"/>
        <v>0.17856921615840005</v>
      </c>
      <c r="T47" s="87">
        <f t="shared" si="8"/>
        <v>0</v>
      </c>
      <c r="U47" s="87">
        <f t="shared" si="9"/>
        <v>2.2935608297995684</v>
      </c>
      <c r="V47" s="87">
        <f t="shared" si="10"/>
        <v>0.1533541952730415</v>
      </c>
      <c r="W47" s="120">
        <f t="shared" si="11"/>
        <v>0.10223613018202767</v>
      </c>
    </row>
    <row r="48" spans="2:23">
      <c r="B48" s="116">
        <f>Amnt_Deposited!B43</f>
        <v>2029</v>
      </c>
      <c r="C48" s="119">
        <f>Amnt_Deposited!D43</f>
        <v>1.11808718766</v>
      </c>
      <c r="D48" s="453">
        <f>Dry_Matter_Content!D35</f>
        <v>0.44</v>
      </c>
      <c r="E48" s="319">
        <f>MCF!R47</f>
        <v>0.8</v>
      </c>
      <c r="F48" s="87">
        <f t="shared" si="0"/>
        <v>8.6584671812390421E-2</v>
      </c>
      <c r="G48" s="87">
        <f t="shared" si="1"/>
        <v>8.6584671812390421E-2</v>
      </c>
      <c r="H48" s="87">
        <f t="shared" si="2"/>
        <v>0</v>
      </c>
      <c r="I48" s="87">
        <f t="shared" si="3"/>
        <v>1.1216196123615927</v>
      </c>
      <c r="J48" s="87">
        <f t="shared" si="4"/>
        <v>7.5048501073788687E-2</v>
      </c>
      <c r="K48" s="120">
        <f t="shared" si="6"/>
        <v>5.0032334049192453E-2</v>
      </c>
      <c r="O48" s="116">
        <f>Amnt_Deposited!B43</f>
        <v>2029</v>
      </c>
      <c r="P48" s="119">
        <f>Amnt_Deposited!D43</f>
        <v>1.11808718766</v>
      </c>
      <c r="Q48" s="319">
        <f>MCF!R47</f>
        <v>0.8</v>
      </c>
      <c r="R48" s="87">
        <f t="shared" si="5"/>
        <v>0.17889395002560005</v>
      </c>
      <c r="S48" s="87">
        <f t="shared" si="7"/>
        <v>0.17889395002560005</v>
      </c>
      <c r="T48" s="87">
        <f t="shared" si="8"/>
        <v>0</v>
      </c>
      <c r="U48" s="87">
        <f t="shared" si="9"/>
        <v>2.3173958933090759</v>
      </c>
      <c r="V48" s="87">
        <f t="shared" si="10"/>
        <v>0.15505888651609234</v>
      </c>
      <c r="W48" s="120">
        <f t="shared" si="11"/>
        <v>0.10337259101072822</v>
      </c>
    </row>
    <row r="49" spans="2:23">
      <c r="B49" s="116">
        <f>Amnt_Deposited!B44</f>
        <v>2030</v>
      </c>
      <c r="C49" s="119">
        <f>Amnt_Deposited!D44</f>
        <v>1.12011677433</v>
      </c>
      <c r="D49" s="453">
        <f>Dry_Matter_Content!D36</f>
        <v>0.44</v>
      </c>
      <c r="E49" s="319">
        <f>MCF!R48</f>
        <v>0.8</v>
      </c>
      <c r="F49" s="87">
        <f t="shared" si="0"/>
        <v>8.6741843004115207E-2</v>
      </c>
      <c r="G49" s="87">
        <f t="shared" si="1"/>
        <v>8.6741843004115207E-2</v>
      </c>
      <c r="H49" s="87">
        <f t="shared" si="2"/>
        <v>0</v>
      </c>
      <c r="I49" s="87">
        <f t="shared" si="3"/>
        <v>1.1325330378553695</v>
      </c>
      <c r="J49" s="87">
        <f t="shared" si="4"/>
        <v>7.5828417510338322E-2</v>
      </c>
      <c r="K49" s="120">
        <f t="shared" si="6"/>
        <v>5.0552278340225548E-2</v>
      </c>
      <c r="O49" s="116">
        <f>Amnt_Deposited!B44</f>
        <v>2030</v>
      </c>
      <c r="P49" s="119">
        <f>Amnt_Deposited!D44</f>
        <v>1.12011677433</v>
      </c>
      <c r="Q49" s="319">
        <f>MCF!R48</f>
        <v>0.8</v>
      </c>
      <c r="R49" s="87">
        <f t="shared" si="5"/>
        <v>0.17921868389280002</v>
      </c>
      <c r="S49" s="87">
        <f t="shared" si="7"/>
        <v>0.17921868389280002</v>
      </c>
      <c r="T49" s="87">
        <f t="shared" si="8"/>
        <v>0</v>
      </c>
      <c r="U49" s="87">
        <f t="shared" si="9"/>
        <v>2.3399442930896064</v>
      </c>
      <c r="V49" s="87">
        <f t="shared" si="10"/>
        <v>0.15667028411226927</v>
      </c>
      <c r="W49" s="120">
        <f t="shared" si="11"/>
        <v>0.10444685607484618</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1.0559668053356559</v>
      </c>
      <c r="J50" s="87">
        <f t="shared" si="4"/>
        <v>7.6566232519713617E-2</v>
      </c>
      <c r="K50" s="120">
        <f t="shared" si="6"/>
        <v>5.1044155013142412E-2</v>
      </c>
      <c r="O50" s="116">
        <f>Amnt_Deposited!B45</f>
        <v>2031</v>
      </c>
      <c r="P50" s="119">
        <f>Amnt_Deposited!D45</f>
        <v>0</v>
      </c>
      <c r="Q50" s="319">
        <f>MCF!R49</f>
        <v>0.8</v>
      </c>
      <c r="R50" s="87">
        <f t="shared" si="5"/>
        <v>0</v>
      </c>
      <c r="S50" s="87">
        <f t="shared" si="7"/>
        <v>0</v>
      </c>
      <c r="T50" s="87">
        <f t="shared" si="8"/>
        <v>0</v>
      </c>
      <c r="U50" s="87">
        <f t="shared" si="9"/>
        <v>2.181749597800942</v>
      </c>
      <c r="V50" s="87">
        <f t="shared" si="10"/>
        <v>0.15819469528866448</v>
      </c>
      <c r="W50" s="120">
        <f t="shared" si="11"/>
        <v>0.10546313019244298</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0.98457692332079305</v>
      </c>
      <c r="J51" s="87">
        <f t="shared" si="4"/>
        <v>7.1389882014862821E-2</v>
      </c>
      <c r="K51" s="120">
        <f t="shared" si="6"/>
        <v>4.7593254676575214E-2</v>
      </c>
      <c r="O51" s="116">
        <f>Amnt_Deposited!B46</f>
        <v>2032</v>
      </c>
      <c r="P51" s="119">
        <f>Amnt_Deposited!D46</f>
        <v>0</v>
      </c>
      <c r="Q51" s="319">
        <f>MCF!R50</f>
        <v>0.8</v>
      </c>
      <c r="R51" s="87">
        <f t="shared" ref="R51:R82" si="13">P51*$W$6*DOCF*Q51</f>
        <v>0</v>
      </c>
      <c r="S51" s="87">
        <f t="shared" si="7"/>
        <v>0</v>
      </c>
      <c r="T51" s="87">
        <f t="shared" si="8"/>
        <v>0</v>
      </c>
      <c r="U51" s="87">
        <f t="shared" si="9"/>
        <v>2.0342498415718868</v>
      </c>
      <c r="V51" s="87">
        <f t="shared" si="10"/>
        <v>0.1474997562290554</v>
      </c>
      <c r="W51" s="120">
        <f t="shared" si="11"/>
        <v>9.8333170819370264E-2</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0.91801343852632011</v>
      </c>
      <c r="J52" s="87">
        <f t="shared" si="4"/>
        <v>6.6563484794472896E-2</v>
      </c>
      <c r="K52" s="120">
        <f t="shared" si="6"/>
        <v>4.4375656529648595E-2</v>
      </c>
      <c r="O52" s="116">
        <f>Amnt_Deposited!B47</f>
        <v>2033</v>
      </c>
      <c r="P52" s="119">
        <f>Amnt_Deposited!D47</f>
        <v>0</v>
      </c>
      <c r="Q52" s="319">
        <f>MCF!R51</f>
        <v>0.8</v>
      </c>
      <c r="R52" s="87">
        <f t="shared" si="13"/>
        <v>0</v>
      </c>
      <c r="S52" s="87">
        <f t="shared" si="7"/>
        <v>0</v>
      </c>
      <c r="T52" s="87">
        <f t="shared" si="8"/>
        <v>0</v>
      </c>
      <c r="U52" s="87">
        <f t="shared" si="9"/>
        <v>1.8967219804262816</v>
      </c>
      <c r="V52" s="87">
        <f t="shared" si="10"/>
        <v>0.13752786114560517</v>
      </c>
      <c r="W52" s="120">
        <f t="shared" si="11"/>
        <v>9.1685240763736769E-2</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0.85595005667255009</v>
      </c>
      <c r="J53" s="87">
        <f t="shared" si="4"/>
        <v>6.2063381853770083E-2</v>
      </c>
      <c r="K53" s="120">
        <f t="shared" si="6"/>
        <v>4.1375587902513389E-2</v>
      </c>
      <c r="O53" s="116">
        <f>Amnt_Deposited!B48</f>
        <v>2034</v>
      </c>
      <c r="P53" s="119">
        <f>Amnt_Deposited!D48</f>
        <v>0</v>
      </c>
      <c r="Q53" s="319">
        <f>MCF!R52</f>
        <v>0.8</v>
      </c>
      <c r="R53" s="87">
        <f t="shared" si="13"/>
        <v>0</v>
      </c>
      <c r="S53" s="87">
        <f t="shared" si="7"/>
        <v>0</v>
      </c>
      <c r="T53" s="87">
        <f t="shared" si="8"/>
        <v>0</v>
      </c>
      <c r="U53" s="87">
        <f t="shared" si="9"/>
        <v>1.7684918526292359</v>
      </c>
      <c r="V53" s="87">
        <f t="shared" si="10"/>
        <v>0.12823012779704565</v>
      </c>
      <c r="W53" s="120">
        <f t="shared" si="11"/>
        <v>8.5486751864697091E-2</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0.79808254298963188</v>
      </c>
      <c r="J54" s="87">
        <f t="shared" si="4"/>
        <v>5.7867513682918204E-2</v>
      </c>
      <c r="K54" s="120">
        <f t="shared" si="6"/>
        <v>3.8578342455278802E-2</v>
      </c>
      <c r="O54" s="116">
        <f>Amnt_Deposited!B49</f>
        <v>2035</v>
      </c>
      <c r="P54" s="119">
        <f>Amnt_Deposited!D49</f>
        <v>0</v>
      </c>
      <c r="Q54" s="319">
        <f>MCF!R53</f>
        <v>0.8</v>
      </c>
      <c r="R54" s="87">
        <f t="shared" si="13"/>
        <v>0</v>
      </c>
      <c r="S54" s="87">
        <f t="shared" si="7"/>
        <v>0</v>
      </c>
      <c r="T54" s="87">
        <f t="shared" si="8"/>
        <v>0</v>
      </c>
      <c r="U54" s="87">
        <f t="shared" si="9"/>
        <v>1.6489308739455206</v>
      </c>
      <c r="V54" s="87">
        <f t="shared" si="10"/>
        <v>0.1195609786837153</v>
      </c>
      <c r="W54" s="120">
        <f t="shared" si="11"/>
        <v>7.9707319122476861E-2</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0.74412723085835608</v>
      </c>
      <c r="J55" s="87">
        <f t="shared" si="4"/>
        <v>5.3955312131275836E-2</v>
      </c>
      <c r="K55" s="120">
        <f t="shared" si="6"/>
        <v>3.5970208087517219E-2</v>
      </c>
      <c r="O55" s="116">
        <f>Amnt_Deposited!B50</f>
        <v>2036</v>
      </c>
      <c r="P55" s="119">
        <f>Amnt_Deposited!D50</f>
        <v>0</v>
      </c>
      <c r="Q55" s="319">
        <f>MCF!R54</f>
        <v>0.8</v>
      </c>
      <c r="R55" s="87">
        <f t="shared" si="13"/>
        <v>0</v>
      </c>
      <c r="S55" s="87">
        <f t="shared" si="7"/>
        <v>0</v>
      </c>
      <c r="T55" s="87">
        <f t="shared" si="8"/>
        <v>0</v>
      </c>
      <c r="U55" s="87">
        <f t="shared" si="9"/>
        <v>1.5374529563189177</v>
      </c>
      <c r="V55" s="87">
        <f t="shared" si="10"/>
        <v>0.11147791762660297</v>
      </c>
      <c r="W55" s="120">
        <f t="shared" si="11"/>
        <v>7.4318611751068644E-2</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0.69381963127605806</v>
      </c>
      <c r="J56" s="87">
        <f t="shared" si="4"/>
        <v>5.0307599582298024E-2</v>
      </c>
      <c r="K56" s="120">
        <f t="shared" si="6"/>
        <v>3.3538399721532011E-2</v>
      </c>
      <c r="O56" s="116">
        <f>Amnt_Deposited!B51</f>
        <v>2037</v>
      </c>
      <c r="P56" s="119">
        <f>Amnt_Deposited!D51</f>
        <v>0</v>
      </c>
      <c r="Q56" s="319">
        <f>MCF!R55</f>
        <v>0.8</v>
      </c>
      <c r="R56" s="87">
        <f t="shared" si="13"/>
        <v>0</v>
      </c>
      <c r="S56" s="87">
        <f t="shared" si="7"/>
        <v>0</v>
      </c>
      <c r="T56" s="87">
        <f t="shared" si="8"/>
        <v>0</v>
      </c>
      <c r="U56" s="87">
        <f t="shared" si="9"/>
        <v>1.4335116348678887</v>
      </c>
      <c r="V56" s="87">
        <f t="shared" si="10"/>
        <v>0.103941321451029</v>
      </c>
      <c r="W56" s="120">
        <f t="shared" si="11"/>
        <v>6.9294214300685997E-2</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0.64691313633122027</v>
      </c>
      <c r="J57" s="87">
        <f t="shared" si="4"/>
        <v>4.6906494944837743E-2</v>
      </c>
      <c r="K57" s="120">
        <f t="shared" si="6"/>
        <v>3.1270996629891828E-2</v>
      </c>
      <c r="O57" s="116">
        <f>Amnt_Deposited!B52</f>
        <v>2038</v>
      </c>
      <c r="P57" s="119">
        <f>Amnt_Deposited!D52</f>
        <v>0</v>
      </c>
      <c r="Q57" s="319">
        <f>MCF!R56</f>
        <v>0.8</v>
      </c>
      <c r="R57" s="87">
        <f t="shared" si="13"/>
        <v>0</v>
      </c>
      <c r="S57" s="87">
        <f t="shared" si="7"/>
        <v>0</v>
      </c>
      <c r="T57" s="87">
        <f t="shared" si="8"/>
        <v>0</v>
      </c>
      <c r="U57" s="87">
        <f t="shared" si="9"/>
        <v>1.3365973891140916</v>
      </c>
      <c r="V57" s="87">
        <f t="shared" si="10"/>
        <v>9.6914245753797007E-2</v>
      </c>
      <c r="W57" s="120">
        <f t="shared" si="11"/>
        <v>6.4609497169198005E-2</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0.60317781033120399</v>
      </c>
      <c r="J58" s="87">
        <f t="shared" si="4"/>
        <v>4.3735326000016318E-2</v>
      </c>
      <c r="K58" s="120">
        <f t="shared" si="6"/>
        <v>2.9156884000010878E-2</v>
      </c>
      <c r="O58" s="116">
        <f>Amnt_Deposited!B53</f>
        <v>2039</v>
      </c>
      <c r="P58" s="119">
        <f>Amnt_Deposited!D53</f>
        <v>0</v>
      </c>
      <c r="Q58" s="319">
        <f>MCF!R57</f>
        <v>0.8</v>
      </c>
      <c r="R58" s="87">
        <f t="shared" si="13"/>
        <v>0</v>
      </c>
      <c r="S58" s="87">
        <f t="shared" si="7"/>
        <v>0</v>
      </c>
      <c r="T58" s="87">
        <f t="shared" si="8"/>
        <v>0</v>
      </c>
      <c r="U58" s="87">
        <f t="shared" si="9"/>
        <v>1.246235145312405</v>
      </c>
      <c r="V58" s="87">
        <f t="shared" si="10"/>
        <v>9.0362243801686615E-2</v>
      </c>
      <c r="W58" s="120">
        <f t="shared" si="11"/>
        <v>6.0241495867791074E-2</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0.56239926265721685</v>
      </c>
      <c r="J59" s="87">
        <f t="shared" si="4"/>
        <v>4.0778547673987149E-2</v>
      </c>
      <c r="K59" s="120">
        <f t="shared" si="6"/>
        <v>2.7185698449324766E-2</v>
      </c>
      <c r="O59" s="116">
        <f>Amnt_Deposited!B54</f>
        <v>2040</v>
      </c>
      <c r="P59" s="119">
        <f>Amnt_Deposited!D54</f>
        <v>0</v>
      </c>
      <c r="Q59" s="319">
        <f>MCF!R58</f>
        <v>0.8</v>
      </c>
      <c r="R59" s="87">
        <f t="shared" si="13"/>
        <v>0</v>
      </c>
      <c r="S59" s="87">
        <f t="shared" si="7"/>
        <v>0</v>
      </c>
      <c r="T59" s="87">
        <f t="shared" si="8"/>
        <v>0</v>
      </c>
      <c r="U59" s="87">
        <f t="shared" si="9"/>
        <v>1.1619819476388777</v>
      </c>
      <c r="V59" s="87">
        <f t="shared" si="10"/>
        <v>8.425319767352718E-2</v>
      </c>
      <c r="W59" s="120">
        <f t="shared" si="11"/>
        <v>5.616879844901812E-2</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0.52437759682125118</v>
      </c>
      <c r="J60" s="87">
        <f t="shared" si="4"/>
        <v>3.8021665835965703E-2</v>
      </c>
      <c r="K60" s="120">
        <f t="shared" si="6"/>
        <v>2.5347777223977134E-2</v>
      </c>
      <c r="O60" s="116">
        <f>Amnt_Deposited!B55</f>
        <v>2041</v>
      </c>
      <c r="P60" s="119">
        <f>Amnt_Deposited!D55</f>
        <v>0</v>
      </c>
      <c r="Q60" s="319">
        <f>MCF!R59</f>
        <v>0.8</v>
      </c>
      <c r="R60" s="87">
        <f t="shared" si="13"/>
        <v>0</v>
      </c>
      <c r="S60" s="87">
        <f t="shared" si="7"/>
        <v>0</v>
      </c>
      <c r="T60" s="87">
        <f t="shared" si="8"/>
        <v>0</v>
      </c>
      <c r="U60" s="87">
        <f t="shared" si="9"/>
        <v>1.0834247868207667</v>
      </c>
      <c r="V60" s="87">
        <f t="shared" si="10"/>
        <v>7.8557160818110955E-2</v>
      </c>
      <c r="W60" s="120">
        <f t="shared" si="11"/>
        <v>5.2371440545407301E-2</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0.48892643057326762</v>
      </c>
      <c r="J61" s="87">
        <f t="shared" si="4"/>
        <v>3.5451166247983557E-2</v>
      </c>
      <c r="K61" s="120">
        <f t="shared" si="6"/>
        <v>2.3634110831989037E-2</v>
      </c>
      <c r="O61" s="116">
        <f>Amnt_Deposited!B56</f>
        <v>2042</v>
      </c>
      <c r="P61" s="119">
        <f>Amnt_Deposited!D56</f>
        <v>0</v>
      </c>
      <c r="Q61" s="319">
        <f>MCF!R60</f>
        <v>0.8</v>
      </c>
      <c r="R61" s="87">
        <f t="shared" si="13"/>
        <v>0</v>
      </c>
      <c r="S61" s="87">
        <f t="shared" si="7"/>
        <v>0</v>
      </c>
      <c r="T61" s="87">
        <f t="shared" si="8"/>
        <v>0</v>
      </c>
      <c r="U61" s="87">
        <f t="shared" si="9"/>
        <v>1.0101785755646024</v>
      </c>
      <c r="V61" s="87">
        <f t="shared" si="10"/>
        <v>7.3246211256164359E-2</v>
      </c>
      <c r="W61" s="120">
        <f t="shared" si="11"/>
        <v>4.883080750410957E-2</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0.45587198225518943</v>
      </c>
      <c r="J62" s="87">
        <f t="shared" si="4"/>
        <v>3.305444831807821E-2</v>
      </c>
      <c r="K62" s="120">
        <f t="shared" si="6"/>
        <v>2.2036298878718805E-2</v>
      </c>
      <c r="O62" s="116">
        <f>Amnt_Deposited!B57</f>
        <v>2043</v>
      </c>
      <c r="P62" s="119">
        <f>Amnt_Deposited!D57</f>
        <v>0</v>
      </c>
      <c r="Q62" s="319">
        <f>MCF!R61</f>
        <v>0.8</v>
      </c>
      <c r="R62" s="87">
        <f t="shared" si="13"/>
        <v>0</v>
      </c>
      <c r="S62" s="87">
        <f t="shared" si="7"/>
        <v>0</v>
      </c>
      <c r="T62" s="87">
        <f t="shared" si="8"/>
        <v>0</v>
      </c>
      <c r="U62" s="87">
        <f t="shared" si="9"/>
        <v>0.94188426085782928</v>
      </c>
      <c r="V62" s="87">
        <f t="shared" si="10"/>
        <v>6.8294314706773149E-2</v>
      </c>
      <c r="W62" s="120">
        <f t="shared" si="11"/>
        <v>4.5529543137848766E-2</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0.42505221892301276</v>
      </c>
      <c r="J63" s="87">
        <f t="shared" si="4"/>
        <v>3.0819763332176689E-2</v>
      </c>
      <c r="K63" s="120">
        <f t="shared" si="6"/>
        <v>2.0546508888117793E-2</v>
      </c>
      <c r="O63" s="116">
        <f>Amnt_Deposited!B58</f>
        <v>2044</v>
      </c>
      <c r="P63" s="119">
        <f>Amnt_Deposited!D58</f>
        <v>0</v>
      </c>
      <c r="Q63" s="319">
        <f>MCF!R62</f>
        <v>0.8</v>
      </c>
      <c r="R63" s="87">
        <f t="shared" si="13"/>
        <v>0</v>
      </c>
      <c r="S63" s="87">
        <f t="shared" si="7"/>
        <v>0</v>
      </c>
      <c r="T63" s="87">
        <f t="shared" si="8"/>
        <v>0</v>
      </c>
      <c r="U63" s="87">
        <f t="shared" si="9"/>
        <v>0.87820706389052205</v>
      </c>
      <c r="V63" s="87">
        <f t="shared" si="10"/>
        <v>6.3677196967307198E-2</v>
      </c>
      <c r="W63" s="120">
        <f t="shared" si="11"/>
        <v>4.2451464644871463E-2</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0.39631606206112724</v>
      </c>
      <c r="J64" s="87">
        <f t="shared" si="4"/>
        <v>2.8736156861885503E-2</v>
      </c>
      <c r="K64" s="120">
        <f t="shared" si="6"/>
        <v>1.9157437907923666E-2</v>
      </c>
      <c r="O64" s="116">
        <f>Amnt_Deposited!B59</f>
        <v>2045</v>
      </c>
      <c r="P64" s="119">
        <f>Amnt_Deposited!D59</f>
        <v>0</v>
      </c>
      <c r="Q64" s="319">
        <f>MCF!R63</f>
        <v>0.8</v>
      </c>
      <c r="R64" s="87">
        <f t="shared" si="13"/>
        <v>0</v>
      </c>
      <c r="S64" s="87">
        <f t="shared" si="7"/>
        <v>0</v>
      </c>
      <c r="T64" s="87">
        <f t="shared" si="8"/>
        <v>0</v>
      </c>
      <c r="U64" s="87">
        <f t="shared" si="9"/>
        <v>0.81883483896927101</v>
      </c>
      <c r="V64" s="87">
        <f t="shared" si="10"/>
        <v>5.9372224921251028E-2</v>
      </c>
      <c r="W64" s="120">
        <f t="shared" si="11"/>
        <v>3.9581483280834016E-2</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0.36952264699525728</v>
      </c>
      <c r="J65" s="87">
        <f t="shared" si="4"/>
        <v>2.6793415065869949E-2</v>
      </c>
      <c r="K65" s="120">
        <f t="shared" si="6"/>
        <v>1.7862276710579966E-2</v>
      </c>
      <c r="O65" s="116">
        <f>Amnt_Deposited!B60</f>
        <v>2046</v>
      </c>
      <c r="P65" s="119">
        <f>Amnt_Deposited!D60</f>
        <v>0</v>
      </c>
      <c r="Q65" s="319">
        <f>MCF!R64</f>
        <v>0.8</v>
      </c>
      <c r="R65" s="87">
        <f t="shared" si="13"/>
        <v>0</v>
      </c>
      <c r="S65" s="87">
        <f t="shared" si="7"/>
        <v>0</v>
      </c>
      <c r="T65" s="87">
        <f t="shared" si="8"/>
        <v>0</v>
      </c>
      <c r="U65" s="87">
        <f t="shared" si="9"/>
        <v>0.76347654337863058</v>
      </c>
      <c r="V65" s="87">
        <f t="shared" si="10"/>
        <v>5.5358295590640379E-2</v>
      </c>
      <c r="W65" s="120">
        <f t="shared" si="11"/>
        <v>3.6905530393760252E-2</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0.34454063237366522</v>
      </c>
      <c r="J66" s="87">
        <f t="shared" si="4"/>
        <v>2.4982014621592066E-2</v>
      </c>
      <c r="K66" s="120">
        <f t="shared" si="6"/>
        <v>1.665467641439471E-2</v>
      </c>
      <c r="O66" s="116">
        <f>Amnt_Deposited!B61</f>
        <v>2047</v>
      </c>
      <c r="P66" s="119">
        <f>Amnt_Deposited!D61</f>
        <v>0</v>
      </c>
      <c r="Q66" s="319">
        <f>MCF!R65</f>
        <v>0.8</v>
      </c>
      <c r="R66" s="87">
        <f t="shared" si="13"/>
        <v>0</v>
      </c>
      <c r="S66" s="87">
        <f t="shared" si="7"/>
        <v>0</v>
      </c>
      <c r="T66" s="87">
        <f t="shared" si="8"/>
        <v>0</v>
      </c>
      <c r="U66" s="87">
        <f t="shared" si="9"/>
        <v>0.71186081068939078</v>
      </c>
      <c r="V66" s="87">
        <f t="shared" si="10"/>
        <v>5.1615732689239795E-2</v>
      </c>
      <c r="W66" s="120">
        <f t="shared" si="11"/>
        <v>3.4410488459493196E-2</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0.32124755633169272</v>
      </c>
      <c r="J67" s="87">
        <f t="shared" si="4"/>
        <v>2.329307604197248E-2</v>
      </c>
      <c r="K67" s="120">
        <f t="shared" si="6"/>
        <v>1.5528717361314986E-2</v>
      </c>
      <c r="O67" s="116">
        <f>Amnt_Deposited!B62</f>
        <v>2048</v>
      </c>
      <c r="P67" s="119">
        <f>Amnt_Deposited!D62</f>
        <v>0</v>
      </c>
      <c r="Q67" s="319">
        <f>MCF!R66</f>
        <v>0.8</v>
      </c>
      <c r="R67" s="87">
        <f t="shared" si="13"/>
        <v>0</v>
      </c>
      <c r="S67" s="87">
        <f t="shared" si="7"/>
        <v>0</v>
      </c>
      <c r="T67" s="87">
        <f t="shared" si="8"/>
        <v>0</v>
      </c>
      <c r="U67" s="87">
        <f t="shared" si="9"/>
        <v>0.66373462052002619</v>
      </c>
      <c r="V67" s="87">
        <f t="shared" si="10"/>
        <v>4.8126190169364612E-2</v>
      </c>
      <c r="W67" s="120">
        <f t="shared" si="11"/>
        <v>3.2084126779576408E-2</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0.29952923618355826</v>
      </c>
      <c r="J68" s="87">
        <f t="shared" si="4"/>
        <v>2.1718320148134445E-2</v>
      </c>
      <c r="K68" s="120">
        <f t="shared" si="6"/>
        <v>1.4478880098756296E-2</v>
      </c>
      <c r="O68" s="116">
        <f>Amnt_Deposited!B63</f>
        <v>2049</v>
      </c>
      <c r="P68" s="119">
        <f>Amnt_Deposited!D63</f>
        <v>0</v>
      </c>
      <c r="Q68" s="319">
        <f>MCF!R67</f>
        <v>0.8</v>
      </c>
      <c r="R68" s="87">
        <f t="shared" si="13"/>
        <v>0</v>
      </c>
      <c r="S68" s="87">
        <f t="shared" si="7"/>
        <v>0</v>
      </c>
      <c r="T68" s="87">
        <f t="shared" si="8"/>
        <v>0</v>
      </c>
      <c r="U68" s="87">
        <f t="shared" si="9"/>
        <v>0.61886205823049223</v>
      </c>
      <c r="V68" s="87">
        <f t="shared" si="10"/>
        <v>4.4872562289533971E-2</v>
      </c>
      <c r="W68" s="120">
        <f t="shared" si="11"/>
        <v>2.9915041526355979E-2</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0.27927920869869888</v>
      </c>
      <c r="J69" s="87">
        <f t="shared" si="4"/>
        <v>2.0250027484859396E-2</v>
      </c>
      <c r="K69" s="120">
        <f t="shared" si="6"/>
        <v>1.3500018323239597E-2</v>
      </c>
      <c r="O69" s="116">
        <f>Amnt_Deposited!B64</f>
        <v>2050</v>
      </c>
      <c r="P69" s="119">
        <f>Amnt_Deposited!D64</f>
        <v>0</v>
      </c>
      <c r="Q69" s="319">
        <f>MCF!R68</f>
        <v>0.8</v>
      </c>
      <c r="R69" s="87">
        <f t="shared" si="13"/>
        <v>0</v>
      </c>
      <c r="S69" s="87">
        <f t="shared" si="7"/>
        <v>0</v>
      </c>
      <c r="T69" s="87">
        <f t="shared" si="8"/>
        <v>0</v>
      </c>
      <c r="U69" s="87">
        <f t="shared" si="9"/>
        <v>0.57702315846838603</v>
      </c>
      <c r="V69" s="87">
        <f t="shared" si="10"/>
        <v>4.1838899762106183E-2</v>
      </c>
      <c r="W69" s="120">
        <f t="shared" si="11"/>
        <v>2.7892599841404121E-2</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0.26039820821889037</v>
      </c>
      <c r="J70" s="87">
        <f t="shared" si="4"/>
        <v>1.8881000479808493E-2</v>
      </c>
      <c r="K70" s="120">
        <f t="shared" si="6"/>
        <v>1.2587333653205662E-2</v>
      </c>
      <c r="O70" s="116">
        <f>Amnt_Deposited!B65</f>
        <v>2051</v>
      </c>
      <c r="P70" s="119">
        <f>Amnt_Deposited!D65</f>
        <v>0</v>
      </c>
      <c r="Q70" s="319">
        <f>MCF!R69</f>
        <v>0.8</v>
      </c>
      <c r="R70" s="87">
        <f t="shared" si="13"/>
        <v>0</v>
      </c>
      <c r="S70" s="87">
        <f t="shared" si="7"/>
        <v>0</v>
      </c>
      <c r="T70" s="87">
        <f t="shared" si="8"/>
        <v>0</v>
      </c>
      <c r="U70" s="87">
        <f t="shared" si="9"/>
        <v>0.5380128268985338</v>
      </c>
      <c r="V70" s="87">
        <f t="shared" si="10"/>
        <v>3.9010331569852258E-2</v>
      </c>
      <c r="W70" s="120">
        <f t="shared" si="11"/>
        <v>2.6006887713234839E-2</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0.24279368005787569</v>
      </c>
      <c r="J71" s="87">
        <f t="shared" si="4"/>
        <v>1.7604528161014682E-2</v>
      </c>
      <c r="K71" s="120">
        <f t="shared" si="6"/>
        <v>1.1736352107343121E-2</v>
      </c>
      <c r="O71" s="116">
        <f>Amnt_Deposited!B66</f>
        <v>2052</v>
      </c>
      <c r="P71" s="119">
        <f>Amnt_Deposited!D66</f>
        <v>0</v>
      </c>
      <c r="Q71" s="319">
        <f>MCF!R70</f>
        <v>0.8</v>
      </c>
      <c r="R71" s="87">
        <f t="shared" si="13"/>
        <v>0</v>
      </c>
      <c r="S71" s="87">
        <f t="shared" si="7"/>
        <v>0</v>
      </c>
      <c r="T71" s="87">
        <f t="shared" si="8"/>
        <v>0</v>
      </c>
      <c r="U71" s="87">
        <f t="shared" si="9"/>
        <v>0.5016398348303216</v>
      </c>
      <c r="V71" s="87">
        <f t="shared" si="10"/>
        <v>3.6372992068212151E-2</v>
      </c>
      <c r="W71" s="120">
        <f t="shared" si="11"/>
        <v>2.4248661378808101E-2</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0.22637932679818537</v>
      </c>
      <c r="J72" s="87">
        <f t="shared" si="4"/>
        <v>1.6414353259690317E-2</v>
      </c>
      <c r="K72" s="120">
        <f t="shared" si="6"/>
        <v>1.0942902173126878E-2</v>
      </c>
      <c r="O72" s="116">
        <f>Amnt_Deposited!B67</f>
        <v>2053</v>
      </c>
      <c r="P72" s="119">
        <f>Amnt_Deposited!D67</f>
        <v>0</v>
      </c>
      <c r="Q72" s="319">
        <f>MCF!R71</f>
        <v>0.8</v>
      </c>
      <c r="R72" s="87">
        <f t="shared" si="13"/>
        <v>0</v>
      </c>
      <c r="S72" s="87">
        <f t="shared" si="7"/>
        <v>0</v>
      </c>
      <c r="T72" s="87">
        <f t="shared" si="8"/>
        <v>0</v>
      </c>
      <c r="U72" s="87">
        <f t="shared" si="9"/>
        <v>0.46772588181443253</v>
      </c>
      <c r="V72" s="87">
        <f t="shared" si="10"/>
        <v>3.3913953015889085E-2</v>
      </c>
      <c r="W72" s="120">
        <f t="shared" si="11"/>
        <v>2.2609302010592722E-2</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0.21107468526109707</v>
      </c>
      <c r="J73" s="87">
        <f t="shared" si="4"/>
        <v>1.530464153708831E-2</v>
      </c>
      <c r="K73" s="120">
        <f t="shared" si="6"/>
        <v>1.0203094358058874E-2</v>
      </c>
      <c r="O73" s="116">
        <f>Amnt_Deposited!B68</f>
        <v>2054</v>
      </c>
      <c r="P73" s="119">
        <f>Amnt_Deposited!D68</f>
        <v>0</v>
      </c>
      <c r="Q73" s="319">
        <f>MCF!R72</f>
        <v>0.8</v>
      </c>
      <c r="R73" s="87">
        <f t="shared" si="13"/>
        <v>0</v>
      </c>
      <c r="S73" s="87">
        <f t="shared" si="7"/>
        <v>0</v>
      </c>
      <c r="T73" s="87">
        <f t="shared" si="8"/>
        <v>0</v>
      </c>
      <c r="U73" s="87">
        <f t="shared" si="9"/>
        <v>0.43610472161383684</v>
      </c>
      <c r="V73" s="87">
        <f t="shared" si="10"/>
        <v>3.1621160200595681E-2</v>
      </c>
      <c r="W73" s="120">
        <f t="shared" si="11"/>
        <v>2.1080773467063788E-2</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0.19680473207604005</v>
      </c>
      <c r="J74" s="87">
        <f t="shared" si="4"/>
        <v>1.4269953185057015E-2</v>
      </c>
      <c r="K74" s="120">
        <f t="shared" si="6"/>
        <v>9.5133021233713422E-3</v>
      </c>
      <c r="O74" s="116">
        <f>Amnt_Deposited!B69</f>
        <v>2055</v>
      </c>
      <c r="P74" s="119">
        <f>Amnt_Deposited!D69</f>
        <v>0</v>
      </c>
      <c r="Q74" s="319">
        <f>MCF!R73</f>
        <v>0.8</v>
      </c>
      <c r="R74" s="87">
        <f t="shared" si="13"/>
        <v>0</v>
      </c>
      <c r="S74" s="87">
        <f t="shared" si="7"/>
        <v>0</v>
      </c>
      <c r="T74" s="87">
        <f t="shared" si="8"/>
        <v>0</v>
      </c>
      <c r="U74" s="87">
        <f t="shared" si="9"/>
        <v>0.40662134726454552</v>
      </c>
      <c r="V74" s="87">
        <f t="shared" si="10"/>
        <v>2.9483374349291346E-2</v>
      </c>
      <c r="W74" s="120">
        <f t="shared" si="11"/>
        <v>1.9655582899527561E-2</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0.18349951591594568</v>
      </c>
      <c r="J75" s="87">
        <f t="shared" si="4"/>
        <v>1.3305216160094361E-2</v>
      </c>
      <c r="K75" s="120">
        <f t="shared" si="6"/>
        <v>8.870144106729573E-3</v>
      </c>
      <c r="O75" s="116">
        <f>Amnt_Deposited!B70</f>
        <v>2056</v>
      </c>
      <c r="P75" s="119">
        <f>Amnt_Deposited!D70</f>
        <v>0</v>
      </c>
      <c r="Q75" s="319">
        <f>MCF!R74</f>
        <v>0.8</v>
      </c>
      <c r="R75" s="87">
        <f t="shared" si="13"/>
        <v>0</v>
      </c>
      <c r="S75" s="87">
        <f t="shared" si="7"/>
        <v>0</v>
      </c>
      <c r="T75" s="87">
        <f t="shared" si="8"/>
        <v>0</v>
      </c>
      <c r="U75" s="87">
        <f t="shared" si="9"/>
        <v>0.37913123123129272</v>
      </c>
      <c r="V75" s="87">
        <f t="shared" si="10"/>
        <v>2.7490116033252812E-2</v>
      </c>
      <c r="W75" s="120">
        <f t="shared" si="11"/>
        <v>1.832674402216854E-2</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0.17109381459576095</v>
      </c>
      <c r="J76" s="87">
        <f t="shared" si="4"/>
        <v>1.2405701320184735E-2</v>
      </c>
      <c r="K76" s="120">
        <f t="shared" si="6"/>
        <v>8.2704675467898218E-3</v>
      </c>
      <c r="O76" s="116">
        <f>Amnt_Deposited!B71</f>
        <v>2057</v>
      </c>
      <c r="P76" s="119">
        <f>Amnt_Deposited!D71</f>
        <v>0</v>
      </c>
      <c r="Q76" s="319">
        <f>MCF!R75</f>
        <v>0.8</v>
      </c>
      <c r="R76" s="87">
        <f t="shared" si="13"/>
        <v>0</v>
      </c>
      <c r="S76" s="87">
        <f t="shared" si="7"/>
        <v>0</v>
      </c>
      <c r="T76" s="87">
        <f t="shared" si="8"/>
        <v>0</v>
      </c>
      <c r="U76" s="87">
        <f t="shared" si="9"/>
        <v>0.35349961693339038</v>
      </c>
      <c r="V76" s="87">
        <f t="shared" si="10"/>
        <v>2.5631614297902346E-2</v>
      </c>
      <c r="W76" s="120">
        <f t="shared" si="11"/>
        <v>1.7087742865268228E-2</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0.15952681535322163</v>
      </c>
      <c r="J77" s="87">
        <f t="shared" si="4"/>
        <v>1.1566999242539311E-2</v>
      </c>
      <c r="K77" s="120">
        <f t="shared" si="6"/>
        <v>7.7113328283595402E-3</v>
      </c>
      <c r="O77" s="116">
        <f>Amnt_Deposited!B72</f>
        <v>2058</v>
      </c>
      <c r="P77" s="119">
        <f>Amnt_Deposited!D72</f>
        <v>0</v>
      </c>
      <c r="Q77" s="319">
        <f>MCF!R76</f>
        <v>0.8</v>
      </c>
      <c r="R77" s="87">
        <f t="shared" si="13"/>
        <v>0</v>
      </c>
      <c r="S77" s="87">
        <f t="shared" si="7"/>
        <v>0</v>
      </c>
      <c r="T77" s="87">
        <f t="shared" si="8"/>
        <v>0</v>
      </c>
      <c r="U77" s="87">
        <f t="shared" si="9"/>
        <v>0.32960085816781332</v>
      </c>
      <c r="V77" s="87">
        <f t="shared" si="10"/>
        <v>2.3898758765577087E-2</v>
      </c>
      <c r="W77" s="120">
        <f t="shared" si="11"/>
        <v>1.5932505843718057E-2</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0.1487418167446212</v>
      </c>
      <c r="J78" s="87">
        <f t="shared" si="4"/>
        <v>1.0784998608600438E-2</v>
      </c>
      <c r="K78" s="120">
        <f t="shared" si="6"/>
        <v>7.1899990724002914E-3</v>
      </c>
      <c r="O78" s="116">
        <f>Amnt_Deposited!B73</f>
        <v>2059</v>
      </c>
      <c r="P78" s="119">
        <f>Amnt_Deposited!D73</f>
        <v>0</v>
      </c>
      <c r="Q78" s="319">
        <f>MCF!R77</f>
        <v>0.8</v>
      </c>
      <c r="R78" s="87">
        <f t="shared" si="13"/>
        <v>0</v>
      </c>
      <c r="S78" s="87">
        <f t="shared" si="7"/>
        <v>0</v>
      </c>
      <c r="T78" s="87">
        <f t="shared" si="8"/>
        <v>0</v>
      </c>
      <c r="U78" s="87">
        <f t="shared" si="9"/>
        <v>0.30731780319136615</v>
      </c>
      <c r="V78" s="87">
        <f t="shared" si="10"/>
        <v>2.2283054976447187E-2</v>
      </c>
      <c r="W78" s="120">
        <f t="shared" si="11"/>
        <v>1.4855369984298124E-2</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0.1386859506942679</v>
      </c>
      <c r="J79" s="87">
        <f t="shared" si="4"/>
        <v>1.00558660503533E-2</v>
      </c>
      <c r="K79" s="120">
        <f t="shared" si="6"/>
        <v>6.7039107002355332E-3</v>
      </c>
      <c r="O79" s="116">
        <f>Amnt_Deposited!B74</f>
        <v>2060</v>
      </c>
      <c r="P79" s="119">
        <f>Amnt_Deposited!D74</f>
        <v>0</v>
      </c>
      <c r="Q79" s="319">
        <f>MCF!R78</f>
        <v>0.8</v>
      </c>
      <c r="R79" s="87">
        <f t="shared" si="13"/>
        <v>0</v>
      </c>
      <c r="S79" s="87">
        <f t="shared" si="7"/>
        <v>0</v>
      </c>
      <c r="T79" s="87">
        <f t="shared" si="8"/>
        <v>0</v>
      </c>
      <c r="U79" s="87">
        <f t="shared" si="9"/>
        <v>0.2865412204427023</v>
      </c>
      <c r="V79" s="87">
        <f t="shared" si="10"/>
        <v>2.0776582748663844E-2</v>
      </c>
      <c r="W79" s="120">
        <f t="shared" si="11"/>
        <v>1.3851055165775896E-2</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0.12930992333511646</v>
      </c>
      <c r="J80" s="87">
        <f t="shared" si="4"/>
        <v>9.3760273591514537E-3</v>
      </c>
      <c r="K80" s="120">
        <f t="shared" si="6"/>
        <v>6.2506849061009688E-3</v>
      </c>
      <c r="O80" s="116">
        <f>Amnt_Deposited!B75</f>
        <v>2061</v>
      </c>
      <c r="P80" s="119">
        <f>Amnt_Deposited!D75</f>
        <v>0</v>
      </c>
      <c r="Q80" s="319">
        <f>MCF!R79</f>
        <v>0.8</v>
      </c>
      <c r="R80" s="87">
        <f t="shared" si="13"/>
        <v>0</v>
      </c>
      <c r="S80" s="87">
        <f t="shared" si="7"/>
        <v>0</v>
      </c>
      <c r="T80" s="87">
        <f t="shared" si="8"/>
        <v>0</v>
      </c>
      <c r="U80" s="87">
        <f t="shared" si="9"/>
        <v>0.26716926308908362</v>
      </c>
      <c r="V80" s="87">
        <f t="shared" si="10"/>
        <v>1.9371957353618709E-2</v>
      </c>
      <c r="W80" s="120">
        <f t="shared" si="11"/>
        <v>1.2914638235745806E-2</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0.12056777337017455</v>
      </c>
      <c r="J81" s="87">
        <f t="shared" si="4"/>
        <v>8.7421499649419053E-3</v>
      </c>
      <c r="K81" s="120">
        <f t="shared" si="6"/>
        <v>5.8280999766279363E-3</v>
      </c>
      <c r="O81" s="116">
        <f>Amnt_Deposited!B76</f>
        <v>2062</v>
      </c>
      <c r="P81" s="119">
        <f>Amnt_Deposited!D76</f>
        <v>0</v>
      </c>
      <c r="Q81" s="319">
        <f>MCF!R80</f>
        <v>0.8</v>
      </c>
      <c r="R81" s="87">
        <f t="shared" si="13"/>
        <v>0</v>
      </c>
      <c r="S81" s="87">
        <f t="shared" si="7"/>
        <v>0</v>
      </c>
      <c r="T81" s="87">
        <f t="shared" si="8"/>
        <v>0</v>
      </c>
      <c r="U81" s="87">
        <f t="shared" si="9"/>
        <v>0.24910696977308794</v>
      </c>
      <c r="V81" s="87">
        <f t="shared" si="10"/>
        <v>1.8062293315995674E-2</v>
      </c>
      <c r="W81" s="120">
        <f t="shared" si="11"/>
        <v>1.2041528877330449E-2</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0.11241664677017171</v>
      </c>
      <c r="J82" s="87">
        <f t="shared" si="4"/>
        <v>8.1511266000028337E-3</v>
      </c>
      <c r="K82" s="120">
        <f t="shared" si="6"/>
        <v>5.4340844000018889E-3</v>
      </c>
      <c r="O82" s="116">
        <f>Amnt_Deposited!B77</f>
        <v>2063</v>
      </c>
      <c r="P82" s="119">
        <f>Amnt_Deposited!D77</f>
        <v>0</v>
      </c>
      <c r="Q82" s="319">
        <f>MCF!R81</f>
        <v>0.8</v>
      </c>
      <c r="R82" s="87">
        <f t="shared" si="13"/>
        <v>0</v>
      </c>
      <c r="S82" s="87">
        <f t="shared" si="7"/>
        <v>0</v>
      </c>
      <c r="T82" s="87">
        <f t="shared" si="8"/>
        <v>0</v>
      </c>
      <c r="U82" s="87">
        <f t="shared" si="9"/>
        <v>0.23226579911192505</v>
      </c>
      <c r="V82" s="87">
        <f t="shared" si="10"/>
        <v>1.6841170661162884E-2</v>
      </c>
      <c r="W82" s="120">
        <f t="shared" si="11"/>
        <v>1.1227447107441921E-2</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0.10481658670305809</v>
      </c>
      <c r="J83" s="87">
        <f t="shared" ref="J83:J99" si="18">I82*(1-$K$10)+H83</f>
        <v>7.6000600671136268E-3</v>
      </c>
      <c r="K83" s="120">
        <f t="shared" si="6"/>
        <v>5.0667067114090842E-3</v>
      </c>
      <c r="O83" s="116">
        <f>Amnt_Deposited!B78</f>
        <v>2064</v>
      </c>
      <c r="P83" s="119">
        <f>Amnt_Deposited!D78</f>
        <v>0</v>
      </c>
      <c r="Q83" s="319">
        <f>MCF!R82</f>
        <v>0.8</v>
      </c>
      <c r="R83" s="87">
        <f t="shared" ref="R83:R99" si="19">P83*$W$6*DOCF*Q83</f>
        <v>0</v>
      </c>
      <c r="S83" s="87">
        <f t="shared" si="7"/>
        <v>0</v>
      </c>
      <c r="T83" s="87">
        <f t="shared" si="8"/>
        <v>0</v>
      </c>
      <c r="U83" s="87">
        <f t="shared" si="9"/>
        <v>0.21656319566747539</v>
      </c>
      <c r="V83" s="87">
        <f t="shared" si="10"/>
        <v>1.5702603444449643E-2</v>
      </c>
      <c r="W83" s="120">
        <f t="shared" si="11"/>
        <v>1.0468402296299761E-2</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9.7730337665567352E-2</v>
      </c>
      <c r="J84" s="87">
        <f t="shared" si="18"/>
        <v>7.0862490374907329E-3</v>
      </c>
      <c r="K84" s="120">
        <f t="shared" si="6"/>
        <v>4.7241660249938214E-3</v>
      </c>
      <c r="O84" s="116">
        <f>Amnt_Deposited!B79</f>
        <v>2065</v>
      </c>
      <c r="P84" s="119">
        <f>Amnt_Deposited!D79</f>
        <v>0</v>
      </c>
      <c r="Q84" s="319">
        <f>MCF!R83</f>
        <v>0.8</v>
      </c>
      <c r="R84" s="87">
        <f t="shared" si="19"/>
        <v>0</v>
      </c>
      <c r="S84" s="87">
        <f t="shared" si="7"/>
        <v>0</v>
      </c>
      <c r="T84" s="87">
        <f t="shared" si="8"/>
        <v>0</v>
      </c>
      <c r="U84" s="87">
        <f t="shared" si="9"/>
        <v>0.2019221852594367</v>
      </c>
      <c r="V84" s="87">
        <f t="shared" si="10"/>
        <v>1.4641010408038705E-2</v>
      </c>
      <c r="W84" s="120">
        <f t="shared" si="11"/>
        <v>9.7606736053591353E-3</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9.1123162856696513E-2</v>
      </c>
      <c r="J85" s="87">
        <f t="shared" si="18"/>
        <v>6.6071748088708335E-3</v>
      </c>
      <c r="K85" s="120">
        <f t="shared" ref="K85:K99" si="20">J85*CH4_fraction*conv</f>
        <v>4.404783205913889E-3</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0.18827099763780275</v>
      </c>
      <c r="V85" s="87">
        <f t="shared" ref="V85:V98" si="24">U84*(1-$W$10)+T85</f>
        <v>1.3651187621633955E-2</v>
      </c>
      <c r="W85" s="120">
        <f t="shared" ref="W85:W99" si="25">V85*CH4_fraction*conv</f>
        <v>9.1007917477559687E-3</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8.4962673897867089E-2</v>
      </c>
      <c r="J86" s="87">
        <f t="shared" si="18"/>
        <v>6.1604889588294295E-3</v>
      </c>
      <c r="K86" s="120">
        <f t="shared" si="20"/>
        <v>4.1069926392196194E-3</v>
      </c>
      <c r="O86" s="116">
        <f>Amnt_Deposited!B81</f>
        <v>2067</v>
      </c>
      <c r="P86" s="119">
        <f>Amnt_Deposited!D81</f>
        <v>0</v>
      </c>
      <c r="Q86" s="319">
        <f>MCF!R85</f>
        <v>0.8</v>
      </c>
      <c r="R86" s="87">
        <f t="shared" si="19"/>
        <v>0</v>
      </c>
      <c r="S86" s="87">
        <f t="shared" si="21"/>
        <v>0</v>
      </c>
      <c r="T86" s="87">
        <f t="shared" si="22"/>
        <v>0</v>
      </c>
      <c r="U86" s="87">
        <f t="shared" si="23"/>
        <v>0.17554271466501467</v>
      </c>
      <c r="V86" s="87">
        <f t="shared" si="24"/>
        <v>1.272828297278808E-2</v>
      </c>
      <c r="W86" s="120">
        <f t="shared" si="25"/>
        <v>8.4855219818587187E-3</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7.9218672065055701E-2</v>
      </c>
      <c r="J87" s="87">
        <f t="shared" si="18"/>
        <v>5.7440018328113905E-3</v>
      </c>
      <c r="K87" s="120">
        <f t="shared" si="20"/>
        <v>3.8293345552075937E-3</v>
      </c>
      <c r="O87" s="116">
        <f>Amnt_Deposited!B82</f>
        <v>2068</v>
      </c>
      <c r="P87" s="119">
        <f>Amnt_Deposited!D82</f>
        <v>0</v>
      </c>
      <c r="Q87" s="319">
        <f>MCF!R86</f>
        <v>0.8</v>
      </c>
      <c r="R87" s="87">
        <f t="shared" si="19"/>
        <v>0</v>
      </c>
      <c r="S87" s="87">
        <f t="shared" si="21"/>
        <v>0</v>
      </c>
      <c r="T87" s="87">
        <f t="shared" si="22"/>
        <v>0</v>
      </c>
      <c r="U87" s="87">
        <f t="shared" si="23"/>
        <v>0.16367494228317295</v>
      </c>
      <c r="V87" s="87">
        <f t="shared" si="24"/>
        <v>1.1867772381841717E-2</v>
      </c>
      <c r="W87" s="120">
        <f t="shared" si="25"/>
        <v>7.9118482545611438E-3</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7.3863000254613925E-2</v>
      </c>
      <c r="J88" s="87">
        <f t="shared" si="18"/>
        <v>5.3556718104417799E-3</v>
      </c>
      <c r="K88" s="120">
        <f t="shared" si="20"/>
        <v>3.5704478736278532E-3</v>
      </c>
      <c r="O88" s="116">
        <f>Amnt_Deposited!B83</f>
        <v>2069</v>
      </c>
      <c r="P88" s="119">
        <f>Amnt_Deposited!D83</f>
        <v>0</v>
      </c>
      <c r="Q88" s="319">
        <f>MCF!R87</f>
        <v>0.8</v>
      </c>
      <c r="R88" s="87">
        <f t="shared" si="19"/>
        <v>0</v>
      </c>
      <c r="S88" s="87">
        <f t="shared" si="21"/>
        <v>0</v>
      </c>
      <c r="T88" s="87">
        <f t="shared" si="22"/>
        <v>0</v>
      </c>
      <c r="U88" s="87">
        <f t="shared" si="23"/>
        <v>0.15260950465829323</v>
      </c>
      <c r="V88" s="87">
        <f t="shared" si="24"/>
        <v>1.1065437624879711E-2</v>
      </c>
      <c r="W88" s="120">
        <f t="shared" si="25"/>
        <v>7.376958416586474E-3</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6.8869404957113509E-2</v>
      </c>
      <c r="J89" s="87">
        <f t="shared" si="18"/>
        <v>4.9935952975004175E-3</v>
      </c>
      <c r="K89" s="120">
        <f t="shared" si="20"/>
        <v>3.329063531666945E-3</v>
      </c>
      <c r="O89" s="116">
        <f>Amnt_Deposited!B84</f>
        <v>2070</v>
      </c>
      <c r="P89" s="119">
        <f>Amnt_Deposited!D84</f>
        <v>0</v>
      </c>
      <c r="Q89" s="319">
        <f>MCF!R88</f>
        <v>0.8</v>
      </c>
      <c r="R89" s="87">
        <f t="shared" si="19"/>
        <v>0</v>
      </c>
      <c r="S89" s="87">
        <f t="shared" si="21"/>
        <v>0</v>
      </c>
      <c r="T89" s="87">
        <f t="shared" si="22"/>
        <v>0</v>
      </c>
      <c r="U89" s="87">
        <f t="shared" si="23"/>
        <v>0.14229215900230063</v>
      </c>
      <c r="V89" s="87">
        <f t="shared" si="24"/>
        <v>1.0317345655992597E-2</v>
      </c>
      <c r="W89" s="120">
        <f t="shared" si="25"/>
        <v>6.8782304373283983E-3</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6.421340756261272E-2</v>
      </c>
      <c r="J90" s="87">
        <f t="shared" si="18"/>
        <v>4.6559973945007943E-3</v>
      </c>
      <c r="K90" s="120">
        <f t="shared" si="20"/>
        <v>3.1039982630005295E-3</v>
      </c>
      <c r="O90" s="116">
        <f>Amnt_Deposited!B85</f>
        <v>2071</v>
      </c>
      <c r="P90" s="119">
        <f>Amnt_Deposited!D85</f>
        <v>0</v>
      </c>
      <c r="Q90" s="319">
        <f>MCF!R89</f>
        <v>0.8</v>
      </c>
      <c r="R90" s="87">
        <f t="shared" si="19"/>
        <v>0</v>
      </c>
      <c r="S90" s="87">
        <f t="shared" si="21"/>
        <v>0</v>
      </c>
      <c r="T90" s="87">
        <f t="shared" si="22"/>
        <v>0</v>
      </c>
      <c r="U90" s="87">
        <f t="shared" si="23"/>
        <v>0.13267232967481965</v>
      </c>
      <c r="V90" s="87">
        <f t="shared" si="24"/>
        <v>9.6198293274809797E-3</v>
      </c>
      <c r="W90" s="120">
        <f t="shared" si="25"/>
        <v>6.4132195516539859E-3</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5.9872184366481979E-2</v>
      </c>
      <c r="J91" s="87">
        <f t="shared" si="18"/>
        <v>4.3412231961307383E-3</v>
      </c>
      <c r="K91" s="120">
        <f t="shared" si="20"/>
        <v>2.8941487974204921E-3</v>
      </c>
      <c r="O91" s="116">
        <f>Amnt_Deposited!B86</f>
        <v>2072</v>
      </c>
      <c r="P91" s="119">
        <f>Amnt_Deposited!D86</f>
        <v>0</v>
      </c>
      <c r="Q91" s="319">
        <f>MCF!R90</f>
        <v>0.8</v>
      </c>
      <c r="R91" s="87">
        <f t="shared" si="19"/>
        <v>0</v>
      </c>
      <c r="S91" s="87">
        <f t="shared" si="21"/>
        <v>0</v>
      </c>
      <c r="T91" s="87">
        <f t="shared" si="22"/>
        <v>0</v>
      </c>
      <c r="U91" s="87">
        <f t="shared" si="23"/>
        <v>0.12370286026132639</v>
      </c>
      <c r="V91" s="87">
        <f t="shared" si="24"/>
        <v>8.9694694134932612E-3</v>
      </c>
      <c r="W91" s="120">
        <f t="shared" si="25"/>
        <v>5.9796462756621736E-3</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5.5824454687577331E-2</v>
      </c>
      <c r="J92" s="87">
        <f t="shared" si="18"/>
        <v>4.0477296789046486E-3</v>
      </c>
      <c r="K92" s="120">
        <f t="shared" si="20"/>
        <v>2.698486452603099E-3</v>
      </c>
      <c r="O92" s="116">
        <f>Amnt_Deposited!B87</f>
        <v>2073</v>
      </c>
      <c r="P92" s="119">
        <f>Amnt_Deposited!D87</f>
        <v>0</v>
      </c>
      <c r="Q92" s="319">
        <f>MCF!R91</f>
        <v>0.8</v>
      </c>
      <c r="R92" s="87">
        <f t="shared" si="19"/>
        <v>0</v>
      </c>
      <c r="S92" s="87">
        <f t="shared" si="21"/>
        <v>0</v>
      </c>
      <c r="T92" s="87">
        <f t="shared" si="22"/>
        <v>0</v>
      </c>
      <c r="U92" s="87">
        <f t="shared" si="23"/>
        <v>0.11533978241234984</v>
      </c>
      <c r="V92" s="87">
        <f t="shared" si="24"/>
        <v>8.3630778489765471E-3</v>
      </c>
      <c r="W92" s="120">
        <f t="shared" si="25"/>
        <v>5.5753852326510308E-3</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5.2050376550316746E-2</v>
      </c>
      <c r="J93" s="87">
        <f t="shared" si="18"/>
        <v>3.7740781372605833E-3</v>
      </c>
      <c r="K93" s="120">
        <f t="shared" si="20"/>
        <v>2.5160520915070554E-3</v>
      </c>
      <c r="O93" s="116">
        <f>Amnt_Deposited!B88</f>
        <v>2074</v>
      </c>
      <c r="P93" s="119">
        <f>Amnt_Deposited!D88</f>
        <v>0</v>
      </c>
      <c r="Q93" s="319">
        <f>MCF!R92</f>
        <v>0.8</v>
      </c>
      <c r="R93" s="87">
        <f t="shared" si="19"/>
        <v>0</v>
      </c>
      <c r="S93" s="87">
        <f t="shared" si="21"/>
        <v>0</v>
      </c>
      <c r="T93" s="87">
        <f t="shared" si="22"/>
        <v>0</v>
      </c>
      <c r="U93" s="87">
        <f t="shared" si="23"/>
        <v>0.10754210031057178</v>
      </c>
      <c r="V93" s="87">
        <f t="shared" si="24"/>
        <v>7.7976821017780628E-3</v>
      </c>
      <c r="W93" s="120">
        <f t="shared" si="25"/>
        <v>5.1984547345187079E-3</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4.8531449419292827E-2</v>
      </c>
      <c r="J94" s="87">
        <f t="shared" si="18"/>
        <v>3.5189271310239207E-3</v>
      </c>
      <c r="K94" s="120">
        <f t="shared" si="20"/>
        <v>2.3459514206826135E-3</v>
      </c>
      <c r="O94" s="116">
        <f>Amnt_Deposited!B89</f>
        <v>2075</v>
      </c>
      <c r="P94" s="119">
        <f>Amnt_Deposited!D89</f>
        <v>0</v>
      </c>
      <c r="Q94" s="319">
        <f>MCF!R93</f>
        <v>0.8</v>
      </c>
      <c r="R94" s="87">
        <f t="shared" si="19"/>
        <v>0</v>
      </c>
      <c r="S94" s="87">
        <f t="shared" si="21"/>
        <v>0</v>
      </c>
      <c r="T94" s="87">
        <f t="shared" si="22"/>
        <v>0</v>
      </c>
      <c r="U94" s="87">
        <f t="shared" si="23"/>
        <v>0.10027158970928268</v>
      </c>
      <c r="V94" s="87">
        <f t="shared" si="24"/>
        <v>7.2705106012890914E-3</v>
      </c>
      <c r="W94" s="120">
        <f t="shared" si="25"/>
        <v>4.8470070675260607E-3</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4.5250423509626755E-2</v>
      </c>
      <c r="J95" s="87">
        <f t="shared" si="18"/>
        <v>3.2810259096660729E-3</v>
      </c>
      <c r="K95" s="120">
        <f t="shared" si="20"/>
        <v>2.1873506064440484E-3</v>
      </c>
      <c r="O95" s="116">
        <f>Amnt_Deposited!B90</f>
        <v>2076</v>
      </c>
      <c r="P95" s="119">
        <f>Amnt_Deposited!D90</f>
        <v>0</v>
      </c>
      <c r="Q95" s="319">
        <f>MCF!R94</f>
        <v>0.8</v>
      </c>
      <c r="R95" s="87">
        <f t="shared" si="19"/>
        <v>0</v>
      </c>
      <c r="S95" s="87">
        <f t="shared" si="21"/>
        <v>0</v>
      </c>
      <c r="T95" s="87">
        <f t="shared" si="22"/>
        <v>0</v>
      </c>
      <c r="U95" s="87">
        <f t="shared" si="23"/>
        <v>9.3492610557080053E-2</v>
      </c>
      <c r="V95" s="87">
        <f t="shared" si="24"/>
        <v>6.7789791522026291E-3</v>
      </c>
      <c r="W95" s="120">
        <f t="shared" si="25"/>
        <v>4.5193194348017527E-3</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4.2191215228502818E-2</v>
      </c>
      <c r="J96" s="87">
        <f t="shared" si="18"/>
        <v>3.0592082811239387E-3</v>
      </c>
      <c r="K96" s="120">
        <f t="shared" si="20"/>
        <v>2.0394721874159591E-3</v>
      </c>
      <c r="O96" s="116">
        <f>Amnt_Deposited!B91</f>
        <v>2077</v>
      </c>
      <c r="P96" s="119">
        <f>Amnt_Deposited!D91</f>
        <v>0</v>
      </c>
      <c r="Q96" s="319">
        <f>MCF!R95</f>
        <v>0.8</v>
      </c>
      <c r="R96" s="87">
        <f t="shared" si="19"/>
        <v>0</v>
      </c>
      <c r="S96" s="87">
        <f t="shared" si="21"/>
        <v>0</v>
      </c>
      <c r="T96" s="87">
        <f t="shared" si="22"/>
        <v>0</v>
      </c>
      <c r="U96" s="87">
        <f t="shared" si="23"/>
        <v>8.7171932290295059E-2</v>
      </c>
      <c r="V96" s="87">
        <f t="shared" si="24"/>
        <v>6.3206782667849957E-3</v>
      </c>
      <c r="W96" s="120">
        <f t="shared" si="25"/>
        <v>4.2137855111899969E-3</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3.9338828333377762E-2</v>
      </c>
      <c r="J97" s="87">
        <f t="shared" si="18"/>
        <v>2.8523868951250593E-3</v>
      </c>
      <c r="K97" s="120">
        <f t="shared" si="20"/>
        <v>1.9015912634167062E-3</v>
      </c>
      <c r="O97" s="116">
        <f>Amnt_Deposited!B92</f>
        <v>2078</v>
      </c>
      <c r="P97" s="119">
        <f>Amnt_Deposited!D92</f>
        <v>0</v>
      </c>
      <c r="Q97" s="319">
        <f>MCF!R96</f>
        <v>0.8</v>
      </c>
      <c r="R97" s="87">
        <f t="shared" si="19"/>
        <v>0</v>
      </c>
      <c r="S97" s="87">
        <f t="shared" si="21"/>
        <v>0</v>
      </c>
      <c r="T97" s="87">
        <f t="shared" si="22"/>
        <v>0</v>
      </c>
      <c r="U97" s="87">
        <f t="shared" si="23"/>
        <v>8.1278570936730882E-2</v>
      </c>
      <c r="V97" s="87">
        <f t="shared" si="24"/>
        <v>5.8933613535641707E-3</v>
      </c>
      <c r="W97" s="120">
        <f t="shared" si="25"/>
        <v>3.9289075690427805E-3</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3.6679280420382439E-2</v>
      </c>
      <c r="J98" s="87">
        <f t="shared" si="18"/>
        <v>2.6595479129953217E-3</v>
      </c>
      <c r="K98" s="120">
        <f t="shared" si="20"/>
        <v>1.7730319419968811E-3</v>
      </c>
      <c r="O98" s="116">
        <f>Amnt_Deposited!B93</f>
        <v>2079</v>
      </c>
      <c r="P98" s="119">
        <f>Amnt_Deposited!D93</f>
        <v>0</v>
      </c>
      <c r="Q98" s="319">
        <f>MCF!R97</f>
        <v>0.8</v>
      </c>
      <c r="R98" s="87">
        <f t="shared" si="19"/>
        <v>0</v>
      </c>
      <c r="S98" s="87">
        <f t="shared" si="21"/>
        <v>0</v>
      </c>
      <c r="T98" s="87">
        <f t="shared" si="22"/>
        <v>0</v>
      </c>
      <c r="U98" s="87">
        <f t="shared" si="23"/>
        <v>7.5783637232195097E-2</v>
      </c>
      <c r="V98" s="87">
        <f t="shared" si="24"/>
        <v>5.4949337045357869E-3</v>
      </c>
      <c r="W98" s="120">
        <f t="shared" si="25"/>
        <v>3.6632891363571913E-3</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3.419953438256184E-2</v>
      </c>
      <c r="J99" s="88">
        <f t="shared" si="18"/>
        <v>2.4797460378206005E-3</v>
      </c>
      <c r="K99" s="122">
        <f t="shared" si="20"/>
        <v>1.6531640252137336E-3</v>
      </c>
      <c r="O99" s="117">
        <f>Amnt_Deposited!B94</f>
        <v>2080</v>
      </c>
      <c r="P99" s="121">
        <f>Amnt_Deposited!D94</f>
        <v>0</v>
      </c>
      <c r="Q99" s="320">
        <f>MCF!R98</f>
        <v>0.8</v>
      </c>
      <c r="R99" s="88">
        <f t="shared" si="19"/>
        <v>0</v>
      </c>
      <c r="S99" s="88">
        <f>R99*$W$12</f>
        <v>0</v>
      </c>
      <c r="T99" s="88">
        <f>R99*(1-$W$12)</f>
        <v>0</v>
      </c>
      <c r="U99" s="88">
        <f>S99+U98*$W$10</f>
        <v>7.0660195005293025E-2</v>
      </c>
      <c r="V99" s="88">
        <f>U98*(1-$W$10)+T99</f>
        <v>5.1234422269020655E-3</v>
      </c>
      <c r="W99" s="122">
        <f t="shared" si="25"/>
        <v>3.4156281512680436E-3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1.0827626202360001</v>
      </c>
      <c r="D19" s="451">
        <f>Dry_Matter_Content!E6</f>
        <v>0.44</v>
      </c>
      <c r="E19" s="318">
        <f>MCF!R18</f>
        <v>0.8</v>
      </c>
      <c r="F19" s="150">
        <f t="shared" ref="F19:F82" si="0">C19*D19*$K$6*DOCF*E19</f>
        <v>0.11433973269692162</v>
      </c>
      <c r="G19" s="85">
        <f t="shared" ref="G19:G82" si="1">F19*$K$12</f>
        <v>0.11433973269692162</v>
      </c>
      <c r="H19" s="85">
        <f t="shared" ref="H19:H82" si="2">F19*(1-$K$12)</f>
        <v>0</v>
      </c>
      <c r="I19" s="85">
        <f t="shared" ref="I19:I82" si="3">G19+I18*$K$10</f>
        <v>0.11433973269692162</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1.108575058932</v>
      </c>
      <c r="D20" s="453">
        <f>Dry_Matter_Content!E7</f>
        <v>0.44</v>
      </c>
      <c r="E20" s="319">
        <f>MCF!R19</f>
        <v>0.8</v>
      </c>
      <c r="F20" s="87">
        <f t="shared" si="0"/>
        <v>0.1170655262232192</v>
      </c>
      <c r="G20" s="87">
        <f t="shared" si="1"/>
        <v>0.1170655262232192</v>
      </c>
      <c r="H20" s="87">
        <f t="shared" si="2"/>
        <v>0</v>
      </c>
      <c r="I20" s="87">
        <f t="shared" si="3"/>
        <v>0.2135299358386471</v>
      </c>
      <c r="J20" s="87">
        <f t="shared" si="4"/>
        <v>1.7875323081493703E-2</v>
      </c>
      <c r="K20" s="120">
        <f>J20*CH4_fraction*conv</f>
        <v>1.1916882054329135E-2</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1.1302762743360002</v>
      </c>
      <c r="D21" s="453">
        <f>Dry_Matter_Content!E8</f>
        <v>0.44</v>
      </c>
      <c r="E21" s="319">
        <f>MCF!R20</f>
        <v>0.8</v>
      </c>
      <c r="F21" s="87">
        <f t="shared" si="0"/>
        <v>0.11935717456988162</v>
      </c>
      <c r="G21" s="87">
        <f t="shared" si="1"/>
        <v>0.11935717456988162</v>
      </c>
      <c r="H21" s="87">
        <f t="shared" si="2"/>
        <v>0</v>
      </c>
      <c r="I21" s="87">
        <f t="shared" si="3"/>
        <v>0.29950486872703141</v>
      </c>
      <c r="J21" s="87">
        <f t="shared" si="4"/>
        <v>3.3382241681497317E-2</v>
      </c>
      <c r="K21" s="120">
        <f t="shared" ref="K21:K84" si="6">J21*CH4_fraction*conv</f>
        <v>2.2254827787664876E-2</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1.1424270464640001</v>
      </c>
      <c r="D22" s="453">
        <f>Dry_Matter_Content!E9</f>
        <v>0.44</v>
      </c>
      <c r="E22" s="319">
        <f>MCF!R21</f>
        <v>0.8</v>
      </c>
      <c r="F22" s="87">
        <f t="shared" si="0"/>
        <v>0.12064029610659839</v>
      </c>
      <c r="G22" s="87">
        <f t="shared" si="1"/>
        <v>0.12064029610659839</v>
      </c>
      <c r="H22" s="87">
        <f t="shared" si="2"/>
        <v>0</v>
      </c>
      <c r="I22" s="87">
        <f t="shared" si="3"/>
        <v>0.37332201625091332</v>
      </c>
      <c r="J22" s="87">
        <f t="shared" si="4"/>
        <v>4.6823148582716481E-2</v>
      </c>
      <c r="K22" s="120">
        <f t="shared" si="6"/>
        <v>3.1215432388477654E-2</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1.1726767435680001</v>
      </c>
      <c r="D23" s="453">
        <f>Dry_Matter_Content!E10</f>
        <v>0.44</v>
      </c>
      <c r="E23" s="319">
        <f>MCF!R22</f>
        <v>0.8</v>
      </c>
      <c r="F23" s="87">
        <f t="shared" si="0"/>
        <v>0.12383466412078081</v>
      </c>
      <c r="G23" s="87">
        <f t="shared" si="1"/>
        <v>0.12383466412078081</v>
      </c>
      <c r="H23" s="87">
        <f t="shared" si="2"/>
        <v>0</v>
      </c>
      <c r="I23" s="87">
        <f t="shared" si="3"/>
        <v>0.43879331449249975</v>
      </c>
      <c r="J23" s="87">
        <f t="shared" si="4"/>
        <v>5.8363365879194357E-2</v>
      </c>
      <c r="K23" s="120">
        <f t="shared" si="6"/>
        <v>3.8908910586129566E-2</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1.2221386562880001</v>
      </c>
      <c r="D24" s="453">
        <f>Dry_Matter_Content!E11</f>
        <v>0.44</v>
      </c>
      <c r="E24" s="319">
        <f>MCF!R23</f>
        <v>0.8</v>
      </c>
      <c r="F24" s="87">
        <f t="shared" si="0"/>
        <v>0.1290578421040128</v>
      </c>
      <c r="G24" s="87">
        <f t="shared" si="1"/>
        <v>0.1290578421040128</v>
      </c>
      <c r="H24" s="87">
        <f t="shared" si="2"/>
        <v>0</v>
      </c>
      <c r="I24" s="87">
        <f t="shared" si="3"/>
        <v>0.4992523232990469</v>
      </c>
      <c r="J24" s="87">
        <f t="shared" si="4"/>
        <v>6.8598833297465633E-2</v>
      </c>
      <c r="K24" s="120">
        <f t="shared" si="6"/>
        <v>4.5732555531643751E-2</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1.238830063812</v>
      </c>
      <c r="D25" s="453">
        <f>Dry_Matter_Content!E12</f>
        <v>0.44</v>
      </c>
      <c r="E25" s="319">
        <f>MCF!R24</f>
        <v>0.8</v>
      </c>
      <c r="F25" s="87">
        <f t="shared" si="0"/>
        <v>0.1308204547385472</v>
      </c>
      <c r="G25" s="87">
        <f t="shared" si="1"/>
        <v>0.1308204547385472</v>
      </c>
      <c r="H25" s="87">
        <f t="shared" si="2"/>
        <v>0</v>
      </c>
      <c r="I25" s="87">
        <f t="shared" si="3"/>
        <v>0.552022074509956</v>
      </c>
      <c r="J25" s="87">
        <f t="shared" si="4"/>
        <v>7.805070352763803E-2</v>
      </c>
      <c r="K25" s="120">
        <f t="shared" si="6"/>
        <v>5.2033802351758682E-2</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1.255211340372</v>
      </c>
      <c r="D26" s="453">
        <f>Dry_Matter_Content!E13</f>
        <v>0.44</v>
      </c>
      <c r="E26" s="319">
        <f>MCF!R25</f>
        <v>0.8</v>
      </c>
      <c r="F26" s="87">
        <f t="shared" si="0"/>
        <v>0.1325503175432832</v>
      </c>
      <c r="G26" s="87">
        <f t="shared" si="1"/>
        <v>0.1325503175432832</v>
      </c>
      <c r="H26" s="87">
        <f t="shared" si="2"/>
        <v>0</v>
      </c>
      <c r="I26" s="87">
        <f t="shared" si="3"/>
        <v>0.59827191979188044</v>
      </c>
      <c r="J26" s="87">
        <f t="shared" si="4"/>
        <v>8.6300472261358716E-2</v>
      </c>
      <c r="K26" s="120">
        <f t="shared" si="6"/>
        <v>5.7533648174239144E-2</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1.271155252752</v>
      </c>
      <c r="D27" s="453">
        <f>Dry_Matter_Content!E14</f>
        <v>0.44</v>
      </c>
      <c r="E27" s="319">
        <f>MCF!R26</f>
        <v>0.8</v>
      </c>
      <c r="F27" s="87">
        <f t="shared" si="0"/>
        <v>0.1342339946906112</v>
      </c>
      <c r="G27" s="87">
        <f t="shared" si="1"/>
        <v>0.1342339946906112</v>
      </c>
      <c r="H27" s="87">
        <f t="shared" si="2"/>
        <v>0</v>
      </c>
      <c r="I27" s="87">
        <f t="shared" si="3"/>
        <v>0.6389749641765945</v>
      </c>
      <c r="J27" s="87">
        <f t="shared" si="4"/>
        <v>9.353095030589724E-2</v>
      </c>
      <c r="K27" s="120">
        <f t="shared" si="6"/>
        <v>6.235396687059816E-2</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1.2864709511280001</v>
      </c>
      <c r="D28" s="453">
        <f>Dry_Matter_Content!E15</f>
        <v>0.44</v>
      </c>
      <c r="E28" s="319">
        <f>MCF!R27</f>
        <v>0.8</v>
      </c>
      <c r="F28" s="87">
        <f t="shared" si="0"/>
        <v>0.13585133243911682</v>
      </c>
      <c r="G28" s="87">
        <f t="shared" si="1"/>
        <v>0.13585133243911682</v>
      </c>
      <c r="H28" s="87">
        <f t="shared" si="2"/>
        <v>0</v>
      </c>
      <c r="I28" s="87">
        <f t="shared" si="3"/>
        <v>0.67493202840084432</v>
      </c>
      <c r="J28" s="87">
        <f t="shared" si="4"/>
        <v>9.9894268214867049E-2</v>
      </c>
      <c r="K28" s="120">
        <f t="shared" si="6"/>
        <v>6.6596178809911366E-2</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1.312816178916</v>
      </c>
      <c r="D29" s="453">
        <f>Dry_Matter_Content!E16</f>
        <v>0.44</v>
      </c>
      <c r="E29" s="319">
        <f>MCF!R28</f>
        <v>0.8</v>
      </c>
      <c r="F29" s="87">
        <f t="shared" si="0"/>
        <v>0.1386333884935296</v>
      </c>
      <c r="G29" s="87">
        <f t="shared" si="1"/>
        <v>0.1386333884935296</v>
      </c>
      <c r="H29" s="87">
        <f t="shared" si="2"/>
        <v>0</v>
      </c>
      <c r="I29" s="87">
        <f t="shared" si="3"/>
        <v>0.70804979444935312</v>
      </c>
      <c r="J29" s="87">
        <f t="shared" si="4"/>
        <v>0.10551562244502076</v>
      </c>
      <c r="K29" s="120">
        <f t="shared" si="6"/>
        <v>7.0343748296680497E-2</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1.02665638656</v>
      </c>
      <c r="D30" s="453">
        <f>Dry_Matter_Content!E17</f>
        <v>0.44</v>
      </c>
      <c r="E30" s="319">
        <f>MCF!R29</f>
        <v>0.8</v>
      </c>
      <c r="F30" s="87">
        <f t="shared" si="0"/>
        <v>0.10841491442073602</v>
      </c>
      <c r="G30" s="87">
        <f t="shared" si="1"/>
        <v>0.10841491442073602</v>
      </c>
      <c r="H30" s="87">
        <f t="shared" si="2"/>
        <v>0</v>
      </c>
      <c r="I30" s="87">
        <f t="shared" si="3"/>
        <v>0.7057716143959567</v>
      </c>
      <c r="J30" s="87">
        <f t="shared" si="4"/>
        <v>0.11069309447413243</v>
      </c>
      <c r="K30" s="120">
        <f t="shared" si="6"/>
        <v>7.379539631608828E-2</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1.0345000251600001</v>
      </c>
      <c r="D31" s="453">
        <f>Dry_Matter_Content!E18</f>
        <v>0.44</v>
      </c>
      <c r="E31" s="319">
        <f>MCF!R30</f>
        <v>0.8</v>
      </c>
      <c r="F31" s="87">
        <f t="shared" si="0"/>
        <v>0.10924320265689601</v>
      </c>
      <c r="G31" s="87">
        <f t="shared" si="1"/>
        <v>0.10924320265689601</v>
      </c>
      <c r="H31" s="87">
        <f t="shared" si="2"/>
        <v>0</v>
      </c>
      <c r="I31" s="87">
        <f t="shared" si="3"/>
        <v>0.70467788227519446</v>
      </c>
      <c r="J31" s="87">
        <f t="shared" si="4"/>
        <v>0.11033693477765825</v>
      </c>
      <c r="K31" s="120">
        <f t="shared" si="6"/>
        <v>7.3557956518438827E-2</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1.0411291648800001</v>
      </c>
      <c r="D32" s="453">
        <f>Dry_Matter_Content!E19</f>
        <v>0.44</v>
      </c>
      <c r="E32" s="319">
        <f>MCF!R31</f>
        <v>0.8</v>
      </c>
      <c r="F32" s="87">
        <f t="shared" si="0"/>
        <v>0.10994323981132802</v>
      </c>
      <c r="G32" s="87">
        <f t="shared" si="1"/>
        <v>0.10994323981132802</v>
      </c>
      <c r="H32" s="87">
        <f t="shared" si="2"/>
        <v>0</v>
      </c>
      <c r="I32" s="87">
        <f t="shared" si="3"/>
        <v>0.70445517612055808</v>
      </c>
      <c r="J32" s="87">
        <f t="shared" si="4"/>
        <v>0.11016594596596446</v>
      </c>
      <c r="K32" s="120">
        <f t="shared" si="6"/>
        <v>7.3443963977309637E-2</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1.04744745072</v>
      </c>
      <c r="D33" s="453">
        <f>Dry_Matter_Content!E20</f>
        <v>0.44</v>
      </c>
      <c r="E33" s="319">
        <f>MCF!R32</f>
        <v>0.8</v>
      </c>
      <c r="F33" s="87">
        <f t="shared" si="0"/>
        <v>0.110610450796032</v>
      </c>
      <c r="G33" s="87">
        <f t="shared" si="1"/>
        <v>0.110610450796032</v>
      </c>
      <c r="H33" s="87">
        <f t="shared" si="2"/>
        <v>0</v>
      </c>
      <c r="I33" s="87">
        <f t="shared" si="3"/>
        <v>0.70493449775815586</v>
      </c>
      <c r="J33" s="87">
        <f t="shared" si="4"/>
        <v>0.11013112915843426</v>
      </c>
      <c r="K33" s="120">
        <f t="shared" si="6"/>
        <v>7.3420752772289502E-2</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1.0542862360800003</v>
      </c>
      <c r="D34" s="453">
        <f>Dry_Matter_Content!E21</f>
        <v>0.44</v>
      </c>
      <c r="E34" s="319">
        <f>MCF!R33</f>
        <v>0.8</v>
      </c>
      <c r="F34" s="87">
        <f t="shared" si="0"/>
        <v>0.11133262653004804</v>
      </c>
      <c r="G34" s="87">
        <f t="shared" si="1"/>
        <v>0.11133262653004804</v>
      </c>
      <c r="H34" s="87">
        <f t="shared" si="2"/>
        <v>0</v>
      </c>
      <c r="I34" s="87">
        <f t="shared" si="3"/>
        <v>0.70606106029364646</v>
      </c>
      <c r="J34" s="87">
        <f t="shared" si="4"/>
        <v>0.11020606399455744</v>
      </c>
      <c r="K34" s="120">
        <f t="shared" si="6"/>
        <v>7.3470709329704953E-2</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1.0576767121200001</v>
      </c>
      <c r="D35" s="453">
        <f>Dry_Matter_Content!E22</f>
        <v>0.44</v>
      </c>
      <c r="E35" s="319">
        <f>MCF!R34</f>
        <v>0.8</v>
      </c>
      <c r="F35" s="87">
        <f t="shared" si="0"/>
        <v>0.11169066079987203</v>
      </c>
      <c r="G35" s="87">
        <f t="shared" si="1"/>
        <v>0.11169066079987203</v>
      </c>
      <c r="H35" s="87">
        <f t="shared" si="2"/>
        <v>0</v>
      </c>
      <c r="I35" s="87">
        <f t="shared" si="3"/>
        <v>0.70736953573835948</v>
      </c>
      <c r="J35" s="87">
        <f t="shared" si="4"/>
        <v>0.11038218535515901</v>
      </c>
      <c r="K35" s="120">
        <f t="shared" si="6"/>
        <v>7.3588123570105995E-2</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1.0937321476200002</v>
      </c>
      <c r="D36" s="453">
        <f>Dry_Matter_Content!E23</f>
        <v>0.44</v>
      </c>
      <c r="E36" s="319">
        <f>MCF!R35</f>
        <v>0.8</v>
      </c>
      <c r="F36" s="87">
        <f t="shared" si="0"/>
        <v>0.115498114788672</v>
      </c>
      <c r="G36" s="87">
        <f t="shared" si="1"/>
        <v>0.115498114788672</v>
      </c>
      <c r="H36" s="87">
        <f t="shared" si="2"/>
        <v>0</v>
      </c>
      <c r="I36" s="87">
        <f t="shared" si="3"/>
        <v>0.7122809044232441</v>
      </c>
      <c r="J36" s="87">
        <f t="shared" si="4"/>
        <v>0.11058674610378734</v>
      </c>
      <c r="K36" s="120">
        <f t="shared" si="6"/>
        <v>7.3724497402524888E-2</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1.0957617342900001</v>
      </c>
      <c r="D37" s="453">
        <f>Dry_Matter_Content!E24</f>
        <v>0.44</v>
      </c>
      <c r="E37" s="319">
        <f>MCF!R36</f>
        <v>0.8</v>
      </c>
      <c r="F37" s="87">
        <f t="shared" si="0"/>
        <v>0.11571243914102401</v>
      </c>
      <c r="G37" s="87">
        <f t="shared" si="1"/>
        <v>0.11571243914102401</v>
      </c>
      <c r="H37" s="87">
        <f t="shared" si="2"/>
        <v>0</v>
      </c>
      <c r="I37" s="87">
        <f t="shared" si="3"/>
        <v>0.71663877773636653</v>
      </c>
      <c r="J37" s="87">
        <f t="shared" si="4"/>
        <v>0.11135456582790156</v>
      </c>
      <c r="K37" s="120">
        <f t="shared" si="6"/>
        <v>7.4236377218601032E-2</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1.0977913209600003</v>
      </c>
      <c r="D38" s="453">
        <f>Dry_Matter_Content!E25</f>
        <v>0.44</v>
      </c>
      <c r="E38" s="319">
        <f>MCF!R37</f>
        <v>0.8</v>
      </c>
      <c r="F38" s="87">
        <f t="shared" si="0"/>
        <v>0.11592676349337604</v>
      </c>
      <c r="G38" s="87">
        <f t="shared" si="1"/>
        <v>0.11592676349337604</v>
      </c>
      <c r="H38" s="87">
        <f t="shared" si="2"/>
        <v>0</v>
      </c>
      <c r="I38" s="87">
        <f t="shared" si="3"/>
        <v>0.72052968647818427</v>
      </c>
      <c r="J38" s="87">
        <f t="shared" si="4"/>
        <v>0.11203585475155828</v>
      </c>
      <c r="K38" s="120">
        <f t="shared" si="6"/>
        <v>7.4690569834372181E-2</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1.0998209076300001</v>
      </c>
      <c r="D39" s="453">
        <f>Dry_Matter_Content!E26</f>
        <v>0.44</v>
      </c>
      <c r="E39" s="319">
        <f>MCF!R38</f>
        <v>0.8</v>
      </c>
      <c r="F39" s="87">
        <f t="shared" si="0"/>
        <v>0.11614108784572802</v>
      </c>
      <c r="G39" s="87">
        <f t="shared" si="1"/>
        <v>0.11614108784572802</v>
      </c>
      <c r="H39" s="87">
        <f t="shared" si="2"/>
        <v>0</v>
      </c>
      <c r="I39" s="87">
        <f t="shared" si="3"/>
        <v>0.72402663364059516</v>
      </c>
      <c r="J39" s="87">
        <f t="shared" si="4"/>
        <v>0.11264414068331709</v>
      </c>
      <c r="K39" s="120">
        <f t="shared" si="6"/>
        <v>7.5096093788878049E-2</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1.1018504943</v>
      </c>
      <c r="D40" s="453">
        <f>Dry_Matter_Content!E27</f>
        <v>0.44</v>
      </c>
      <c r="E40" s="319">
        <f>MCF!R39</f>
        <v>0.8</v>
      </c>
      <c r="F40" s="87">
        <f t="shared" si="0"/>
        <v>0.11635541219808002</v>
      </c>
      <c r="G40" s="87">
        <f t="shared" si="1"/>
        <v>0.11635541219808002</v>
      </c>
      <c r="H40" s="87">
        <f t="shared" si="2"/>
        <v>0</v>
      </c>
      <c r="I40" s="87">
        <f t="shared" si="3"/>
        <v>0.72719120927936975</v>
      </c>
      <c r="J40" s="87">
        <f t="shared" si="4"/>
        <v>0.11319083655930536</v>
      </c>
      <c r="K40" s="120">
        <f t="shared" si="6"/>
        <v>7.5460557706203565E-2</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1.1038800809700002</v>
      </c>
      <c r="D41" s="453">
        <f>Dry_Matter_Content!E28</f>
        <v>0.44</v>
      </c>
      <c r="E41" s="319">
        <f>MCF!R40</f>
        <v>0.8</v>
      </c>
      <c r="F41" s="87">
        <f t="shared" si="0"/>
        <v>0.11656973655043204</v>
      </c>
      <c r="G41" s="87">
        <f t="shared" si="1"/>
        <v>0.11656973655043204</v>
      </c>
      <c r="H41" s="87">
        <f t="shared" si="2"/>
        <v>0</v>
      </c>
      <c r="I41" s="87">
        <f t="shared" si="3"/>
        <v>0.73007537475761397</v>
      </c>
      <c r="J41" s="87">
        <f t="shared" si="4"/>
        <v>0.1136855710721878</v>
      </c>
      <c r="K41" s="120">
        <f t="shared" si="6"/>
        <v>7.5790380714791855E-2</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1.1059096676400002</v>
      </c>
      <c r="D42" s="453">
        <f>Dry_Matter_Content!E29</f>
        <v>0.44</v>
      </c>
      <c r="E42" s="319">
        <f>MCF!R41</f>
        <v>0.8</v>
      </c>
      <c r="F42" s="87">
        <f t="shared" si="0"/>
        <v>0.11678406090278402</v>
      </c>
      <c r="G42" s="87">
        <f t="shared" si="1"/>
        <v>0.11678406090278402</v>
      </c>
      <c r="H42" s="87">
        <f t="shared" si="2"/>
        <v>0</v>
      </c>
      <c r="I42" s="87">
        <f t="shared" si="3"/>
        <v>0.73272296804920256</v>
      </c>
      <c r="J42" s="87">
        <f t="shared" si="4"/>
        <v>0.11413646761119547</v>
      </c>
      <c r="K42" s="120">
        <f t="shared" si="6"/>
        <v>7.609097840746365E-2</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1.10793925431</v>
      </c>
      <c r="D43" s="453">
        <f>Dry_Matter_Content!E30</f>
        <v>0.44</v>
      </c>
      <c r="E43" s="319">
        <f>MCF!R42</f>
        <v>0.8</v>
      </c>
      <c r="F43" s="87">
        <f t="shared" si="0"/>
        <v>0.11699838525513601</v>
      </c>
      <c r="G43" s="87">
        <f t="shared" si="1"/>
        <v>0.11699838525513601</v>
      </c>
      <c r="H43" s="87">
        <f t="shared" si="2"/>
        <v>0</v>
      </c>
      <c r="I43" s="87">
        <f t="shared" si="3"/>
        <v>0.73517097371032447</v>
      </c>
      <c r="J43" s="87">
        <f t="shared" si="4"/>
        <v>0.11455037959401417</v>
      </c>
      <c r="K43" s="120">
        <f t="shared" si="6"/>
        <v>7.6366919729342772E-2</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1.1099688409800001</v>
      </c>
      <c r="D44" s="453">
        <f>Dry_Matter_Content!E31</f>
        <v>0.44</v>
      </c>
      <c r="E44" s="319">
        <f>MCF!R43</f>
        <v>0.8</v>
      </c>
      <c r="F44" s="87">
        <f t="shared" si="0"/>
        <v>0.117212709607488</v>
      </c>
      <c r="G44" s="87">
        <f t="shared" si="1"/>
        <v>0.117212709607488</v>
      </c>
      <c r="H44" s="87">
        <f t="shared" si="2"/>
        <v>0</v>
      </c>
      <c r="I44" s="87">
        <f t="shared" si="3"/>
        <v>0.73745059430979365</v>
      </c>
      <c r="J44" s="87">
        <f t="shared" si="4"/>
        <v>0.11493308900801875</v>
      </c>
      <c r="K44" s="120">
        <f t="shared" si="6"/>
        <v>7.662205933867916E-2</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1.1119984276500001</v>
      </c>
      <c r="D45" s="453">
        <f>Dry_Matter_Content!E32</f>
        <v>0.44</v>
      </c>
      <c r="E45" s="319">
        <f>MCF!R44</f>
        <v>0.8</v>
      </c>
      <c r="F45" s="87">
        <f t="shared" si="0"/>
        <v>0.11742703395984003</v>
      </c>
      <c r="G45" s="87">
        <f t="shared" si="1"/>
        <v>0.11742703395984003</v>
      </c>
      <c r="H45" s="87">
        <f t="shared" si="2"/>
        <v>0</v>
      </c>
      <c r="I45" s="87">
        <f t="shared" si="3"/>
        <v>0.73958815435710623</v>
      </c>
      <c r="J45" s="87">
        <f t="shared" si="4"/>
        <v>0.11528947391252743</v>
      </c>
      <c r="K45" s="120">
        <f t="shared" si="6"/>
        <v>7.6859649275018288E-2</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1.1140280143200001</v>
      </c>
      <c r="D46" s="453">
        <f>Dry_Matter_Content!E33</f>
        <v>0.44</v>
      </c>
      <c r="E46" s="319">
        <f>MCF!R45</f>
        <v>0.8</v>
      </c>
      <c r="F46" s="87">
        <f t="shared" si="0"/>
        <v>0.11764135831219201</v>
      </c>
      <c r="G46" s="87">
        <f t="shared" si="1"/>
        <v>0.11764135831219201</v>
      </c>
      <c r="H46" s="87">
        <f t="shared" si="2"/>
        <v>0</v>
      </c>
      <c r="I46" s="87">
        <f t="shared" si="3"/>
        <v>0.74160586291473796</v>
      </c>
      <c r="J46" s="87">
        <f t="shared" si="4"/>
        <v>0.11562364975456028</v>
      </c>
      <c r="K46" s="120">
        <f t="shared" si="6"/>
        <v>7.7082433169706852E-2</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1.1160576009900003</v>
      </c>
      <c r="D47" s="453">
        <f>Dry_Matter_Content!E34</f>
        <v>0.44</v>
      </c>
      <c r="E47" s="319">
        <f>MCF!R46</f>
        <v>0.8</v>
      </c>
      <c r="F47" s="87">
        <f t="shared" si="0"/>
        <v>0.11785568266454403</v>
      </c>
      <c r="G47" s="87">
        <f t="shared" si="1"/>
        <v>0.11785568266454403</v>
      </c>
      <c r="H47" s="87">
        <f t="shared" si="2"/>
        <v>0</v>
      </c>
      <c r="I47" s="87">
        <f t="shared" si="3"/>
        <v>0.74352245698730934</v>
      </c>
      <c r="J47" s="87">
        <f t="shared" si="4"/>
        <v>0.11593908859197269</v>
      </c>
      <c r="K47" s="120">
        <f t="shared" si="6"/>
        <v>7.7292725727981793E-2</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1.11808718766</v>
      </c>
      <c r="D48" s="453">
        <f>Dry_Matter_Content!E35</f>
        <v>0.44</v>
      </c>
      <c r="E48" s="319">
        <f>MCF!R47</f>
        <v>0.8</v>
      </c>
      <c r="F48" s="87">
        <f t="shared" si="0"/>
        <v>0.11807000701689602</v>
      </c>
      <c r="G48" s="87">
        <f t="shared" si="1"/>
        <v>0.11807000701689602</v>
      </c>
      <c r="H48" s="87">
        <f t="shared" si="2"/>
        <v>0</v>
      </c>
      <c r="I48" s="87">
        <f t="shared" si="3"/>
        <v>0.7453537443263869</v>
      </c>
      <c r="J48" s="87">
        <f t="shared" si="4"/>
        <v>0.11623871967781842</v>
      </c>
      <c r="K48" s="120">
        <f t="shared" si="6"/>
        <v>7.7492479785212273E-2</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1.12011677433</v>
      </c>
      <c r="D49" s="453">
        <f>Dry_Matter_Content!E36</f>
        <v>0.44</v>
      </c>
      <c r="E49" s="319">
        <f>MCF!R48</f>
        <v>0.8</v>
      </c>
      <c r="F49" s="87">
        <f t="shared" si="0"/>
        <v>0.11828433136924801</v>
      </c>
      <c r="G49" s="87">
        <f t="shared" si="1"/>
        <v>0.11828433136924801</v>
      </c>
      <c r="H49" s="87">
        <f t="shared" si="2"/>
        <v>0</v>
      </c>
      <c r="I49" s="87">
        <f t="shared" si="3"/>
        <v>0.74711306137579703</v>
      </c>
      <c r="J49" s="87">
        <f t="shared" si="4"/>
        <v>0.11652501431983782</v>
      </c>
      <c r="K49" s="120">
        <f t="shared" si="6"/>
        <v>7.768334287989187E-2</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0.63031300390237455</v>
      </c>
      <c r="J50" s="87">
        <f t="shared" si="4"/>
        <v>0.11680005747342247</v>
      </c>
      <c r="K50" s="120">
        <f t="shared" si="6"/>
        <v>7.786670498228164E-2</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0.53177290483561246</v>
      </c>
      <c r="J51" s="87">
        <f t="shared" si="4"/>
        <v>9.8540099066762032E-2</v>
      </c>
      <c r="K51" s="120">
        <f t="shared" si="6"/>
        <v>6.5693399377841355E-2</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0.4486380902290632</v>
      </c>
      <c r="J52" s="87">
        <f t="shared" si="4"/>
        <v>8.313481460654927E-2</v>
      </c>
      <c r="K52" s="120">
        <f t="shared" si="6"/>
        <v>5.5423209737699514E-2</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0.37850017211125447</v>
      </c>
      <c r="J53" s="87">
        <f t="shared" si="4"/>
        <v>7.0137918117808756E-2</v>
      </c>
      <c r="K53" s="120">
        <f t="shared" si="6"/>
        <v>4.6758612078539166E-2</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0.31932727828594115</v>
      </c>
      <c r="J54" s="87">
        <f t="shared" si="4"/>
        <v>5.9172893825313301E-2</v>
      </c>
      <c r="K54" s="120">
        <f t="shared" si="6"/>
        <v>3.9448595883542201E-2</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0.26940518966933091</v>
      </c>
      <c r="J55" s="87">
        <f t="shared" si="4"/>
        <v>4.9922088616610232E-2</v>
      </c>
      <c r="K55" s="120">
        <f t="shared" si="6"/>
        <v>3.3281392411073488E-2</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0.22728767993249002</v>
      </c>
      <c r="J56" s="87">
        <f t="shared" si="4"/>
        <v>4.2117509736840884E-2</v>
      </c>
      <c r="K56" s="120">
        <f t="shared" si="6"/>
        <v>2.8078339824560587E-2</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0.19175461880486175</v>
      </c>
      <c r="J57" s="87">
        <f t="shared" si="4"/>
        <v>3.5533061127628267E-2</v>
      </c>
      <c r="K57" s="120">
        <f t="shared" si="6"/>
        <v>2.3688707418418845E-2</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0.16177662530551315</v>
      </c>
      <c r="J58" s="87">
        <f t="shared" si="4"/>
        <v>2.9977993499348592E-2</v>
      </c>
      <c r="K58" s="120">
        <f t="shared" si="6"/>
        <v>1.9985328999565725E-2</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0.13648524691795763</v>
      </c>
      <c r="J59" s="87">
        <f t="shared" si="4"/>
        <v>2.5291378387555512E-2</v>
      </c>
      <c r="K59" s="120">
        <f t="shared" si="6"/>
        <v>1.6860918925037008E-2</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0.11514780080915087</v>
      </c>
      <c r="J60" s="87">
        <f t="shared" si="4"/>
        <v>2.1337446108806762E-2</v>
      </c>
      <c r="K60" s="120">
        <f t="shared" si="6"/>
        <v>1.422496407253784E-2</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9.7146148251129189E-2</v>
      </c>
      <c r="J61" s="87">
        <f t="shared" si="4"/>
        <v>1.8001652558021677E-2</v>
      </c>
      <c r="K61" s="120">
        <f t="shared" si="6"/>
        <v>1.2001101705347784E-2</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8.1958787347334014E-2</v>
      </c>
      <c r="J62" s="87">
        <f t="shared" si="4"/>
        <v>1.518736090379518E-2</v>
      </c>
      <c r="K62" s="120">
        <f t="shared" si="6"/>
        <v>1.0124907269196785E-2</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6.9145745295850561E-2</v>
      </c>
      <c r="J63" s="87">
        <f t="shared" si="4"/>
        <v>1.281304205148345E-2</v>
      </c>
      <c r="K63" s="120">
        <f t="shared" si="6"/>
        <v>8.5420280343222986E-3</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5.8335832523444021E-2</v>
      </c>
      <c r="J64" s="87">
        <f t="shared" si="4"/>
        <v>1.0809912772406536E-2</v>
      </c>
      <c r="K64" s="120">
        <f t="shared" si="6"/>
        <v>7.2066085149376903E-3</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4.9215889446888754E-2</v>
      </c>
      <c r="J65" s="87">
        <f t="shared" si="4"/>
        <v>9.1199430765552657E-3</v>
      </c>
      <c r="K65" s="120">
        <f t="shared" si="6"/>
        <v>6.0799620510368435E-3</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4.15217143438373E-2</v>
      </c>
      <c r="J66" s="87">
        <f t="shared" si="4"/>
        <v>7.6941751030514573E-3</v>
      </c>
      <c r="K66" s="120">
        <f t="shared" si="6"/>
        <v>5.1294500687009709E-3</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3.5030409516660928E-2</v>
      </c>
      <c r="J67" s="87">
        <f t="shared" si="4"/>
        <v>6.4913048271763698E-3</v>
      </c>
      <c r="K67" s="120">
        <f t="shared" si="6"/>
        <v>4.3275365514509126E-3</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2.9553924020169955E-2</v>
      </c>
      <c r="J68" s="87">
        <f t="shared" si="4"/>
        <v>5.4764854964909722E-3</v>
      </c>
      <c r="K68" s="120">
        <f t="shared" si="6"/>
        <v>3.6509903309939811E-3</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2.4933605888180145E-2</v>
      </c>
      <c r="J69" s="87">
        <f t="shared" si="4"/>
        <v>4.6203181319898106E-3</v>
      </c>
      <c r="K69" s="120">
        <f t="shared" si="6"/>
        <v>3.080212087993207E-3</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2.1035606038738015E-2</v>
      </c>
      <c r="J70" s="87">
        <f t="shared" si="4"/>
        <v>3.89799984944213E-3</v>
      </c>
      <c r="K70" s="120">
        <f t="shared" si="6"/>
        <v>2.5986665662947532E-3</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1.7747000710665688E-2</v>
      </c>
      <c r="J71" s="87">
        <f t="shared" si="4"/>
        <v>3.2886053280723258E-3</v>
      </c>
      <c r="K71" s="120">
        <f t="shared" si="6"/>
        <v>2.1924035520482169E-3</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1.497252009969966E-2</v>
      </c>
      <c r="J72" s="87">
        <f t="shared" si="4"/>
        <v>2.7744806109660292E-3</v>
      </c>
      <c r="K72" s="120">
        <f t="shared" si="6"/>
        <v>1.8496537406440194E-3</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1.2631788423898782E-2</v>
      </c>
      <c r="J73" s="87">
        <f t="shared" si="4"/>
        <v>2.3407316758008775E-3</v>
      </c>
      <c r="K73" s="120">
        <f t="shared" si="6"/>
        <v>1.5604877838672516E-3</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1.0656995463932889E-2</v>
      </c>
      <c r="J74" s="87">
        <f t="shared" si="4"/>
        <v>1.9747929599658932E-3</v>
      </c>
      <c r="K74" s="120">
        <f t="shared" si="6"/>
        <v>1.3165286399772621E-3</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8.9909321235474345E-3</v>
      </c>
      <c r="J75" s="87">
        <f t="shared" si="4"/>
        <v>1.6660633403854552E-3</v>
      </c>
      <c r="K75" s="120">
        <f t="shared" si="6"/>
        <v>1.1107088935903035E-3</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7.5853331010431813E-3</v>
      </c>
      <c r="J76" s="87">
        <f t="shared" si="4"/>
        <v>1.4055990225042534E-3</v>
      </c>
      <c r="K76" s="120">
        <f t="shared" si="6"/>
        <v>9.3706601500283563E-4</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6.3994786595140737E-3</v>
      </c>
      <c r="J77" s="87">
        <f t="shared" si="4"/>
        <v>1.1858544415291072E-3</v>
      </c>
      <c r="K77" s="120">
        <f t="shared" si="6"/>
        <v>7.9056962768607139E-4</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5.399014989591412E-3</v>
      </c>
      <c r="J78" s="87">
        <f t="shared" si="4"/>
        <v>1.0004636699226612E-3</v>
      </c>
      <c r="K78" s="120">
        <f t="shared" si="6"/>
        <v>6.6697577994844078E-4</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4.554958990994765E-3</v>
      </c>
      <c r="J79" s="87">
        <f t="shared" si="4"/>
        <v>8.4405599859664691E-4</v>
      </c>
      <c r="K79" s="120">
        <f t="shared" si="6"/>
        <v>5.6270399906443124E-4</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3.8428586417416474E-3</v>
      </c>
      <c r="J80" s="87">
        <f t="shared" si="4"/>
        <v>7.1210034925311765E-4</v>
      </c>
      <c r="K80" s="120">
        <f t="shared" si="6"/>
        <v>4.747335661687451E-4</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3.2420846311907951E-3</v>
      </c>
      <c r="J81" s="87">
        <f t="shared" si="4"/>
        <v>6.0077401055085228E-4</v>
      </c>
      <c r="K81" s="120">
        <f t="shared" si="6"/>
        <v>4.0051600703390152E-4</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2.7352327357635362E-3</v>
      </c>
      <c r="J82" s="87">
        <f t="shared" si="4"/>
        <v>5.068518954272586E-4</v>
      </c>
      <c r="K82" s="120">
        <f t="shared" si="6"/>
        <v>3.3790126361817237E-4</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2.3076196243663688E-3</v>
      </c>
      <c r="J83" s="87">
        <f t="shared" ref="J83:J99" si="16">I82*(1-$K$10)+H83</f>
        <v>4.2761311139716761E-4</v>
      </c>
      <c r="K83" s="120">
        <f t="shared" si="6"/>
        <v>2.8507540759811171E-4</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1.9468574871652684E-3</v>
      </c>
      <c r="J84" s="87">
        <f t="shared" si="16"/>
        <v>3.607621372011004E-4</v>
      </c>
      <c r="K84" s="120">
        <f t="shared" si="6"/>
        <v>2.4050809146740026E-4</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1.6424951648485826E-3</v>
      </c>
      <c r="J85" s="87">
        <f t="shared" si="16"/>
        <v>3.0436232231668579E-4</v>
      </c>
      <c r="K85" s="120">
        <f t="shared" ref="K85:K99" si="18">J85*CH4_fraction*conv</f>
        <v>2.0290821487779052E-4</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1.3857153820124265E-3</v>
      </c>
      <c r="J86" s="87">
        <f t="shared" si="16"/>
        <v>2.5677978283615614E-4</v>
      </c>
      <c r="K86" s="120">
        <f t="shared" si="18"/>
        <v>1.7118652189077076E-4</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1.1690793136203016E-3</v>
      </c>
      <c r="J87" s="87">
        <f t="shared" si="16"/>
        <v>2.1663606839212492E-4</v>
      </c>
      <c r="K87" s="120">
        <f t="shared" si="18"/>
        <v>1.4442404559474994E-4</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9.8631108471209793E-4</v>
      </c>
      <c r="J88" s="87">
        <f t="shared" si="16"/>
        <v>1.8276822890820371E-4</v>
      </c>
      <c r="K88" s="120">
        <f t="shared" si="18"/>
        <v>1.2184548593880247E-4</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8.3211596039061233E-4</v>
      </c>
      <c r="J89" s="87">
        <f t="shared" si="16"/>
        <v>1.5419512432148557E-4</v>
      </c>
      <c r="K89" s="120">
        <f t="shared" si="18"/>
        <v>1.0279674954765704E-4</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7.0202695910986967E-4</v>
      </c>
      <c r="J90" s="87">
        <f t="shared" si="16"/>
        <v>1.3008900128074269E-4</v>
      </c>
      <c r="K90" s="120">
        <f t="shared" si="18"/>
        <v>8.6726000853828451E-5</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5.9227544570314514E-4</v>
      </c>
      <c r="J91" s="87">
        <f t="shared" si="16"/>
        <v>1.0975151340672451E-4</v>
      </c>
      <c r="K91" s="120">
        <f t="shared" si="18"/>
        <v>7.3167675604483002E-5</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4.9968195527368532E-4</v>
      </c>
      <c r="J92" s="87">
        <f t="shared" si="16"/>
        <v>9.2593490429459778E-5</v>
      </c>
      <c r="K92" s="120">
        <f t="shared" si="18"/>
        <v>6.1728993619639843E-5</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4.2156408515249614E-4</v>
      </c>
      <c r="J93" s="87">
        <f t="shared" si="16"/>
        <v>7.8117870121189196E-5</v>
      </c>
      <c r="K93" s="120">
        <f t="shared" si="18"/>
        <v>5.2078580080792793E-5</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3.5565878658380294E-4</v>
      </c>
      <c r="J94" s="87">
        <f t="shared" si="16"/>
        <v>6.5905298568693206E-5</v>
      </c>
      <c r="K94" s="120">
        <f t="shared" si="18"/>
        <v>4.3936865712462133E-5</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3.0005680495411648E-4</v>
      </c>
      <c r="J95" s="87">
        <f t="shared" si="16"/>
        <v>5.5601981629686457E-5</v>
      </c>
      <c r="K95" s="120">
        <f t="shared" si="18"/>
        <v>3.7067987753124304E-5</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2.5314736932011156E-4</v>
      </c>
      <c r="J96" s="87">
        <f t="shared" si="16"/>
        <v>4.6909435634004924E-5</v>
      </c>
      <c r="K96" s="120">
        <f t="shared" si="18"/>
        <v>3.1272957089336612E-5</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2.1357152890930892E-4</v>
      </c>
      <c r="J97" s="87">
        <f t="shared" si="16"/>
        <v>3.9575840410802629E-5</v>
      </c>
      <c r="K97" s="120">
        <f t="shared" si="18"/>
        <v>2.6383893607201752E-5</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1.8018278476748136E-4</v>
      </c>
      <c r="J98" s="87">
        <f t="shared" si="16"/>
        <v>3.338874414182755E-5</v>
      </c>
      <c r="K98" s="120">
        <f t="shared" si="18"/>
        <v>2.2259162761218367E-5</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1.5201387606468284E-4</v>
      </c>
      <c r="J99" s="88">
        <f t="shared" si="16"/>
        <v>2.8168908702798519E-5</v>
      </c>
      <c r="K99" s="122">
        <f t="shared" si="18"/>
        <v>1.8779272468532346E-5</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0.83095735971600004</v>
      </c>
      <c r="Q19" s="318">
        <f>MCF!R18</f>
        <v>0.8</v>
      </c>
      <c r="R19" s="150">
        <f t="shared" ref="R19:R82" si="5">P19*$W$6*DOCF*Q19</f>
        <v>0.14292466587115202</v>
      </c>
      <c r="S19" s="85">
        <f>R19*$W$12</f>
        <v>0.14292466587115202</v>
      </c>
      <c r="T19" s="85">
        <f>R19*(1-$W$12)</f>
        <v>0</v>
      </c>
      <c r="U19" s="85">
        <f>S19+U18*$W$10</f>
        <v>0.14292466587115202</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0.85076690569200009</v>
      </c>
      <c r="Q20" s="319">
        <f>MCF!R19</f>
        <v>0.8</v>
      </c>
      <c r="R20" s="87">
        <f t="shared" si="5"/>
        <v>0.14633190777902402</v>
      </c>
      <c r="S20" s="87">
        <f>R20*$W$12</f>
        <v>0.14633190777902402</v>
      </c>
      <c r="T20" s="87">
        <f>R20*(1-$W$12)</f>
        <v>0</v>
      </c>
      <c r="U20" s="87">
        <f>S20+U19*$W$10</f>
        <v>0.28434073926101133</v>
      </c>
      <c r="V20" s="87">
        <f>U19*(1-$W$10)+T20</f>
        <v>4.915834389164671E-3</v>
      </c>
      <c r="W20" s="120">
        <f>V20*CH4_fraction*conv</f>
        <v>3.2772229261097807E-3</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0.86742132681600015</v>
      </c>
      <c r="Q21" s="319">
        <f>MCF!R20</f>
        <v>0.8</v>
      </c>
      <c r="R21" s="87">
        <f t="shared" si="5"/>
        <v>0.14919646821235202</v>
      </c>
      <c r="S21" s="87">
        <f t="shared" ref="S21:S84" si="7">R21*$W$12</f>
        <v>0.14919646821235202</v>
      </c>
      <c r="T21" s="87">
        <f t="shared" ref="T21:T84" si="8">R21*(1-$W$12)</f>
        <v>0</v>
      </c>
      <c r="U21" s="87">
        <f t="shared" ref="U21:U84" si="9">S21+U20*$W$10</f>
        <v>0.42375742610546507</v>
      </c>
      <c r="V21" s="87">
        <f t="shared" ref="V21:V84" si="10">U20*(1-$W$10)+T21</f>
        <v>9.7797813678983138E-3</v>
      </c>
      <c r="W21" s="120">
        <f t="shared" ref="W21:W84" si="11">V21*CH4_fraction*conv</f>
        <v>6.5198542452655425E-3</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0.87674633798400003</v>
      </c>
      <c r="Q22" s="319">
        <f>MCF!R21</f>
        <v>0.8</v>
      </c>
      <c r="R22" s="87">
        <f t="shared" si="5"/>
        <v>0.15080037013324801</v>
      </c>
      <c r="S22" s="87">
        <f t="shared" si="7"/>
        <v>0.15080037013324801</v>
      </c>
      <c r="T22" s="87">
        <f t="shared" si="8"/>
        <v>0</v>
      </c>
      <c r="U22" s="87">
        <f t="shared" si="9"/>
        <v>0.55998283596005061</v>
      </c>
      <c r="V22" s="87">
        <f t="shared" si="10"/>
        <v>1.4574960278662509E-2</v>
      </c>
      <c r="W22" s="120">
        <f t="shared" si="11"/>
        <v>9.7166401857750051E-3</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0.89996122180800009</v>
      </c>
      <c r="Q23" s="319">
        <f>MCF!R22</f>
        <v>0.8</v>
      </c>
      <c r="R23" s="87">
        <f t="shared" si="5"/>
        <v>0.15479333015097602</v>
      </c>
      <c r="S23" s="87">
        <f t="shared" si="7"/>
        <v>0.15479333015097602</v>
      </c>
      <c r="T23" s="87">
        <f t="shared" si="8"/>
        <v>0</v>
      </c>
      <c r="U23" s="87">
        <f t="shared" si="9"/>
        <v>0.69551578956527327</v>
      </c>
      <c r="V23" s="87">
        <f t="shared" si="10"/>
        <v>1.9260376545753383E-2</v>
      </c>
      <c r="W23" s="120">
        <f t="shared" si="11"/>
        <v>1.2840251030502254E-2</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0.93792036412800017</v>
      </c>
      <c r="Q24" s="319">
        <f>MCF!R23</f>
        <v>0.8</v>
      </c>
      <c r="R24" s="87">
        <f t="shared" si="5"/>
        <v>0.16132230263001604</v>
      </c>
      <c r="S24" s="87">
        <f t="shared" si="7"/>
        <v>0.16132230263001604</v>
      </c>
      <c r="T24" s="87">
        <f t="shared" si="8"/>
        <v>0</v>
      </c>
      <c r="U24" s="87">
        <f t="shared" si="9"/>
        <v>0.83291611612690175</v>
      </c>
      <c r="V24" s="87">
        <f t="shared" si="10"/>
        <v>2.3921976068387574E-2</v>
      </c>
      <c r="W24" s="120">
        <f t="shared" si="11"/>
        <v>1.5947984045591716E-2</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0.95073004897200009</v>
      </c>
      <c r="Q25" s="319">
        <f>MCF!R24</f>
        <v>0.8</v>
      </c>
      <c r="R25" s="87">
        <f t="shared" si="5"/>
        <v>0.16352556842318403</v>
      </c>
      <c r="S25" s="87">
        <f t="shared" si="7"/>
        <v>0.16352556842318403</v>
      </c>
      <c r="T25" s="87">
        <f t="shared" si="8"/>
        <v>0</v>
      </c>
      <c r="U25" s="87">
        <f t="shared" si="9"/>
        <v>0.96779388144353651</v>
      </c>
      <c r="V25" s="87">
        <f t="shared" si="10"/>
        <v>2.864780310654922E-2</v>
      </c>
      <c r="W25" s="120">
        <f t="shared" si="11"/>
        <v>1.9098535404366145E-2</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0.96330172633200006</v>
      </c>
      <c r="Q26" s="319">
        <f>MCF!R25</f>
        <v>0.8</v>
      </c>
      <c r="R26" s="87">
        <f t="shared" si="5"/>
        <v>0.16568789692910402</v>
      </c>
      <c r="S26" s="87">
        <f t="shared" si="7"/>
        <v>0.16568789692910402</v>
      </c>
      <c r="T26" s="87">
        <f t="shared" si="8"/>
        <v>0</v>
      </c>
      <c r="U26" s="87">
        <f t="shared" si="9"/>
        <v>1.100194910671916</v>
      </c>
      <c r="V26" s="87">
        <f t="shared" si="10"/>
        <v>3.3286867700724511E-2</v>
      </c>
      <c r="W26" s="120">
        <f t="shared" si="11"/>
        <v>2.2191245133816338E-2</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0.975537752112</v>
      </c>
      <c r="Q27" s="319">
        <f>MCF!R26</f>
        <v>0.8</v>
      </c>
      <c r="R27" s="87">
        <f t="shared" si="5"/>
        <v>0.16779249336326402</v>
      </c>
      <c r="S27" s="87">
        <f t="shared" si="7"/>
        <v>0.16779249336326402</v>
      </c>
      <c r="T27" s="87">
        <f t="shared" si="8"/>
        <v>0</v>
      </c>
      <c r="U27" s="87">
        <f t="shared" si="9"/>
        <v>1.2301466580470755</v>
      </c>
      <c r="V27" s="87">
        <f t="shared" si="10"/>
        <v>3.7840745988104399E-2</v>
      </c>
      <c r="W27" s="120">
        <f t="shared" si="11"/>
        <v>2.5227163992069597E-2</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0.98729166016800007</v>
      </c>
      <c r="Q28" s="319">
        <f>MCF!R27</f>
        <v>0.8</v>
      </c>
      <c r="R28" s="87">
        <f t="shared" si="5"/>
        <v>0.16981416554889603</v>
      </c>
      <c r="S28" s="87">
        <f t="shared" si="7"/>
        <v>0.16981416554889603</v>
      </c>
      <c r="T28" s="87">
        <f t="shared" si="8"/>
        <v>0</v>
      </c>
      <c r="U28" s="87">
        <f t="shared" si="9"/>
        <v>1.3576504413502966</v>
      </c>
      <c r="V28" s="87">
        <f t="shared" si="10"/>
        <v>4.2310382245674891E-2</v>
      </c>
      <c r="W28" s="120">
        <f t="shared" si="11"/>
        <v>2.8206921497116594E-2</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1.007510090796</v>
      </c>
      <c r="Q29" s="319">
        <f>MCF!R28</f>
        <v>0.8</v>
      </c>
      <c r="R29" s="87">
        <f t="shared" si="5"/>
        <v>0.173291735616912</v>
      </c>
      <c r="S29" s="87">
        <f t="shared" si="7"/>
        <v>0.173291735616912</v>
      </c>
      <c r="T29" s="87">
        <f t="shared" si="8"/>
        <v>0</v>
      </c>
      <c r="U29" s="87">
        <f t="shared" si="9"/>
        <v>1.4842463551692338</v>
      </c>
      <c r="V29" s="87">
        <f t="shared" si="10"/>
        <v>4.6695821797974629E-2</v>
      </c>
      <c r="W29" s="120">
        <f t="shared" si="11"/>
        <v>3.1130547865316417E-2</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0.78789908736000003</v>
      </c>
      <c r="Q30" s="319">
        <f>MCF!R29</f>
        <v>0.8</v>
      </c>
      <c r="R30" s="87">
        <f t="shared" si="5"/>
        <v>0.13551864302592001</v>
      </c>
      <c r="S30" s="87">
        <f t="shared" si="7"/>
        <v>0.13551864302592001</v>
      </c>
      <c r="T30" s="87">
        <f t="shared" si="8"/>
        <v>0</v>
      </c>
      <c r="U30" s="87">
        <f t="shared" si="9"/>
        <v>1.5687149626378838</v>
      </c>
      <c r="V30" s="87">
        <f t="shared" si="10"/>
        <v>5.105003555726996E-2</v>
      </c>
      <c r="W30" s="120">
        <f t="shared" si="11"/>
        <v>3.4033357038179973E-2</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0.79391862396000001</v>
      </c>
      <c r="Q31" s="319">
        <f>MCF!R30</f>
        <v>0.8</v>
      </c>
      <c r="R31" s="87">
        <f t="shared" si="5"/>
        <v>0.13655400332112</v>
      </c>
      <c r="S31" s="87">
        <f t="shared" si="7"/>
        <v>0.13655400332112</v>
      </c>
      <c r="T31" s="87">
        <f t="shared" si="8"/>
        <v>0</v>
      </c>
      <c r="U31" s="87">
        <f t="shared" si="9"/>
        <v>1.6513136678085467</v>
      </c>
      <c r="V31" s="87">
        <f t="shared" si="10"/>
        <v>5.3955298150457194E-2</v>
      </c>
      <c r="W31" s="120">
        <f t="shared" si="11"/>
        <v>3.597019876697146E-2</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0.7990061032800001</v>
      </c>
      <c r="Q32" s="319">
        <f>MCF!R31</f>
        <v>0.8</v>
      </c>
      <c r="R32" s="87">
        <f t="shared" si="5"/>
        <v>0.13742904976416001</v>
      </c>
      <c r="S32" s="87">
        <f t="shared" si="7"/>
        <v>0.13742904976416001</v>
      </c>
      <c r="T32" s="87">
        <f t="shared" si="8"/>
        <v>0</v>
      </c>
      <c r="U32" s="87">
        <f t="shared" si="9"/>
        <v>1.7319464713402406</v>
      </c>
      <c r="V32" s="87">
        <f t="shared" si="10"/>
        <v>5.6796246232466138E-2</v>
      </c>
      <c r="W32" s="120">
        <f t="shared" si="11"/>
        <v>3.7864164154977425E-2</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0.80385502032</v>
      </c>
      <c r="Q33" s="319">
        <f>MCF!R32</f>
        <v>0.8</v>
      </c>
      <c r="R33" s="87">
        <f t="shared" si="5"/>
        <v>0.13826306349504</v>
      </c>
      <c r="S33" s="87">
        <f t="shared" si="7"/>
        <v>0.13826306349504</v>
      </c>
      <c r="T33" s="87">
        <f t="shared" si="8"/>
        <v>0</v>
      </c>
      <c r="U33" s="87">
        <f t="shared" si="9"/>
        <v>1.8106399568893563</v>
      </c>
      <c r="V33" s="87">
        <f t="shared" si="10"/>
        <v>5.9569577945924171E-2</v>
      </c>
      <c r="W33" s="120">
        <f t="shared" si="11"/>
        <v>3.9713051963949447E-2</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0.80910339048000024</v>
      </c>
      <c r="Q34" s="319">
        <f>MCF!R33</f>
        <v>0.8</v>
      </c>
      <c r="R34" s="87">
        <f t="shared" si="5"/>
        <v>0.13916578316256004</v>
      </c>
      <c r="S34" s="87">
        <f t="shared" si="7"/>
        <v>0.13916578316256004</v>
      </c>
      <c r="T34" s="87">
        <f t="shared" si="8"/>
        <v>0</v>
      </c>
      <c r="U34" s="87">
        <f t="shared" si="9"/>
        <v>1.8875295324272892</v>
      </c>
      <c r="V34" s="87">
        <f t="shared" si="10"/>
        <v>6.2276207624627218E-2</v>
      </c>
      <c r="W34" s="120">
        <f t="shared" si="11"/>
        <v>4.1517471749751476E-2</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0.81170538372000012</v>
      </c>
      <c r="Q35" s="319">
        <f>MCF!R34</f>
        <v>0.8</v>
      </c>
      <c r="R35" s="87">
        <f t="shared" si="5"/>
        <v>0.13961332599984003</v>
      </c>
      <c r="S35" s="87">
        <f t="shared" si="7"/>
        <v>0.13961332599984003</v>
      </c>
      <c r="T35" s="87">
        <f t="shared" si="8"/>
        <v>0</v>
      </c>
      <c r="U35" s="87">
        <f t="shared" si="9"/>
        <v>1.9622220658577423</v>
      </c>
      <c r="V35" s="87">
        <f t="shared" si="10"/>
        <v>6.492079256938682E-2</v>
      </c>
      <c r="W35" s="120">
        <f t="shared" si="11"/>
        <v>4.3280528379591211E-2</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0.83937583422000006</v>
      </c>
      <c r="Q36" s="319">
        <f>MCF!R35</f>
        <v>0.8</v>
      </c>
      <c r="R36" s="87">
        <f t="shared" si="5"/>
        <v>0.14437264348584</v>
      </c>
      <c r="S36" s="87">
        <f t="shared" si="7"/>
        <v>0.14437264348584</v>
      </c>
      <c r="T36" s="87">
        <f t="shared" si="8"/>
        <v>0</v>
      </c>
      <c r="U36" s="87">
        <f t="shared" si="9"/>
        <v>2.0391048981781874</v>
      </c>
      <c r="V36" s="87">
        <f t="shared" si="10"/>
        <v>6.7489811165395056E-2</v>
      </c>
      <c r="W36" s="120">
        <f t="shared" si="11"/>
        <v>4.4993207443596701E-2</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0.84093342399000015</v>
      </c>
      <c r="Q37" s="319">
        <f>MCF!R36</f>
        <v>0.8</v>
      </c>
      <c r="R37" s="87">
        <f t="shared" si="5"/>
        <v>0.14464054892628003</v>
      </c>
      <c r="S37" s="87">
        <f t="shared" si="7"/>
        <v>0.14464054892628003</v>
      </c>
      <c r="T37" s="87">
        <f t="shared" si="8"/>
        <v>0</v>
      </c>
      <c r="U37" s="87">
        <f t="shared" si="9"/>
        <v>2.1136112829244711</v>
      </c>
      <c r="V37" s="87">
        <f t="shared" si="10"/>
        <v>7.0134164179996072E-2</v>
      </c>
      <c r="W37" s="120">
        <f t="shared" si="11"/>
        <v>4.675610945333071E-2</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0.84249101376000024</v>
      </c>
      <c r="Q38" s="319">
        <f>MCF!R37</f>
        <v>0.8</v>
      </c>
      <c r="R38" s="87">
        <f t="shared" si="5"/>
        <v>0.14490845436672004</v>
      </c>
      <c r="S38" s="87">
        <f t="shared" si="7"/>
        <v>0.14490845436672004</v>
      </c>
      <c r="T38" s="87">
        <f t="shared" si="8"/>
        <v>0</v>
      </c>
      <c r="U38" s="87">
        <f t="shared" si="9"/>
        <v>2.1858229570216929</v>
      </c>
      <c r="V38" s="87">
        <f t="shared" si="10"/>
        <v>7.2696780269498107E-2</v>
      </c>
      <c r="W38" s="120">
        <f t="shared" si="11"/>
        <v>4.8464520179665405E-2</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0.84404860353</v>
      </c>
      <c r="Q39" s="319">
        <f>MCF!R38</f>
        <v>0.8</v>
      </c>
      <c r="R39" s="87">
        <f t="shared" si="5"/>
        <v>0.14517635980716001</v>
      </c>
      <c r="S39" s="87">
        <f t="shared" si="7"/>
        <v>0.14517635980716001</v>
      </c>
      <c r="T39" s="87">
        <f t="shared" si="8"/>
        <v>0</v>
      </c>
      <c r="U39" s="87">
        <f t="shared" si="9"/>
        <v>2.2558188460874362</v>
      </c>
      <c r="V39" s="87">
        <f t="shared" si="10"/>
        <v>7.5180470741416316E-2</v>
      </c>
      <c r="W39" s="120">
        <f t="shared" si="11"/>
        <v>5.0120313827610875E-2</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0.84560619330000009</v>
      </c>
      <c r="Q40" s="319">
        <f>MCF!R39</f>
        <v>0.8</v>
      </c>
      <c r="R40" s="87">
        <f t="shared" si="5"/>
        <v>0.14544426524760001</v>
      </c>
      <c r="S40" s="87">
        <f t="shared" si="7"/>
        <v>0.14544426524760001</v>
      </c>
      <c r="T40" s="87">
        <f t="shared" si="8"/>
        <v>0</v>
      </c>
      <c r="U40" s="87">
        <f t="shared" si="9"/>
        <v>2.3236751611255224</v>
      </c>
      <c r="V40" s="87">
        <f t="shared" si="10"/>
        <v>7.7587950209514117E-2</v>
      </c>
      <c r="W40" s="120">
        <f t="shared" si="11"/>
        <v>5.1725300139676078E-2</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0.84716378307000018</v>
      </c>
      <c r="Q41" s="319">
        <f>MCF!R40</f>
        <v>0.8</v>
      </c>
      <c r="R41" s="87">
        <f t="shared" si="5"/>
        <v>0.14571217068804004</v>
      </c>
      <c r="S41" s="87">
        <f t="shared" si="7"/>
        <v>0.14571217068804004</v>
      </c>
      <c r="T41" s="87">
        <f t="shared" si="8"/>
        <v>0</v>
      </c>
      <c r="U41" s="87">
        <f t="shared" si="9"/>
        <v>2.3894654918940179</v>
      </c>
      <c r="V41" s="87">
        <f t="shared" si="10"/>
        <v>7.9921839919544518E-2</v>
      </c>
      <c r="W41" s="120">
        <f t="shared" si="11"/>
        <v>5.3281226613029677E-2</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0.84872137284000015</v>
      </c>
      <c r="Q42" s="319">
        <f>MCF!R41</f>
        <v>0.8</v>
      </c>
      <c r="R42" s="87">
        <f t="shared" si="5"/>
        <v>0.14598007612848005</v>
      </c>
      <c r="S42" s="87">
        <f t="shared" si="7"/>
        <v>0.14598007612848005</v>
      </c>
      <c r="T42" s="87">
        <f t="shared" si="8"/>
        <v>0</v>
      </c>
      <c r="U42" s="87">
        <f t="shared" si="9"/>
        <v>2.4532608970618943</v>
      </c>
      <c r="V42" s="87">
        <f t="shared" si="10"/>
        <v>8.2184670960603945E-2</v>
      </c>
      <c r="W42" s="120">
        <f t="shared" si="11"/>
        <v>5.478978064040263E-2</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0.85027896261000002</v>
      </c>
      <c r="Q43" s="319">
        <f>MCF!R42</f>
        <v>0.8</v>
      </c>
      <c r="R43" s="87">
        <f t="shared" si="5"/>
        <v>0.14624798156892002</v>
      </c>
      <c r="S43" s="87">
        <f t="shared" si="7"/>
        <v>0.14624798156892002</v>
      </c>
      <c r="T43" s="87">
        <f t="shared" si="8"/>
        <v>0</v>
      </c>
      <c r="U43" s="87">
        <f t="shared" si="9"/>
        <v>2.5151299912647813</v>
      </c>
      <c r="V43" s="87">
        <f t="shared" si="10"/>
        <v>8.4378887366032954E-2</v>
      </c>
      <c r="W43" s="120">
        <f t="shared" si="11"/>
        <v>5.62525915773553E-2</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0.85183655238000011</v>
      </c>
      <c r="Q44" s="319">
        <f>MCF!R43</f>
        <v>0.8</v>
      </c>
      <c r="R44" s="87">
        <f t="shared" si="5"/>
        <v>0.14651588700936002</v>
      </c>
      <c r="S44" s="87">
        <f t="shared" si="7"/>
        <v>0.14651588700936002</v>
      </c>
      <c r="T44" s="87">
        <f t="shared" si="8"/>
        <v>0</v>
      </c>
      <c r="U44" s="87">
        <f t="shared" si="9"/>
        <v>2.5751390291664786</v>
      </c>
      <c r="V44" s="87">
        <f t="shared" si="10"/>
        <v>8.6506849107662653E-2</v>
      </c>
      <c r="W44" s="120">
        <f t="shared" si="11"/>
        <v>5.7671232738441769E-2</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0.85339414215000009</v>
      </c>
      <c r="Q45" s="319">
        <f>MCF!R44</f>
        <v>0.8</v>
      </c>
      <c r="R45" s="87">
        <f t="shared" si="5"/>
        <v>0.14678379244980003</v>
      </c>
      <c r="S45" s="87">
        <f t="shared" si="7"/>
        <v>0.14678379244980003</v>
      </c>
      <c r="T45" s="87">
        <f t="shared" si="8"/>
        <v>0</v>
      </c>
      <c r="U45" s="87">
        <f t="shared" si="9"/>
        <v>2.6333519866292034</v>
      </c>
      <c r="V45" s="87">
        <f t="shared" si="10"/>
        <v>8.857083498707545E-2</v>
      </c>
      <c r="W45" s="120">
        <f t="shared" si="11"/>
        <v>5.9047223324716964E-2</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0.85495173192000018</v>
      </c>
      <c r="Q46" s="319">
        <f>MCF!R45</f>
        <v>0.8</v>
      </c>
      <c r="R46" s="87">
        <f t="shared" si="5"/>
        <v>0.14705169789024003</v>
      </c>
      <c r="S46" s="87">
        <f t="shared" si="7"/>
        <v>0.14705169789024003</v>
      </c>
      <c r="T46" s="87">
        <f t="shared" si="8"/>
        <v>0</v>
      </c>
      <c r="U46" s="87">
        <f t="shared" si="9"/>
        <v>2.6898306390920217</v>
      </c>
      <c r="V46" s="87">
        <f t="shared" si="10"/>
        <v>9.0573045427421853E-2</v>
      </c>
      <c r="W46" s="120">
        <f t="shared" si="11"/>
        <v>6.0382030284947902E-2</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0.85650932169000016</v>
      </c>
      <c r="Q47" s="319">
        <f>MCF!R46</f>
        <v>0.8</v>
      </c>
      <c r="R47" s="87">
        <f t="shared" si="5"/>
        <v>0.14731960333068003</v>
      </c>
      <c r="S47" s="87">
        <f t="shared" si="7"/>
        <v>0.14731960333068003</v>
      </c>
      <c r="T47" s="87">
        <f t="shared" si="8"/>
        <v>0</v>
      </c>
      <c r="U47" s="87">
        <f t="shared" si="9"/>
        <v>2.7446346372534878</v>
      </c>
      <c r="V47" s="87">
        <f t="shared" si="10"/>
        <v>9.251560516921406E-2</v>
      </c>
      <c r="W47" s="120">
        <f t="shared" si="11"/>
        <v>6.1677070112809373E-2</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0.85806691146000003</v>
      </c>
      <c r="Q48" s="319">
        <f>MCF!R47</f>
        <v>0.8</v>
      </c>
      <c r="R48" s="87">
        <f t="shared" si="5"/>
        <v>0.14758750877112001</v>
      </c>
      <c r="S48" s="87">
        <f t="shared" si="7"/>
        <v>0.14758750877112001</v>
      </c>
      <c r="T48" s="87">
        <f t="shared" si="8"/>
        <v>0</v>
      </c>
      <c r="U48" s="87">
        <f t="shared" si="9"/>
        <v>2.7978215801512092</v>
      </c>
      <c r="V48" s="87">
        <f t="shared" si="10"/>
        <v>9.4400565873398776E-2</v>
      </c>
      <c r="W48" s="120">
        <f t="shared" si="11"/>
        <v>6.293371058226585E-2</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0.85962450123000012</v>
      </c>
      <c r="Q49" s="319">
        <f>MCF!R48</f>
        <v>0.8</v>
      </c>
      <c r="R49" s="87">
        <f t="shared" si="5"/>
        <v>0.14785541421156001</v>
      </c>
      <c r="S49" s="87">
        <f t="shared" si="7"/>
        <v>0.14785541421156001</v>
      </c>
      <c r="T49" s="87">
        <f t="shared" si="8"/>
        <v>0</v>
      </c>
      <c r="U49" s="87">
        <f t="shared" si="9"/>
        <v>2.8494470857278706</v>
      </c>
      <c r="V49" s="87">
        <f t="shared" si="10"/>
        <v>9.6229908634898484E-2</v>
      </c>
      <c r="W49" s="120">
        <f t="shared" si="11"/>
        <v>6.4153272423265656E-2</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2.7514415393181704</v>
      </c>
      <c r="V50" s="87">
        <f t="shared" si="10"/>
        <v>9.8005546409700439E-2</v>
      </c>
      <c r="W50" s="120">
        <f t="shared" si="11"/>
        <v>6.5337030939800284E-2</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2.6568068528816813</v>
      </c>
      <c r="V51" s="87">
        <f t="shared" si="10"/>
        <v>9.4634686436489049E-2</v>
      </c>
      <c r="W51" s="120">
        <f t="shared" si="11"/>
        <v>6.3089790957659361E-2</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2.5654270870927709</v>
      </c>
      <c r="V52" s="87">
        <f t="shared" si="10"/>
        <v>9.1379765788910286E-2</v>
      </c>
      <c r="W52" s="120">
        <f t="shared" si="11"/>
        <v>6.0919843859273522E-2</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2.4771902903106513</v>
      </c>
      <c r="V53" s="87">
        <f t="shared" si="10"/>
        <v>8.8236796782119639E-2</v>
      </c>
      <c r="W53" s="120">
        <f t="shared" si="11"/>
        <v>5.8824531188079759E-2</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2.3919883614246182</v>
      </c>
      <c r="V54" s="87">
        <f t="shared" si="10"/>
        <v>8.5201928886032938E-2</v>
      </c>
      <c r="W54" s="120">
        <f t="shared" si="11"/>
        <v>5.6801285924021956E-2</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2.3097169174166727</v>
      </c>
      <c r="V55" s="87">
        <f t="shared" si="10"/>
        <v>8.2271444007945407E-2</v>
      </c>
      <c r="W55" s="120">
        <f t="shared" si="11"/>
        <v>5.4847629338630272E-2</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2.2302751654792696</v>
      </c>
      <c r="V56" s="87">
        <f t="shared" si="10"/>
        <v>7.9441751937403202E-2</v>
      </c>
      <c r="W56" s="120">
        <f t="shared" si="11"/>
        <v>5.2961167958268801E-2</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2.1535657795315233</v>
      </c>
      <c r="V57" s="87">
        <f t="shared" si="10"/>
        <v>7.6709385947746553E-2</v>
      </c>
      <c r="W57" s="120">
        <f t="shared" si="11"/>
        <v>5.1139590631831031E-2</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2.079494780982587</v>
      </c>
      <c r="V58" s="87">
        <f t="shared" si="10"/>
        <v>7.4070998548936146E-2</v>
      </c>
      <c r="W58" s="120">
        <f t="shared" si="11"/>
        <v>4.9380665699290761E-2</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2.0079714235961279</v>
      </c>
      <c r="V59" s="87">
        <f t="shared" si="10"/>
        <v>7.1523357386459083E-2</v>
      </c>
      <c r="W59" s="120">
        <f t="shared" si="11"/>
        <v>4.7682238257639384E-2</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1.9389080823148375</v>
      </c>
      <c r="V60" s="87">
        <f t="shared" si="10"/>
        <v>6.9063341281290505E-2</v>
      </c>
      <c r="W60" s="120">
        <f t="shared" si="11"/>
        <v>4.6042227520860332E-2</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1.8722201459087786</v>
      </c>
      <c r="V61" s="87">
        <f t="shared" si="10"/>
        <v>6.6687936406058898E-2</v>
      </c>
      <c r="W61" s="120">
        <f t="shared" si="11"/>
        <v>4.4458624270705932E-2</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1.8078259133160479</v>
      </c>
      <c r="V62" s="87">
        <f t="shared" si="10"/>
        <v>6.4394232592730624E-2</v>
      </c>
      <c r="W62" s="120">
        <f t="shared" si="11"/>
        <v>4.2929488395153745E-2</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1.7456464935487577</v>
      </c>
      <c r="V63" s="87">
        <f t="shared" si="10"/>
        <v>6.2179419767290203E-2</v>
      </c>
      <c r="W63" s="120">
        <f t="shared" si="11"/>
        <v>4.1452946511526798E-2</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1.6856057090417094</v>
      </c>
      <c r="V64" s="87">
        <f t="shared" si="10"/>
        <v>6.0040784507048209E-2</v>
      </c>
      <c r="W64" s="120">
        <f t="shared" si="11"/>
        <v>4.0027189671365468E-2</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1.6276300023253503</v>
      </c>
      <c r="V65" s="87">
        <f t="shared" si="10"/>
        <v>5.7975706716359134E-2</v>
      </c>
      <c r="W65" s="120">
        <f t="shared" si="11"/>
        <v>3.8650471144239418E-2</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1.5716483459086736</v>
      </c>
      <c r="V66" s="87">
        <f t="shared" si="10"/>
        <v>5.5981656416676552E-2</v>
      </c>
      <c r="W66" s="120">
        <f t="shared" si="11"/>
        <v>3.7321104277784366E-2</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1.5175921552616607</v>
      </c>
      <c r="V67" s="87">
        <f t="shared" si="10"/>
        <v>5.405619064701303E-2</v>
      </c>
      <c r="W67" s="120">
        <f t="shared" si="11"/>
        <v>3.6037460431342018E-2</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1.4653952047906533</v>
      </c>
      <c r="V68" s="87">
        <f t="shared" si="10"/>
        <v>5.2196950471007385E-2</v>
      </c>
      <c r="W68" s="120">
        <f t="shared" si="11"/>
        <v>3.4797966980671585E-2</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1.4149935467037207</v>
      </c>
      <c r="V69" s="87">
        <f t="shared" si="10"/>
        <v>5.0401658086932671E-2</v>
      </c>
      <c r="W69" s="120">
        <f t="shared" si="11"/>
        <v>3.3601105391288445E-2</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1.3663254326666165</v>
      </c>
      <c r="V70" s="87">
        <f t="shared" si="10"/>
        <v>4.8668114037104165E-2</v>
      </c>
      <c r="W70" s="120">
        <f t="shared" si="11"/>
        <v>3.2445409358069444E-2</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1.319331238153348</v>
      </c>
      <c r="V71" s="87">
        <f t="shared" si="10"/>
        <v>4.6994194513268681E-2</v>
      </c>
      <c r="W71" s="120">
        <f t="shared" si="11"/>
        <v>3.1329463008845787E-2</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1.2739533893986741</v>
      </c>
      <c r="V72" s="87">
        <f t="shared" si="10"/>
        <v>4.537784875467385E-2</v>
      </c>
      <c r="W72" s="120">
        <f t="shared" si="11"/>
        <v>3.0251899169782565E-2</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1.2301362928630444</v>
      </c>
      <c r="V73" s="87">
        <f t="shared" si="10"/>
        <v>4.3817096535629735E-2</v>
      </c>
      <c r="W73" s="120">
        <f t="shared" si="11"/>
        <v>2.9211397690419822E-2</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1.1878262671235595</v>
      </c>
      <c r="V74" s="87">
        <f t="shared" si="10"/>
        <v>4.2310025739484725E-2</v>
      </c>
      <c r="W74" s="120">
        <f t="shared" si="11"/>
        <v>2.8206683826323149E-2</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1.1469714771075161</v>
      </c>
      <c r="V75" s="87">
        <f t="shared" si="10"/>
        <v>4.0854790016043495E-2</v>
      </c>
      <c r="W75" s="120">
        <f t="shared" si="11"/>
        <v>2.723652667736233E-2</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1.107521870587959</v>
      </c>
      <c r="V76" s="87">
        <f t="shared" si="10"/>
        <v>3.9449606519557152E-2</v>
      </c>
      <c r="W76" s="120">
        <f t="shared" si="11"/>
        <v>2.6299737679704768E-2</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1.0694291168634449</v>
      </c>
      <c r="V77" s="87">
        <f t="shared" si="10"/>
        <v>3.8092753724514199E-2</v>
      </c>
      <c r="W77" s="120">
        <f t="shared" si="11"/>
        <v>2.5395169149676131E-2</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1.0326465475468884</v>
      </c>
      <c r="V78" s="87">
        <f t="shared" si="10"/>
        <v>3.6782569316556497E-2</v>
      </c>
      <c r="W78" s="120">
        <f t="shared" si="11"/>
        <v>2.452171287770433E-2</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0.99712909939095207</v>
      </c>
      <c r="V79" s="87">
        <f t="shared" si="10"/>
        <v>3.5517448155936333E-2</v>
      </c>
      <c r="W79" s="120">
        <f t="shared" si="11"/>
        <v>2.3678298770624221E-2</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0.96283325907993267</v>
      </c>
      <c r="V80" s="87">
        <f t="shared" si="10"/>
        <v>3.4295840311019433E-2</v>
      </c>
      <c r="W80" s="120">
        <f t="shared" si="11"/>
        <v>2.2863893540679622E-2</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0.92971700992050776</v>
      </c>
      <c r="V81" s="87">
        <f t="shared" si="10"/>
        <v>3.3116249159424953E-2</v>
      </c>
      <c r="W81" s="120">
        <f t="shared" si="11"/>
        <v>2.2077499439616635E-2</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0.89773978036603197</v>
      </c>
      <c r="V82" s="87">
        <f t="shared" si="10"/>
        <v>3.1977229554475815E-2</v>
      </c>
      <c r="W82" s="120">
        <f t="shared" si="11"/>
        <v>2.1318153036317209E-2</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0.86686239431131862</v>
      </c>
      <c r="V83" s="87">
        <f t="shared" si="10"/>
        <v>3.0877386054713379E-2</v>
      </c>
      <c r="W83" s="120">
        <f t="shared" si="11"/>
        <v>2.0584924036475584E-2</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0.83704702309701151</v>
      </c>
      <c r="V84" s="87">
        <f t="shared" si="10"/>
        <v>2.981537121430709E-2</v>
      </c>
      <c r="W84" s="120">
        <f t="shared" si="11"/>
        <v>1.9876914142871391E-2</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0.80825713916474662</v>
      </c>
      <c r="V85" s="87">
        <f t="shared" ref="V85:V98" si="22">U84*(1-$W$10)+T85</f>
        <v>2.8789883932264861E-2</v>
      </c>
      <c r="W85" s="120">
        <f t="shared" ref="W85:W99" si="23">V85*CH4_fraction*conv</f>
        <v>1.9193255954843239E-2</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0.78045747130632503</v>
      </c>
      <c r="V86" s="87">
        <f t="shared" si="22"/>
        <v>2.7799667858421636E-2</v>
      </c>
      <c r="W86" s="120">
        <f t="shared" si="23"/>
        <v>1.8533111905614422E-2</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0.75361396145207171</v>
      </c>
      <c r="V87" s="87">
        <f t="shared" si="22"/>
        <v>2.6843509854253315E-2</v>
      </c>
      <c r="W87" s="120">
        <f t="shared" si="23"/>
        <v>1.7895673236168877E-2</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0.72769372294544132</v>
      </c>
      <c r="V88" s="87">
        <f t="shared" si="22"/>
        <v>2.5920238506630361E-2</v>
      </c>
      <c r="W88" s="120">
        <f t="shared" si="23"/>
        <v>1.7280159004420238E-2</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0.70266500025275114</v>
      </c>
      <c r="V89" s="87">
        <f t="shared" si="22"/>
        <v>2.5028722692690211E-2</v>
      </c>
      <c r="W89" s="120">
        <f t="shared" si="23"/>
        <v>1.6685815128460138E-2</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0.67849713005868084</v>
      </c>
      <c r="V90" s="87">
        <f t="shared" si="22"/>
        <v>2.416787019407033E-2</v>
      </c>
      <c r="W90" s="120">
        <f t="shared" si="23"/>
        <v>1.6111913462713554E-2</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0.65516050369987677</v>
      </c>
      <c r="V91" s="87">
        <f t="shared" si="22"/>
        <v>2.3336626358804118E-2</v>
      </c>
      <c r="W91" s="120">
        <f t="shared" si="23"/>
        <v>1.5557750905869411E-2</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0.63262653089063647</v>
      </c>
      <c r="V92" s="87">
        <f t="shared" si="22"/>
        <v>2.2533972809240348E-2</v>
      </c>
      <c r="W92" s="120">
        <f t="shared" si="23"/>
        <v>1.5022648539493564E-2</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0.61086760469623325</v>
      </c>
      <c r="V93" s="87">
        <f t="shared" si="22"/>
        <v>2.1758926194403214E-2</v>
      </c>
      <c r="W93" s="120">
        <f t="shared" si="23"/>
        <v>1.4505950796268808E-2</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0.58985706771096891</v>
      </c>
      <c r="V94" s="87">
        <f t="shared" si="22"/>
        <v>2.101053698526438E-2</v>
      </c>
      <c r="W94" s="120">
        <f t="shared" si="23"/>
        <v>1.400702465684292E-2</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0.56956917939951768</v>
      </c>
      <c r="V95" s="87">
        <f t="shared" si="22"/>
        <v>2.0287888311451209E-2</v>
      </c>
      <c r="W95" s="120">
        <f t="shared" si="23"/>
        <v>1.3525258874300805E-2</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0.54997908456155187</v>
      </c>
      <c r="V96" s="87">
        <f t="shared" si="22"/>
        <v>1.9590094837965862E-2</v>
      </c>
      <c r="W96" s="120">
        <f t="shared" si="23"/>
        <v>1.3060063225310574E-2</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0.53106278288101261</v>
      </c>
      <c r="V97" s="87">
        <f t="shared" si="22"/>
        <v>1.8916301680539233E-2</v>
      </c>
      <c r="W97" s="120">
        <f t="shared" si="23"/>
        <v>1.2610867787026154E-2</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0.51279709952272179</v>
      </c>
      <c r="V98" s="87">
        <f t="shared" si="22"/>
        <v>1.8265683358290787E-2</v>
      </c>
      <c r="W98" s="120">
        <f t="shared" si="23"/>
        <v>1.2177122238860524E-2</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0.49515965674031048</v>
      </c>
      <c r="V99" s="88">
        <f>U98*(1-$W$10)+T99</f>
        <v>1.7637442782411281E-2</v>
      </c>
      <c r="W99" s="122">
        <f t="shared" si="23"/>
        <v>1.1758295188274186E-2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0.22662473446799999</v>
      </c>
      <c r="D19" s="451">
        <f>Dry_Matter_Content!H6</f>
        <v>0.73</v>
      </c>
      <c r="E19" s="318">
        <f>MCF!R18</f>
        <v>0.8</v>
      </c>
      <c r="F19" s="150">
        <f t="shared" ref="F19:F50" si="0">C19*D19*$K$6*DOCF*E19</f>
        <v>1.9852326739396801E-2</v>
      </c>
      <c r="G19" s="85">
        <f t="shared" ref="G19:G82" si="1">F19*$K$12</f>
        <v>1.9852326739396801E-2</v>
      </c>
      <c r="H19" s="85">
        <f t="shared" ref="H19:H82" si="2">F19*(1-$K$12)</f>
        <v>0</v>
      </c>
      <c r="I19" s="85">
        <f t="shared" ref="I19:I82" si="3">G19+I18*$K$10</f>
        <v>1.9852326739396801E-2</v>
      </c>
      <c r="J19" s="85">
        <f t="shared" ref="J19:J82" si="4">I18*(1-$K$10)+H19</f>
        <v>0</v>
      </c>
      <c r="K19" s="86">
        <f>J19*CH4_fraction*conv</f>
        <v>0</v>
      </c>
      <c r="O19" s="115">
        <f>Amnt_Deposited!B14</f>
        <v>2000</v>
      </c>
      <c r="P19" s="118">
        <f>Amnt_Deposited!H14</f>
        <v>0.22662473446799999</v>
      </c>
      <c r="Q19" s="318">
        <f>MCF!R18</f>
        <v>0.8</v>
      </c>
      <c r="R19" s="150">
        <f t="shared" ref="R19:R50" si="5">P19*$W$6*DOCF*Q19</f>
        <v>2.1755974508928001E-2</v>
      </c>
      <c r="S19" s="85">
        <f>R19*$W$12</f>
        <v>2.1755974508928001E-2</v>
      </c>
      <c r="T19" s="85">
        <f>R19*(1-$W$12)</f>
        <v>0</v>
      </c>
      <c r="U19" s="85">
        <f>S19+U18*$W$10</f>
        <v>2.1755974508928001E-2</v>
      </c>
      <c r="V19" s="85">
        <f>U18*(1-$W$10)+T19</f>
        <v>0</v>
      </c>
      <c r="W19" s="86">
        <f>V19*CH4_fraction*conv</f>
        <v>0</v>
      </c>
    </row>
    <row r="20" spans="2:23">
      <c r="B20" s="116">
        <f>Amnt_Deposited!B15</f>
        <v>2001</v>
      </c>
      <c r="C20" s="119">
        <f>Amnt_Deposited!H15</f>
        <v>0.232027337916</v>
      </c>
      <c r="D20" s="453">
        <f>Dry_Matter_Content!H7</f>
        <v>0.73</v>
      </c>
      <c r="E20" s="319">
        <f>MCF!R19</f>
        <v>0.8</v>
      </c>
      <c r="F20" s="87">
        <f t="shared" si="0"/>
        <v>2.0325594801441599E-2</v>
      </c>
      <c r="G20" s="87">
        <f t="shared" si="1"/>
        <v>2.0325594801441599E-2</v>
      </c>
      <c r="H20" s="87">
        <f t="shared" si="2"/>
        <v>0</v>
      </c>
      <c r="I20" s="87">
        <f t="shared" si="3"/>
        <v>3.8835781564008784E-2</v>
      </c>
      <c r="J20" s="87">
        <f t="shared" si="4"/>
        <v>1.3421399768296187E-3</v>
      </c>
      <c r="K20" s="120">
        <f>J20*CH4_fraction*conv</f>
        <v>8.9475998455307911E-4</v>
      </c>
      <c r="M20" s="428"/>
      <c r="O20" s="116">
        <f>Amnt_Deposited!B15</f>
        <v>2001</v>
      </c>
      <c r="P20" s="119">
        <f>Amnt_Deposited!H15</f>
        <v>0.232027337916</v>
      </c>
      <c r="Q20" s="319">
        <f>MCF!R19</f>
        <v>0.8</v>
      </c>
      <c r="R20" s="87">
        <f t="shared" si="5"/>
        <v>2.2274624439936001E-2</v>
      </c>
      <c r="S20" s="87">
        <f>R20*$W$12</f>
        <v>2.2274624439936001E-2</v>
      </c>
      <c r="T20" s="87">
        <f>R20*(1-$W$12)</f>
        <v>0</v>
      </c>
      <c r="U20" s="87">
        <f>S20+U19*$W$10</f>
        <v>4.2559760618091816E-2</v>
      </c>
      <c r="V20" s="87">
        <f>U19*(1-$W$10)+T20</f>
        <v>1.470838330772185E-3</v>
      </c>
      <c r="W20" s="120">
        <f>V20*CH4_fraction*conv</f>
        <v>9.8055888718145663E-4</v>
      </c>
    </row>
    <row r="21" spans="2:23">
      <c r="B21" s="116">
        <f>Amnt_Deposited!B16</f>
        <v>2002</v>
      </c>
      <c r="C21" s="119">
        <f>Amnt_Deposited!H16</f>
        <v>0.23656945276800004</v>
      </c>
      <c r="D21" s="453">
        <f>Dry_Matter_Content!H8</f>
        <v>0.73</v>
      </c>
      <c r="E21" s="319">
        <f>MCF!R20</f>
        <v>0.8</v>
      </c>
      <c r="F21" s="87">
        <f t="shared" si="0"/>
        <v>2.0723484062476802E-2</v>
      </c>
      <c r="G21" s="87">
        <f t="shared" si="1"/>
        <v>2.0723484062476802E-2</v>
      </c>
      <c r="H21" s="87">
        <f t="shared" si="2"/>
        <v>0</v>
      </c>
      <c r="I21" s="87">
        <f t="shared" si="3"/>
        <v>5.6933726783975958E-2</v>
      </c>
      <c r="J21" s="87">
        <f t="shared" si="4"/>
        <v>2.6255388425096317E-3</v>
      </c>
      <c r="K21" s="120">
        <f t="shared" ref="K21:K84" si="6">J21*CH4_fraction*conv</f>
        <v>1.7503592283397544E-3</v>
      </c>
      <c r="O21" s="116">
        <f>Amnt_Deposited!B16</f>
        <v>2002</v>
      </c>
      <c r="P21" s="119">
        <f>Amnt_Deposited!H16</f>
        <v>0.23656945276800004</v>
      </c>
      <c r="Q21" s="319">
        <f>MCF!R20</f>
        <v>0.8</v>
      </c>
      <c r="R21" s="87">
        <f t="shared" si="5"/>
        <v>2.2710667465728002E-2</v>
      </c>
      <c r="S21" s="87">
        <f t="shared" ref="S21:S84" si="7">R21*$W$12</f>
        <v>2.2710667465728002E-2</v>
      </c>
      <c r="T21" s="87">
        <f t="shared" ref="T21:T84" si="8">R21*(1-$W$12)</f>
        <v>0</v>
      </c>
      <c r="U21" s="87">
        <f t="shared" ref="U21:U84" si="9">S21+U20*$W$10</f>
        <v>6.2393125242713371E-2</v>
      </c>
      <c r="V21" s="87">
        <f t="shared" ref="V21:V84" si="10">U20*(1-$W$10)+T21</f>
        <v>2.8773028411064453E-3</v>
      </c>
      <c r="W21" s="120">
        <f t="shared" ref="W21:W84" si="11">V21*CH4_fraction*conv</f>
        <v>1.9182018940709636E-3</v>
      </c>
    </row>
    <row r="22" spans="2:23">
      <c r="B22" s="116">
        <f>Amnt_Deposited!B17</f>
        <v>2003</v>
      </c>
      <c r="C22" s="119">
        <f>Amnt_Deposited!H17</f>
        <v>0.239112637632</v>
      </c>
      <c r="D22" s="453">
        <f>Dry_Matter_Content!H9</f>
        <v>0.73</v>
      </c>
      <c r="E22" s="319">
        <f>MCF!R21</f>
        <v>0.8</v>
      </c>
      <c r="F22" s="87">
        <f t="shared" si="0"/>
        <v>2.09462670565632E-2</v>
      </c>
      <c r="G22" s="87">
        <f t="shared" si="1"/>
        <v>2.09462670565632E-2</v>
      </c>
      <c r="H22" s="87">
        <f t="shared" si="2"/>
        <v>0</v>
      </c>
      <c r="I22" s="87">
        <f t="shared" si="3"/>
        <v>7.4030922054156137E-2</v>
      </c>
      <c r="J22" s="87">
        <f t="shared" si="4"/>
        <v>3.849071786383015E-3</v>
      </c>
      <c r="K22" s="120">
        <f t="shared" si="6"/>
        <v>2.5660478575886764E-3</v>
      </c>
      <c r="N22" s="290"/>
      <c r="O22" s="116">
        <f>Amnt_Deposited!B17</f>
        <v>2003</v>
      </c>
      <c r="P22" s="119">
        <f>Amnt_Deposited!H17</f>
        <v>0.239112637632</v>
      </c>
      <c r="Q22" s="319">
        <f>MCF!R21</f>
        <v>0.8</v>
      </c>
      <c r="R22" s="87">
        <f t="shared" si="5"/>
        <v>2.2954813212671999E-2</v>
      </c>
      <c r="S22" s="87">
        <f t="shared" si="7"/>
        <v>2.2954813212671999E-2</v>
      </c>
      <c r="T22" s="87">
        <f t="shared" si="8"/>
        <v>0</v>
      </c>
      <c r="U22" s="87">
        <f t="shared" si="9"/>
        <v>8.112977759359577E-2</v>
      </c>
      <c r="V22" s="87">
        <f t="shared" si="10"/>
        <v>4.2181608617896053E-3</v>
      </c>
      <c r="W22" s="120">
        <f t="shared" si="11"/>
        <v>2.8121072411930702E-3</v>
      </c>
    </row>
    <row r="23" spans="2:23">
      <c r="B23" s="116">
        <f>Amnt_Deposited!B18</f>
        <v>2004</v>
      </c>
      <c r="C23" s="119">
        <f>Amnt_Deposited!H18</f>
        <v>0.24544396958400003</v>
      </c>
      <c r="D23" s="453">
        <f>Dry_Matter_Content!H10</f>
        <v>0.73</v>
      </c>
      <c r="E23" s="319">
        <f>MCF!R22</f>
        <v>0.8</v>
      </c>
      <c r="F23" s="87">
        <f t="shared" si="0"/>
        <v>2.15008917355584E-2</v>
      </c>
      <c r="G23" s="87">
        <f t="shared" si="1"/>
        <v>2.15008917355584E-2</v>
      </c>
      <c r="H23" s="87">
        <f t="shared" si="2"/>
        <v>0</v>
      </c>
      <c r="I23" s="87">
        <f t="shared" si="3"/>
        <v>9.0526865940792553E-2</v>
      </c>
      <c r="J23" s="87">
        <f t="shared" si="4"/>
        <v>5.0049478489219857E-3</v>
      </c>
      <c r="K23" s="120">
        <f t="shared" si="6"/>
        <v>3.3366318992813235E-3</v>
      </c>
      <c r="N23" s="290"/>
      <c r="O23" s="116">
        <f>Amnt_Deposited!B18</f>
        <v>2004</v>
      </c>
      <c r="P23" s="119">
        <f>Amnt_Deposited!H18</f>
        <v>0.24544396958400003</v>
      </c>
      <c r="Q23" s="319">
        <f>MCF!R22</f>
        <v>0.8</v>
      </c>
      <c r="R23" s="87">
        <f t="shared" si="5"/>
        <v>2.3562621080064003E-2</v>
      </c>
      <c r="S23" s="87">
        <f t="shared" si="7"/>
        <v>2.3562621080064003E-2</v>
      </c>
      <c r="T23" s="87">
        <f t="shared" si="8"/>
        <v>0</v>
      </c>
      <c r="U23" s="87">
        <f t="shared" si="9"/>
        <v>9.9207524318676771E-2</v>
      </c>
      <c r="V23" s="87">
        <f t="shared" si="10"/>
        <v>5.4848743549829986E-3</v>
      </c>
      <c r="W23" s="120">
        <f t="shared" si="11"/>
        <v>3.656582903321999E-3</v>
      </c>
    </row>
    <row r="24" spans="2:23">
      <c r="B24" s="116">
        <f>Amnt_Deposited!B19</f>
        <v>2005</v>
      </c>
      <c r="C24" s="119">
        <f>Amnt_Deposited!H19</f>
        <v>0.25579646294400005</v>
      </c>
      <c r="D24" s="453">
        <f>Dry_Matter_Content!H11</f>
        <v>0.73</v>
      </c>
      <c r="E24" s="319">
        <f>MCF!R23</f>
        <v>0.8</v>
      </c>
      <c r="F24" s="87">
        <f t="shared" si="0"/>
        <v>2.2407770153894405E-2</v>
      </c>
      <c r="G24" s="87">
        <f t="shared" si="1"/>
        <v>2.2407770153894405E-2</v>
      </c>
      <c r="H24" s="87">
        <f t="shared" si="2"/>
        <v>0</v>
      </c>
      <c r="I24" s="87">
        <f t="shared" si="3"/>
        <v>0.10681446049254366</v>
      </c>
      <c r="J24" s="87">
        <f t="shared" si="4"/>
        <v>6.120175602143299E-3</v>
      </c>
      <c r="K24" s="120">
        <f t="shared" si="6"/>
        <v>4.0801170680955321E-3</v>
      </c>
      <c r="N24" s="290"/>
      <c r="O24" s="116">
        <f>Amnt_Deposited!B19</f>
        <v>2005</v>
      </c>
      <c r="P24" s="119">
        <f>Amnt_Deposited!H19</f>
        <v>0.25579646294400005</v>
      </c>
      <c r="Q24" s="319">
        <f>MCF!R23</f>
        <v>0.8</v>
      </c>
      <c r="R24" s="87">
        <f t="shared" si="5"/>
        <v>2.4556460442624006E-2</v>
      </c>
      <c r="S24" s="87">
        <f t="shared" si="7"/>
        <v>2.4556460442624006E-2</v>
      </c>
      <c r="T24" s="87">
        <f t="shared" si="8"/>
        <v>0</v>
      </c>
      <c r="U24" s="87">
        <f t="shared" si="9"/>
        <v>0.1170569430055273</v>
      </c>
      <c r="V24" s="87">
        <f t="shared" si="10"/>
        <v>6.707041755773478E-3</v>
      </c>
      <c r="W24" s="120">
        <f t="shared" si="11"/>
        <v>4.471361170515652E-3</v>
      </c>
    </row>
    <row r="25" spans="2:23">
      <c r="B25" s="116">
        <f>Amnt_Deposited!B20</f>
        <v>2006</v>
      </c>
      <c r="C25" s="119">
        <f>Amnt_Deposited!H20</f>
        <v>0.25929001335599999</v>
      </c>
      <c r="D25" s="453">
        <f>Dry_Matter_Content!H12</f>
        <v>0.73</v>
      </c>
      <c r="E25" s="319">
        <f>MCF!R24</f>
        <v>0.8</v>
      </c>
      <c r="F25" s="87">
        <f t="shared" si="0"/>
        <v>2.2713805169985599E-2</v>
      </c>
      <c r="G25" s="87">
        <f t="shared" si="1"/>
        <v>2.2713805169985599E-2</v>
      </c>
      <c r="H25" s="87">
        <f t="shared" si="2"/>
        <v>0</v>
      </c>
      <c r="I25" s="87">
        <f t="shared" si="3"/>
        <v>0.12230694800982138</v>
      </c>
      <c r="J25" s="87">
        <f t="shared" si="4"/>
        <v>7.2213176527078796E-3</v>
      </c>
      <c r="K25" s="120">
        <f t="shared" si="6"/>
        <v>4.8142117684719194E-3</v>
      </c>
      <c r="N25" s="290"/>
      <c r="O25" s="116">
        <f>Amnt_Deposited!B20</f>
        <v>2006</v>
      </c>
      <c r="P25" s="119">
        <f>Amnt_Deposited!H20</f>
        <v>0.25929001335599999</v>
      </c>
      <c r="Q25" s="319">
        <f>MCF!R24</f>
        <v>0.8</v>
      </c>
      <c r="R25" s="87">
        <f t="shared" si="5"/>
        <v>2.4891841282175999E-2</v>
      </c>
      <c r="S25" s="87">
        <f t="shared" si="7"/>
        <v>2.4891841282175999E-2</v>
      </c>
      <c r="T25" s="87">
        <f t="shared" si="8"/>
        <v>0</v>
      </c>
      <c r="U25" s="87">
        <f t="shared" si="9"/>
        <v>0.13403501151761246</v>
      </c>
      <c r="V25" s="87">
        <f t="shared" si="10"/>
        <v>7.9137727700908274E-3</v>
      </c>
      <c r="W25" s="120">
        <f t="shared" si="11"/>
        <v>5.2758485133938843E-3</v>
      </c>
    </row>
    <row r="26" spans="2:23">
      <c r="B26" s="116">
        <f>Amnt_Deposited!B21</f>
        <v>2007</v>
      </c>
      <c r="C26" s="119">
        <f>Amnt_Deposited!H21</f>
        <v>0.26271865263600003</v>
      </c>
      <c r="D26" s="453">
        <f>Dry_Matter_Content!H13</f>
        <v>0.73</v>
      </c>
      <c r="E26" s="319">
        <f>MCF!R25</f>
        <v>0.8</v>
      </c>
      <c r="F26" s="87">
        <f t="shared" si="0"/>
        <v>2.3014153970913602E-2</v>
      </c>
      <c r="G26" s="87">
        <f t="shared" si="1"/>
        <v>2.3014153970913602E-2</v>
      </c>
      <c r="H26" s="87">
        <f t="shared" si="2"/>
        <v>0</v>
      </c>
      <c r="I26" s="87">
        <f t="shared" si="3"/>
        <v>0.13705239642682918</v>
      </c>
      <c r="J26" s="87">
        <f t="shared" si="4"/>
        <v>8.2687055539058061E-3</v>
      </c>
      <c r="K26" s="120">
        <f t="shared" si="6"/>
        <v>5.5124703692705371E-3</v>
      </c>
      <c r="N26" s="290"/>
      <c r="O26" s="116">
        <f>Amnt_Deposited!B21</f>
        <v>2007</v>
      </c>
      <c r="P26" s="119">
        <f>Amnt_Deposited!H21</f>
        <v>0.26271865263600003</v>
      </c>
      <c r="Q26" s="319">
        <f>MCF!R25</f>
        <v>0.8</v>
      </c>
      <c r="R26" s="87">
        <f t="shared" si="5"/>
        <v>2.5220990653056004E-2</v>
      </c>
      <c r="S26" s="87">
        <f t="shared" si="7"/>
        <v>2.5220990653056004E-2</v>
      </c>
      <c r="T26" s="87">
        <f t="shared" si="8"/>
        <v>0</v>
      </c>
      <c r="U26" s="87">
        <f t="shared" si="9"/>
        <v>0.15019440704310047</v>
      </c>
      <c r="V26" s="87">
        <f t="shared" si="10"/>
        <v>9.0615951275680052E-3</v>
      </c>
      <c r="W26" s="120">
        <f t="shared" si="11"/>
        <v>6.0410634183786695E-3</v>
      </c>
    </row>
    <row r="27" spans="2:23">
      <c r="B27" s="116">
        <f>Amnt_Deposited!B22</f>
        <v>2008</v>
      </c>
      <c r="C27" s="119">
        <f>Amnt_Deposited!H22</f>
        <v>0.26605575057600001</v>
      </c>
      <c r="D27" s="453">
        <f>Dry_Matter_Content!H14</f>
        <v>0.73</v>
      </c>
      <c r="E27" s="319">
        <f>MCF!R26</f>
        <v>0.8</v>
      </c>
      <c r="F27" s="87">
        <f t="shared" si="0"/>
        <v>2.3306483750457602E-2</v>
      </c>
      <c r="G27" s="87">
        <f t="shared" si="1"/>
        <v>2.3306483750457602E-2</v>
      </c>
      <c r="H27" s="87">
        <f t="shared" si="2"/>
        <v>0</v>
      </c>
      <c r="I27" s="87">
        <f t="shared" si="3"/>
        <v>0.15109329118213319</v>
      </c>
      <c r="J27" s="87">
        <f t="shared" si="4"/>
        <v>9.2655889951535845E-3</v>
      </c>
      <c r="K27" s="120">
        <f t="shared" si="6"/>
        <v>6.1770593301023894E-3</v>
      </c>
      <c r="N27" s="290"/>
      <c r="O27" s="116">
        <f>Amnt_Deposited!B22</f>
        <v>2008</v>
      </c>
      <c r="P27" s="119">
        <f>Amnt_Deposited!H22</f>
        <v>0.26605575057600001</v>
      </c>
      <c r="Q27" s="319">
        <f>MCF!R26</f>
        <v>0.8</v>
      </c>
      <c r="R27" s="87">
        <f t="shared" si="5"/>
        <v>2.5541352055296004E-2</v>
      </c>
      <c r="S27" s="87">
        <f t="shared" si="7"/>
        <v>2.5541352055296004E-2</v>
      </c>
      <c r="T27" s="87">
        <f t="shared" si="8"/>
        <v>0</v>
      </c>
      <c r="U27" s="87">
        <f t="shared" si="9"/>
        <v>0.16558168896672132</v>
      </c>
      <c r="V27" s="87">
        <f t="shared" si="10"/>
        <v>1.0154070131675162E-2</v>
      </c>
      <c r="W27" s="120">
        <f t="shared" si="11"/>
        <v>6.7693800877834404E-3</v>
      </c>
    </row>
    <row r="28" spans="2:23">
      <c r="B28" s="116">
        <f>Amnt_Deposited!B23</f>
        <v>2009</v>
      </c>
      <c r="C28" s="119">
        <f>Amnt_Deposited!H23</f>
        <v>0.26926136186400002</v>
      </c>
      <c r="D28" s="453">
        <f>Dry_Matter_Content!H15</f>
        <v>0.73</v>
      </c>
      <c r="E28" s="319">
        <f>MCF!R27</f>
        <v>0.8</v>
      </c>
      <c r="F28" s="87">
        <f t="shared" si="0"/>
        <v>2.3587295299286399E-2</v>
      </c>
      <c r="G28" s="87">
        <f t="shared" si="1"/>
        <v>2.3587295299286399E-2</v>
      </c>
      <c r="H28" s="87">
        <f t="shared" si="2"/>
        <v>0</v>
      </c>
      <c r="I28" s="87">
        <f t="shared" si="3"/>
        <v>0.1644657462267573</v>
      </c>
      <c r="J28" s="87">
        <f t="shared" si="4"/>
        <v>1.0214840254662294E-2</v>
      </c>
      <c r="K28" s="120">
        <f t="shared" si="6"/>
        <v>6.8098935031081958E-3</v>
      </c>
      <c r="N28" s="290"/>
      <c r="O28" s="116">
        <f>Amnt_Deposited!B23</f>
        <v>2009</v>
      </c>
      <c r="P28" s="119">
        <f>Amnt_Deposited!H23</f>
        <v>0.26926136186400002</v>
      </c>
      <c r="Q28" s="319">
        <f>MCF!R27</f>
        <v>0.8</v>
      </c>
      <c r="R28" s="87">
        <f t="shared" si="5"/>
        <v>2.5849090738944005E-2</v>
      </c>
      <c r="S28" s="87">
        <f t="shared" si="7"/>
        <v>2.5849090738944005E-2</v>
      </c>
      <c r="T28" s="87">
        <f t="shared" si="8"/>
        <v>0</v>
      </c>
      <c r="U28" s="87">
        <f t="shared" si="9"/>
        <v>0.18023643422110391</v>
      </c>
      <c r="V28" s="87">
        <f t="shared" si="10"/>
        <v>1.1194345484561418E-2</v>
      </c>
      <c r="W28" s="120">
        <f t="shared" si="11"/>
        <v>7.462896989707612E-3</v>
      </c>
    </row>
    <row r="29" spans="2:23">
      <c r="B29" s="116">
        <f>Amnt_Deposited!B24</f>
        <v>2010</v>
      </c>
      <c r="C29" s="119">
        <f>Amnt_Deposited!H24</f>
        <v>0.274775479308</v>
      </c>
      <c r="D29" s="453">
        <f>Dry_Matter_Content!H16</f>
        <v>0.73</v>
      </c>
      <c r="E29" s="319">
        <f>MCF!R28</f>
        <v>0.8</v>
      </c>
      <c r="F29" s="87">
        <f t="shared" si="0"/>
        <v>2.4070331987380802E-2</v>
      </c>
      <c r="G29" s="87">
        <f t="shared" si="1"/>
        <v>2.4070331987380802E-2</v>
      </c>
      <c r="H29" s="87">
        <f t="shared" si="2"/>
        <v>0</v>
      </c>
      <c r="I29" s="87">
        <f t="shared" si="3"/>
        <v>0.17741717735542933</v>
      </c>
      <c r="J29" s="87">
        <f t="shared" si="4"/>
        <v>1.1118900858708763E-2</v>
      </c>
      <c r="K29" s="120">
        <f t="shared" si="6"/>
        <v>7.4126005724725087E-3</v>
      </c>
      <c r="O29" s="116">
        <f>Amnt_Deposited!B24</f>
        <v>2010</v>
      </c>
      <c r="P29" s="119">
        <f>Amnt_Deposited!H24</f>
        <v>0.274775479308</v>
      </c>
      <c r="Q29" s="319">
        <f>MCF!R28</f>
        <v>0.8</v>
      </c>
      <c r="R29" s="87">
        <f t="shared" si="5"/>
        <v>2.6378446013568004E-2</v>
      </c>
      <c r="S29" s="87">
        <f t="shared" si="7"/>
        <v>2.6378446013568004E-2</v>
      </c>
      <c r="T29" s="87">
        <f t="shared" si="8"/>
        <v>0</v>
      </c>
      <c r="U29" s="87">
        <f t="shared" si="9"/>
        <v>0.19442978340321027</v>
      </c>
      <c r="V29" s="87">
        <f t="shared" si="10"/>
        <v>1.2185096831461659E-2</v>
      </c>
      <c r="W29" s="120">
        <f t="shared" si="11"/>
        <v>8.1233978876411057E-3</v>
      </c>
    </row>
    <row r="30" spans="2:23">
      <c r="B30" s="116">
        <f>Amnt_Deposited!B25</f>
        <v>2011</v>
      </c>
      <c r="C30" s="119">
        <f>Amnt_Deposited!H25</f>
        <v>0.21488156928000002</v>
      </c>
      <c r="D30" s="453">
        <f>Dry_Matter_Content!H17</f>
        <v>0.73</v>
      </c>
      <c r="E30" s="319">
        <f>MCF!R29</f>
        <v>0.8</v>
      </c>
      <c r="F30" s="87">
        <f t="shared" si="0"/>
        <v>1.8823625468928004E-2</v>
      </c>
      <c r="G30" s="87">
        <f t="shared" si="1"/>
        <v>1.8823625468928004E-2</v>
      </c>
      <c r="H30" s="87">
        <f t="shared" si="2"/>
        <v>0</v>
      </c>
      <c r="I30" s="87">
        <f t="shared" si="3"/>
        <v>0.18424630518028784</v>
      </c>
      <c r="J30" s="87">
        <f t="shared" si="4"/>
        <v>1.1994497644069471E-2</v>
      </c>
      <c r="K30" s="120">
        <f t="shared" si="6"/>
        <v>7.9963317627129802E-3</v>
      </c>
      <c r="O30" s="116">
        <f>Amnt_Deposited!B25</f>
        <v>2011</v>
      </c>
      <c r="P30" s="119">
        <f>Amnt_Deposited!H25</f>
        <v>0.21488156928000002</v>
      </c>
      <c r="Q30" s="319">
        <f>MCF!R29</f>
        <v>0.8</v>
      </c>
      <c r="R30" s="87">
        <f t="shared" si="5"/>
        <v>2.0628630650880001E-2</v>
      </c>
      <c r="S30" s="87">
        <f t="shared" si="7"/>
        <v>2.0628630650880001E-2</v>
      </c>
      <c r="T30" s="87">
        <f t="shared" si="8"/>
        <v>0</v>
      </c>
      <c r="U30" s="87">
        <f t="shared" si="9"/>
        <v>0.20191375910168535</v>
      </c>
      <c r="V30" s="87">
        <f t="shared" si="10"/>
        <v>1.3144654952404902E-2</v>
      </c>
      <c r="W30" s="120">
        <f t="shared" si="11"/>
        <v>8.7631033016032679E-3</v>
      </c>
    </row>
    <row r="31" spans="2:23">
      <c r="B31" s="116">
        <f>Amnt_Deposited!B26</f>
        <v>2012</v>
      </c>
      <c r="C31" s="119">
        <f>Amnt_Deposited!H26</f>
        <v>0.21652326108</v>
      </c>
      <c r="D31" s="453">
        <f>Dry_Matter_Content!H18</f>
        <v>0.73</v>
      </c>
      <c r="E31" s="319">
        <f>MCF!R30</f>
        <v>0.8</v>
      </c>
      <c r="F31" s="87">
        <f t="shared" si="0"/>
        <v>1.8967437670608E-2</v>
      </c>
      <c r="G31" s="87">
        <f t="shared" si="1"/>
        <v>1.8967437670608E-2</v>
      </c>
      <c r="H31" s="87">
        <f t="shared" si="2"/>
        <v>0</v>
      </c>
      <c r="I31" s="87">
        <f t="shared" si="3"/>
        <v>0.19075755396121366</v>
      </c>
      <c r="J31" s="87">
        <f t="shared" si="4"/>
        <v>1.2456188889682156E-2</v>
      </c>
      <c r="K31" s="120">
        <f t="shared" si="6"/>
        <v>8.3041259264547695E-3</v>
      </c>
      <c r="O31" s="116">
        <f>Amnt_Deposited!B26</f>
        <v>2012</v>
      </c>
      <c r="P31" s="119">
        <f>Amnt_Deposited!H26</f>
        <v>0.21652326108</v>
      </c>
      <c r="Q31" s="319">
        <f>MCF!R30</f>
        <v>0.8</v>
      </c>
      <c r="R31" s="87">
        <f t="shared" si="5"/>
        <v>2.078623306368E-2</v>
      </c>
      <c r="S31" s="87">
        <f t="shared" si="7"/>
        <v>2.078623306368E-2</v>
      </c>
      <c r="T31" s="87">
        <f t="shared" si="8"/>
        <v>0</v>
      </c>
      <c r="U31" s="87">
        <f t="shared" si="9"/>
        <v>0.20904937420406983</v>
      </c>
      <c r="V31" s="87">
        <f t="shared" si="10"/>
        <v>1.3650617961295516E-2</v>
      </c>
      <c r="W31" s="120">
        <f t="shared" si="11"/>
        <v>9.1004119741970105E-3</v>
      </c>
    </row>
    <row r="32" spans="2:23">
      <c r="B32" s="116">
        <f>Amnt_Deposited!B27</f>
        <v>2013</v>
      </c>
      <c r="C32" s="119">
        <f>Amnt_Deposited!H27</f>
        <v>0.21791075543999999</v>
      </c>
      <c r="D32" s="453">
        <f>Dry_Matter_Content!H19</f>
        <v>0.73</v>
      </c>
      <c r="E32" s="319">
        <f>MCF!R31</f>
        <v>0.8</v>
      </c>
      <c r="F32" s="87">
        <f t="shared" si="0"/>
        <v>1.9088982176543999E-2</v>
      </c>
      <c r="G32" s="87">
        <f t="shared" si="1"/>
        <v>1.9088982176543999E-2</v>
      </c>
      <c r="H32" s="87">
        <f t="shared" si="2"/>
        <v>0</v>
      </c>
      <c r="I32" s="87">
        <f t="shared" si="3"/>
        <v>0.19695014659035506</v>
      </c>
      <c r="J32" s="87">
        <f t="shared" si="4"/>
        <v>1.2896389547402602E-2</v>
      </c>
      <c r="K32" s="120">
        <f t="shared" si="6"/>
        <v>8.597593031601734E-3</v>
      </c>
      <c r="O32" s="116">
        <f>Amnt_Deposited!B27</f>
        <v>2013</v>
      </c>
      <c r="P32" s="119">
        <f>Amnt_Deposited!H27</f>
        <v>0.21791075543999999</v>
      </c>
      <c r="Q32" s="319">
        <f>MCF!R31</f>
        <v>0.8</v>
      </c>
      <c r="R32" s="87">
        <f t="shared" si="5"/>
        <v>2.0919432522239999E-2</v>
      </c>
      <c r="S32" s="87">
        <f t="shared" si="7"/>
        <v>2.0919432522239999E-2</v>
      </c>
      <c r="T32" s="87">
        <f t="shared" si="8"/>
        <v>0</v>
      </c>
      <c r="U32" s="87">
        <f t="shared" si="9"/>
        <v>0.21583577708532065</v>
      </c>
      <c r="V32" s="87">
        <f t="shared" si="10"/>
        <v>1.4133029640989156E-2</v>
      </c>
      <c r="W32" s="120">
        <f t="shared" si="11"/>
        <v>9.4220197606594367E-3</v>
      </c>
    </row>
    <row r="33" spans="2:23">
      <c r="B33" s="116">
        <f>Amnt_Deposited!B28</f>
        <v>2014</v>
      </c>
      <c r="C33" s="119">
        <f>Amnt_Deposited!H28</f>
        <v>0.21923318736</v>
      </c>
      <c r="D33" s="453">
        <f>Dry_Matter_Content!H20</f>
        <v>0.73</v>
      </c>
      <c r="E33" s="319">
        <f>MCF!R32</f>
        <v>0.8</v>
      </c>
      <c r="F33" s="87">
        <f t="shared" si="0"/>
        <v>1.9204827212736003E-2</v>
      </c>
      <c r="G33" s="87">
        <f t="shared" si="1"/>
        <v>1.9204827212736003E-2</v>
      </c>
      <c r="H33" s="87">
        <f t="shared" si="2"/>
        <v>0</v>
      </c>
      <c r="I33" s="87">
        <f t="shared" si="3"/>
        <v>0.20283992672315362</v>
      </c>
      <c r="J33" s="87">
        <f t="shared" si="4"/>
        <v>1.3315047079937432E-2</v>
      </c>
      <c r="K33" s="120">
        <f t="shared" si="6"/>
        <v>8.87669805329162E-3</v>
      </c>
      <c r="O33" s="116">
        <f>Amnt_Deposited!B28</f>
        <v>2014</v>
      </c>
      <c r="P33" s="119">
        <f>Amnt_Deposited!H28</f>
        <v>0.21923318736</v>
      </c>
      <c r="Q33" s="319">
        <f>MCF!R32</f>
        <v>0.8</v>
      </c>
      <c r="R33" s="87">
        <f t="shared" si="5"/>
        <v>2.1046385986560001E-2</v>
      </c>
      <c r="S33" s="87">
        <f t="shared" si="7"/>
        <v>2.1046385986560001E-2</v>
      </c>
      <c r="T33" s="87">
        <f t="shared" si="8"/>
        <v>0</v>
      </c>
      <c r="U33" s="87">
        <f t="shared" si="9"/>
        <v>0.22229033065551085</v>
      </c>
      <c r="V33" s="87">
        <f t="shared" si="10"/>
        <v>1.459183241636979E-2</v>
      </c>
      <c r="W33" s="120">
        <f t="shared" si="11"/>
        <v>9.7278882775798589E-3</v>
      </c>
    </row>
    <row r="34" spans="2:23">
      <c r="B34" s="116">
        <f>Amnt_Deposited!B29</f>
        <v>2015</v>
      </c>
      <c r="C34" s="119">
        <f>Amnt_Deposited!H29</f>
        <v>0.22066456104000004</v>
      </c>
      <c r="D34" s="453">
        <f>Dry_Matter_Content!H21</f>
        <v>0.73</v>
      </c>
      <c r="E34" s="319">
        <f>MCF!R33</f>
        <v>0.8</v>
      </c>
      <c r="F34" s="87">
        <f t="shared" si="0"/>
        <v>1.9330215547104002E-2</v>
      </c>
      <c r="G34" s="87">
        <f t="shared" si="1"/>
        <v>1.9330215547104002E-2</v>
      </c>
      <c r="H34" s="87">
        <f t="shared" si="2"/>
        <v>0</v>
      </c>
      <c r="I34" s="87">
        <f t="shared" si="3"/>
        <v>0.20845690965394786</v>
      </c>
      <c r="J34" s="87">
        <f t="shared" si="4"/>
        <v>1.371323261630978E-2</v>
      </c>
      <c r="K34" s="120">
        <f t="shared" si="6"/>
        <v>9.142155077539852E-3</v>
      </c>
      <c r="O34" s="116">
        <f>Amnt_Deposited!B29</f>
        <v>2015</v>
      </c>
      <c r="P34" s="119">
        <f>Amnt_Deposited!H29</f>
        <v>0.22066456104000004</v>
      </c>
      <c r="Q34" s="319">
        <f>MCF!R33</f>
        <v>0.8</v>
      </c>
      <c r="R34" s="87">
        <f t="shared" si="5"/>
        <v>2.1183797859840005E-2</v>
      </c>
      <c r="S34" s="87">
        <f t="shared" si="7"/>
        <v>2.1183797859840005E-2</v>
      </c>
      <c r="T34" s="87">
        <f t="shared" si="8"/>
        <v>0</v>
      </c>
      <c r="U34" s="87">
        <f t="shared" si="9"/>
        <v>0.22844592838788808</v>
      </c>
      <c r="V34" s="87">
        <f t="shared" si="10"/>
        <v>1.5028200127462773E-2</v>
      </c>
      <c r="W34" s="120">
        <f t="shared" si="11"/>
        <v>1.0018800084975181E-2</v>
      </c>
    </row>
    <row r="35" spans="2:23">
      <c r="B35" s="116">
        <f>Amnt_Deposited!B30</f>
        <v>2016</v>
      </c>
      <c r="C35" s="119">
        <f>Amnt_Deposited!H30</f>
        <v>0.22137419556000001</v>
      </c>
      <c r="D35" s="453">
        <f>Dry_Matter_Content!H22</f>
        <v>0.73</v>
      </c>
      <c r="E35" s="319">
        <f>MCF!R34</f>
        <v>0.8</v>
      </c>
      <c r="F35" s="87">
        <f t="shared" si="0"/>
        <v>1.9392379531056003E-2</v>
      </c>
      <c r="G35" s="87">
        <f t="shared" si="1"/>
        <v>1.9392379531056003E-2</v>
      </c>
      <c r="H35" s="87">
        <f t="shared" si="2"/>
        <v>0</v>
      </c>
      <c r="I35" s="87">
        <f t="shared" si="3"/>
        <v>0.21375631380908958</v>
      </c>
      <c r="J35" s="87">
        <f t="shared" si="4"/>
        <v>1.4092975375914269E-2</v>
      </c>
      <c r="K35" s="120">
        <f t="shared" si="6"/>
        <v>9.3953169172761794E-3</v>
      </c>
      <c r="O35" s="116">
        <f>Amnt_Deposited!B30</f>
        <v>2016</v>
      </c>
      <c r="P35" s="119">
        <f>Amnt_Deposited!H30</f>
        <v>0.22137419556000001</v>
      </c>
      <c r="Q35" s="319">
        <f>MCF!R34</f>
        <v>0.8</v>
      </c>
      <c r="R35" s="87">
        <f t="shared" si="5"/>
        <v>2.1251922773760003E-2</v>
      </c>
      <c r="S35" s="87">
        <f t="shared" si="7"/>
        <v>2.1251922773760003E-2</v>
      </c>
      <c r="T35" s="87">
        <f t="shared" si="8"/>
        <v>0</v>
      </c>
      <c r="U35" s="87">
        <f t="shared" si="9"/>
        <v>0.23425349458530367</v>
      </c>
      <c r="V35" s="87">
        <f t="shared" si="10"/>
        <v>1.5444356576344406E-2</v>
      </c>
      <c r="W35" s="120">
        <f t="shared" si="11"/>
        <v>1.0296237717562936E-2</v>
      </c>
    </row>
    <row r="36" spans="2:23">
      <c r="B36" s="116">
        <f>Amnt_Deposited!B31</f>
        <v>2017</v>
      </c>
      <c r="C36" s="119">
        <f>Amnt_Deposited!H31</f>
        <v>0.22892068206000002</v>
      </c>
      <c r="D36" s="453">
        <f>Dry_Matter_Content!H23</f>
        <v>0.73</v>
      </c>
      <c r="E36" s="319">
        <f>MCF!R35</f>
        <v>0.8</v>
      </c>
      <c r="F36" s="87">
        <f t="shared" si="0"/>
        <v>2.0053451748456005E-2</v>
      </c>
      <c r="G36" s="87">
        <f t="shared" si="1"/>
        <v>2.0053451748456005E-2</v>
      </c>
      <c r="H36" s="87">
        <f t="shared" si="2"/>
        <v>0</v>
      </c>
      <c r="I36" s="87">
        <f t="shared" si="3"/>
        <v>0.21935851770992765</v>
      </c>
      <c r="J36" s="87">
        <f t="shared" si="4"/>
        <v>1.4451247847617947E-2</v>
      </c>
      <c r="K36" s="120">
        <f t="shared" si="6"/>
        <v>9.6341652317452967E-3</v>
      </c>
      <c r="O36" s="116">
        <f>Amnt_Deposited!B31</f>
        <v>2017</v>
      </c>
      <c r="P36" s="119">
        <f>Amnt_Deposited!H31</f>
        <v>0.22892068206000002</v>
      </c>
      <c r="Q36" s="319">
        <f>MCF!R35</f>
        <v>0.8</v>
      </c>
      <c r="R36" s="87">
        <f t="shared" si="5"/>
        <v>2.1976385477760003E-2</v>
      </c>
      <c r="S36" s="87">
        <f t="shared" si="7"/>
        <v>2.1976385477760003E-2</v>
      </c>
      <c r="T36" s="87">
        <f t="shared" si="8"/>
        <v>0</v>
      </c>
      <c r="U36" s="87">
        <f t="shared" si="9"/>
        <v>0.24039289612046869</v>
      </c>
      <c r="V36" s="87">
        <f t="shared" si="10"/>
        <v>1.5836983942595011E-2</v>
      </c>
      <c r="W36" s="120">
        <f t="shared" si="11"/>
        <v>1.055798929506334E-2</v>
      </c>
    </row>
    <row r="37" spans="2:23">
      <c r="B37" s="116">
        <f>Amnt_Deposited!B32</f>
        <v>2018</v>
      </c>
      <c r="C37" s="119">
        <f>Amnt_Deposited!H32</f>
        <v>0.22934547927000004</v>
      </c>
      <c r="D37" s="453">
        <f>Dry_Matter_Content!H24</f>
        <v>0.73</v>
      </c>
      <c r="E37" s="319">
        <f>MCF!R36</f>
        <v>0.8</v>
      </c>
      <c r="F37" s="87">
        <f t="shared" si="0"/>
        <v>2.0090663984052001E-2</v>
      </c>
      <c r="G37" s="87">
        <f t="shared" si="1"/>
        <v>2.0090663984052001E-2</v>
      </c>
      <c r="H37" s="87">
        <f t="shared" si="2"/>
        <v>0</v>
      </c>
      <c r="I37" s="87">
        <f t="shared" si="3"/>
        <v>0.22461919024051802</v>
      </c>
      <c r="J37" s="87">
        <f t="shared" si="4"/>
        <v>1.4829991453461604E-2</v>
      </c>
      <c r="K37" s="120">
        <f t="shared" si="6"/>
        <v>9.8866609689744027E-3</v>
      </c>
      <c r="O37" s="116">
        <f>Amnt_Deposited!B32</f>
        <v>2018</v>
      </c>
      <c r="P37" s="119">
        <f>Amnt_Deposited!H32</f>
        <v>0.22934547927000004</v>
      </c>
      <c r="Q37" s="319">
        <f>MCF!R36</f>
        <v>0.8</v>
      </c>
      <c r="R37" s="87">
        <f t="shared" si="5"/>
        <v>2.2017166009920004E-2</v>
      </c>
      <c r="S37" s="87">
        <f t="shared" si="7"/>
        <v>2.2017166009920004E-2</v>
      </c>
      <c r="T37" s="87">
        <f t="shared" si="8"/>
        <v>0</v>
      </c>
      <c r="U37" s="87">
        <f t="shared" si="9"/>
        <v>0.24615801670193763</v>
      </c>
      <c r="V37" s="87">
        <f t="shared" si="10"/>
        <v>1.6252045428451073E-2</v>
      </c>
      <c r="W37" s="120">
        <f t="shared" si="11"/>
        <v>1.0834696952300715E-2</v>
      </c>
    </row>
    <row r="38" spans="2:23">
      <c r="B38" s="116">
        <f>Amnt_Deposited!B33</f>
        <v>2019</v>
      </c>
      <c r="C38" s="119">
        <f>Amnt_Deposited!H33</f>
        <v>0.22977027648000004</v>
      </c>
      <c r="D38" s="453">
        <f>Dry_Matter_Content!H25</f>
        <v>0.73</v>
      </c>
      <c r="E38" s="319">
        <f>MCF!R37</f>
        <v>0.8</v>
      </c>
      <c r="F38" s="87">
        <f t="shared" si="0"/>
        <v>2.0127876219648004E-2</v>
      </c>
      <c r="G38" s="87">
        <f t="shared" si="1"/>
        <v>2.0127876219648004E-2</v>
      </c>
      <c r="H38" s="87">
        <f t="shared" si="2"/>
        <v>0</v>
      </c>
      <c r="I38" s="87">
        <f t="shared" si="3"/>
        <v>0.22956142103218549</v>
      </c>
      <c r="J38" s="87">
        <f t="shared" si="4"/>
        <v>1.5185645427980527E-2</v>
      </c>
      <c r="K38" s="120">
        <f t="shared" si="6"/>
        <v>1.0123763618653685E-2</v>
      </c>
      <c r="O38" s="116">
        <f>Amnt_Deposited!B33</f>
        <v>2019</v>
      </c>
      <c r="P38" s="119">
        <f>Amnt_Deposited!H33</f>
        <v>0.22977027648000004</v>
      </c>
      <c r="Q38" s="319">
        <f>MCF!R37</f>
        <v>0.8</v>
      </c>
      <c r="R38" s="87">
        <f t="shared" si="5"/>
        <v>2.2057946542080004E-2</v>
      </c>
      <c r="S38" s="87">
        <f t="shared" si="7"/>
        <v>2.2057946542080004E-2</v>
      </c>
      <c r="T38" s="87">
        <f t="shared" si="8"/>
        <v>0</v>
      </c>
      <c r="U38" s="87">
        <f t="shared" si="9"/>
        <v>0.25157416003527183</v>
      </c>
      <c r="V38" s="87">
        <f t="shared" si="10"/>
        <v>1.6641803208745788E-2</v>
      </c>
      <c r="W38" s="120">
        <f t="shared" si="11"/>
        <v>1.1094535472497192E-2</v>
      </c>
    </row>
    <row r="39" spans="2:23">
      <c r="B39" s="116">
        <f>Amnt_Deposited!B34</f>
        <v>2020</v>
      </c>
      <c r="C39" s="119">
        <f>Amnt_Deposited!H34</f>
        <v>0.23019507369</v>
      </c>
      <c r="D39" s="453">
        <f>Dry_Matter_Content!H26</f>
        <v>0.73</v>
      </c>
      <c r="E39" s="319">
        <f>MCF!R38</f>
        <v>0.8</v>
      </c>
      <c r="F39" s="87">
        <f t="shared" si="0"/>
        <v>2.0165088455244E-2</v>
      </c>
      <c r="G39" s="87">
        <f t="shared" si="1"/>
        <v>2.0165088455244E-2</v>
      </c>
      <c r="H39" s="87">
        <f t="shared" si="2"/>
        <v>0</v>
      </c>
      <c r="I39" s="87">
        <f t="shared" si="3"/>
        <v>0.23420673871448114</v>
      </c>
      <c r="J39" s="87">
        <f t="shared" si="4"/>
        <v>1.5519770772948365E-2</v>
      </c>
      <c r="K39" s="120">
        <f t="shared" si="6"/>
        <v>1.0346513848632242E-2</v>
      </c>
      <c r="O39" s="116">
        <f>Amnt_Deposited!B34</f>
        <v>2020</v>
      </c>
      <c r="P39" s="119">
        <f>Amnt_Deposited!H34</f>
        <v>0.23019507369</v>
      </c>
      <c r="Q39" s="319">
        <f>MCF!R38</f>
        <v>0.8</v>
      </c>
      <c r="R39" s="87">
        <f t="shared" si="5"/>
        <v>2.2098727074240002E-2</v>
      </c>
      <c r="S39" s="87">
        <f t="shared" si="7"/>
        <v>2.2098727074240002E-2</v>
      </c>
      <c r="T39" s="87">
        <f t="shared" si="8"/>
        <v>0</v>
      </c>
      <c r="U39" s="87">
        <f t="shared" si="9"/>
        <v>0.25666491913915745</v>
      </c>
      <c r="V39" s="87">
        <f t="shared" si="10"/>
        <v>1.7007967970354379E-2</v>
      </c>
      <c r="W39" s="120">
        <f t="shared" si="11"/>
        <v>1.1338645313569585E-2</v>
      </c>
    </row>
    <row r="40" spans="2:23">
      <c r="B40" s="116">
        <f>Amnt_Deposited!B35</f>
        <v>2021</v>
      </c>
      <c r="C40" s="119">
        <f>Amnt_Deposited!H35</f>
        <v>0.23061987090000002</v>
      </c>
      <c r="D40" s="453">
        <f>Dry_Matter_Content!H27</f>
        <v>0.73</v>
      </c>
      <c r="E40" s="319">
        <f>MCF!R39</f>
        <v>0.8</v>
      </c>
      <c r="F40" s="87">
        <f t="shared" si="0"/>
        <v>2.0202300690840003E-2</v>
      </c>
      <c r="G40" s="87">
        <f t="shared" si="1"/>
        <v>2.0202300690840003E-2</v>
      </c>
      <c r="H40" s="87">
        <f t="shared" si="2"/>
        <v>0</v>
      </c>
      <c r="I40" s="87">
        <f t="shared" si="3"/>
        <v>0.23857521644854943</v>
      </c>
      <c r="J40" s="87">
        <f t="shared" si="4"/>
        <v>1.5833822956771729E-2</v>
      </c>
      <c r="K40" s="120">
        <f t="shared" si="6"/>
        <v>1.0555881971181152E-2</v>
      </c>
      <c r="O40" s="116">
        <f>Amnt_Deposited!B35</f>
        <v>2021</v>
      </c>
      <c r="P40" s="119">
        <f>Amnt_Deposited!H35</f>
        <v>0.23061987090000002</v>
      </c>
      <c r="Q40" s="319">
        <f>MCF!R39</f>
        <v>0.8</v>
      </c>
      <c r="R40" s="87">
        <f t="shared" si="5"/>
        <v>2.2139507606400002E-2</v>
      </c>
      <c r="S40" s="87">
        <f t="shared" si="7"/>
        <v>2.2139507606400002E-2</v>
      </c>
      <c r="T40" s="87">
        <f t="shared" si="8"/>
        <v>0</v>
      </c>
      <c r="U40" s="87">
        <f t="shared" si="9"/>
        <v>0.26145229199841036</v>
      </c>
      <c r="V40" s="87">
        <f t="shared" si="10"/>
        <v>1.7352134747147103E-2</v>
      </c>
      <c r="W40" s="120">
        <f t="shared" si="11"/>
        <v>1.1568089831431401E-2</v>
      </c>
    </row>
    <row r="41" spans="2:23">
      <c r="B41" s="116">
        <f>Amnt_Deposited!B36</f>
        <v>2022</v>
      </c>
      <c r="C41" s="119">
        <f>Amnt_Deposited!H36</f>
        <v>0.23104466811000002</v>
      </c>
      <c r="D41" s="453">
        <f>Dry_Matter_Content!H28</f>
        <v>0.73</v>
      </c>
      <c r="E41" s="319">
        <f>MCF!R40</f>
        <v>0.8</v>
      </c>
      <c r="F41" s="87">
        <f t="shared" si="0"/>
        <v>2.0239512926436002E-2</v>
      </c>
      <c r="G41" s="87">
        <f t="shared" si="1"/>
        <v>2.0239512926436002E-2</v>
      </c>
      <c r="H41" s="87">
        <f t="shared" si="2"/>
        <v>0</v>
      </c>
      <c r="I41" s="87">
        <f t="shared" si="3"/>
        <v>0.24268557032578741</v>
      </c>
      <c r="J41" s="87">
        <f t="shared" si="4"/>
        <v>1.6129159049198004E-2</v>
      </c>
      <c r="K41" s="120">
        <f t="shared" si="6"/>
        <v>1.0752772699465335E-2</v>
      </c>
      <c r="O41" s="116">
        <f>Amnt_Deposited!B36</f>
        <v>2022</v>
      </c>
      <c r="P41" s="119">
        <f>Amnt_Deposited!H36</f>
        <v>0.23104466811000002</v>
      </c>
      <c r="Q41" s="319">
        <f>MCF!R40</f>
        <v>0.8</v>
      </c>
      <c r="R41" s="87">
        <f t="shared" si="5"/>
        <v>2.2180288138560003E-2</v>
      </c>
      <c r="S41" s="87">
        <f t="shared" si="7"/>
        <v>2.2180288138560003E-2</v>
      </c>
      <c r="T41" s="87">
        <f t="shared" si="8"/>
        <v>0</v>
      </c>
      <c r="U41" s="87">
        <f t="shared" si="9"/>
        <v>0.26595678939812323</v>
      </c>
      <c r="V41" s="87">
        <f t="shared" si="10"/>
        <v>1.767579073884713E-2</v>
      </c>
      <c r="W41" s="120">
        <f t="shared" si="11"/>
        <v>1.1783860492564753E-2</v>
      </c>
    </row>
    <row r="42" spans="2:23">
      <c r="B42" s="116">
        <f>Amnt_Deposited!B37</f>
        <v>2023</v>
      </c>
      <c r="C42" s="119">
        <f>Amnt_Deposited!H37</f>
        <v>0.23146946532000004</v>
      </c>
      <c r="D42" s="453">
        <f>Dry_Matter_Content!H29</f>
        <v>0.73</v>
      </c>
      <c r="E42" s="319">
        <f>MCF!R41</f>
        <v>0.8</v>
      </c>
      <c r="F42" s="87">
        <f t="shared" si="0"/>
        <v>2.0276725162032005E-2</v>
      </c>
      <c r="G42" s="87">
        <f t="shared" si="1"/>
        <v>2.0276725162032005E-2</v>
      </c>
      <c r="H42" s="87">
        <f t="shared" si="2"/>
        <v>0</v>
      </c>
      <c r="I42" s="87">
        <f t="shared" si="3"/>
        <v>0.24655525111414656</v>
      </c>
      <c r="J42" s="87">
        <f t="shared" si="4"/>
        <v>1.6407044373672838E-2</v>
      </c>
      <c r="K42" s="120">
        <f t="shared" si="6"/>
        <v>1.0938029582448558E-2</v>
      </c>
      <c r="O42" s="116">
        <f>Amnt_Deposited!B37</f>
        <v>2023</v>
      </c>
      <c r="P42" s="119">
        <f>Amnt_Deposited!H37</f>
        <v>0.23146946532000004</v>
      </c>
      <c r="Q42" s="319">
        <f>MCF!R41</f>
        <v>0.8</v>
      </c>
      <c r="R42" s="87">
        <f t="shared" si="5"/>
        <v>2.2221068670720004E-2</v>
      </c>
      <c r="S42" s="87">
        <f t="shared" si="7"/>
        <v>2.2221068670720004E-2</v>
      </c>
      <c r="T42" s="87">
        <f t="shared" si="8"/>
        <v>0</v>
      </c>
      <c r="U42" s="87">
        <f t="shared" si="9"/>
        <v>0.27019753546755793</v>
      </c>
      <c r="V42" s="87">
        <f t="shared" si="10"/>
        <v>1.7980322601285306E-2</v>
      </c>
      <c r="W42" s="120">
        <f t="shared" si="11"/>
        <v>1.1986881734190203E-2</v>
      </c>
    </row>
    <row r="43" spans="2:23">
      <c r="B43" s="116">
        <f>Amnt_Deposited!B38</f>
        <v>2024</v>
      </c>
      <c r="C43" s="119">
        <f>Amnt_Deposited!H38</f>
        <v>0.23189426253000001</v>
      </c>
      <c r="D43" s="453">
        <f>Dry_Matter_Content!H30</f>
        <v>0.73</v>
      </c>
      <c r="E43" s="319">
        <f>MCF!R42</f>
        <v>0.8</v>
      </c>
      <c r="F43" s="87">
        <f t="shared" si="0"/>
        <v>2.0313937397628004E-2</v>
      </c>
      <c r="G43" s="87">
        <f t="shared" si="1"/>
        <v>2.0313937397628004E-2</v>
      </c>
      <c r="H43" s="87">
        <f t="shared" si="2"/>
        <v>0</v>
      </c>
      <c r="I43" s="87">
        <f t="shared" si="3"/>
        <v>0.2502005298018174</v>
      </c>
      <c r="J43" s="87">
        <f t="shared" si="4"/>
        <v>1.6668658709957141E-2</v>
      </c>
      <c r="K43" s="120">
        <f t="shared" si="6"/>
        <v>1.1112439139971427E-2</v>
      </c>
      <c r="O43" s="116">
        <f>Amnt_Deposited!B38</f>
        <v>2024</v>
      </c>
      <c r="P43" s="119">
        <f>Amnt_Deposited!H38</f>
        <v>0.23189426253000001</v>
      </c>
      <c r="Q43" s="319">
        <f>MCF!R42</f>
        <v>0.8</v>
      </c>
      <c r="R43" s="87">
        <f t="shared" si="5"/>
        <v>2.2261849202880001E-2</v>
      </c>
      <c r="S43" s="87">
        <f t="shared" si="7"/>
        <v>2.2261849202880001E-2</v>
      </c>
      <c r="T43" s="87">
        <f t="shared" si="8"/>
        <v>0</v>
      </c>
      <c r="U43" s="87">
        <f t="shared" si="9"/>
        <v>0.27419236142664927</v>
      </c>
      <c r="V43" s="87">
        <f t="shared" si="10"/>
        <v>1.8267023243788649E-2</v>
      </c>
      <c r="W43" s="120">
        <f t="shared" si="11"/>
        <v>1.2178015495859099E-2</v>
      </c>
    </row>
    <row r="44" spans="2:23">
      <c r="B44" s="116">
        <f>Amnt_Deposited!B39</f>
        <v>2025</v>
      </c>
      <c r="C44" s="119">
        <f>Amnt_Deposited!H39</f>
        <v>0.23231905974</v>
      </c>
      <c r="D44" s="453">
        <f>Dry_Matter_Content!H31</f>
        <v>0.73</v>
      </c>
      <c r="E44" s="319">
        <f>MCF!R43</f>
        <v>0.8</v>
      </c>
      <c r="F44" s="87">
        <f t="shared" si="0"/>
        <v>2.0351149633224E-2</v>
      </c>
      <c r="G44" s="87">
        <f t="shared" si="1"/>
        <v>2.0351149633224E-2</v>
      </c>
      <c r="H44" s="87">
        <f t="shared" si="2"/>
        <v>0</v>
      </c>
      <c r="I44" s="87">
        <f t="shared" si="3"/>
        <v>0.25363657735763256</v>
      </c>
      <c r="J44" s="87">
        <f t="shared" si="4"/>
        <v>1.6915102077408824E-2</v>
      </c>
      <c r="K44" s="120">
        <f t="shared" si="6"/>
        <v>1.1276734718272549E-2</v>
      </c>
      <c r="O44" s="116">
        <f>Amnt_Deposited!B39</f>
        <v>2025</v>
      </c>
      <c r="P44" s="119">
        <f>Amnt_Deposited!H39</f>
        <v>0.23231905974</v>
      </c>
      <c r="Q44" s="319">
        <f>MCF!R43</f>
        <v>0.8</v>
      </c>
      <c r="R44" s="87">
        <f t="shared" si="5"/>
        <v>2.2302629735040002E-2</v>
      </c>
      <c r="S44" s="87">
        <f t="shared" si="7"/>
        <v>2.2302629735040002E-2</v>
      </c>
      <c r="T44" s="87">
        <f t="shared" si="8"/>
        <v>0</v>
      </c>
      <c r="U44" s="87">
        <f t="shared" si="9"/>
        <v>0.27795789299466589</v>
      </c>
      <c r="V44" s="87">
        <f t="shared" si="10"/>
        <v>1.8537098167023373E-2</v>
      </c>
      <c r="W44" s="120">
        <f t="shared" si="11"/>
        <v>1.2358065444682247E-2</v>
      </c>
    </row>
    <row r="45" spans="2:23">
      <c r="B45" s="116">
        <f>Amnt_Deposited!B40</f>
        <v>2026</v>
      </c>
      <c r="C45" s="119">
        <f>Amnt_Deposited!H40</f>
        <v>0.23274385695000002</v>
      </c>
      <c r="D45" s="453">
        <f>Dry_Matter_Content!H32</f>
        <v>0.73</v>
      </c>
      <c r="E45" s="319">
        <f>MCF!R44</f>
        <v>0.8</v>
      </c>
      <c r="F45" s="87">
        <f t="shared" si="0"/>
        <v>2.0388361868820003E-2</v>
      </c>
      <c r="G45" s="87">
        <f t="shared" si="1"/>
        <v>2.0388361868820003E-2</v>
      </c>
      <c r="H45" s="87">
        <f t="shared" si="2"/>
        <v>0</v>
      </c>
      <c r="I45" s="87">
        <f t="shared" si="3"/>
        <v>0.25687753909917355</v>
      </c>
      <c r="J45" s="87">
        <f t="shared" si="4"/>
        <v>1.714740012727899E-2</v>
      </c>
      <c r="K45" s="120">
        <f t="shared" si="6"/>
        <v>1.143160008485266E-2</v>
      </c>
      <c r="O45" s="116">
        <f>Amnt_Deposited!B40</f>
        <v>2026</v>
      </c>
      <c r="P45" s="119">
        <f>Amnt_Deposited!H40</f>
        <v>0.23274385695000002</v>
      </c>
      <c r="Q45" s="319">
        <f>MCF!R44</f>
        <v>0.8</v>
      </c>
      <c r="R45" s="87">
        <f t="shared" si="5"/>
        <v>2.2343410267200003E-2</v>
      </c>
      <c r="S45" s="87">
        <f t="shared" si="7"/>
        <v>2.2343410267200003E-2</v>
      </c>
      <c r="T45" s="87">
        <f t="shared" si="8"/>
        <v>0</v>
      </c>
      <c r="U45" s="87">
        <f t="shared" si="9"/>
        <v>0.28150963188950534</v>
      </c>
      <c r="V45" s="87">
        <f t="shared" si="10"/>
        <v>1.8791671372360541E-2</v>
      </c>
      <c r="W45" s="120">
        <f t="shared" si="11"/>
        <v>1.2527780914907027E-2</v>
      </c>
    </row>
    <row r="46" spans="2:23">
      <c r="B46" s="116">
        <f>Amnt_Deposited!B41</f>
        <v>2027</v>
      </c>
      <c r="C46" s="119">
        <f>Amnt_Deposited!H41</f>
        <v>0.23316865416000002</v>
      </c>
      <c r="D46" s="453">
        <f>Dry_Matter_Content!H33</f>
        <v>0.73</v>
      </c>
      <c r="E46" s="319">
        <f>MCF!R45</f>
        <v>0.8</v>
      </c>
      <c r="F46" s="87">
        <f t="shared" si="0"/>
        <v>2.0425574104416006E-2</v>
      </c>
      <c r="G46" s="87">
        <f t="shared" si="1"/>
        <v>2.0425574104416006E-2</v>
      </c>
      <c r="H46" s="87">
        <f t="shared" si="2"/>
        <v>0</v>
      </c>
      <c r="I46" s="87">
        <f t="shared" si="3"/>
        <v>0.25993660403313401</v>
      </c>
      <c r="J46" s="87">
        <f t="shared" si="4"/>
        <v>1.7366509170455541E-2</v>
      </c>
      <c r="K46" s="120">
        <f t="shared" si="6"/>
        <v>1.1577672780303694E-2</v>
      </c>
      <c r="O46" s="116">
        <f>Amnt_Deposited!B41</f>
        <v>2027</v>
      </c>
      <c r="P46" s="119">
        <f>Amnt_Deposited!H41</f>
        <v>0.23316865416000002</v>
      </c>
      <c r="Q46" s="319">
        <f>MCF!R45</f>
        <v>0.8</v>
      </c>
      <c r="R46" s="87">
        <f t="shared" si="5"/>
        <v>2.2384190799360004E-2</v>
      </c>
      <c r="S46" s="87">
        <f t="shared" si="7"/>
        <v>2.2384190799360004E-2</v>
      </c>
      <c r="T46" s="87">
        <f t="shared" si="8"/>
        <v>0</v>
      </c>
      <c r="U46" s="87">
        <f t="shared" si="9"/>
        <v>0.28486203181713321</v>
      </c>
      <c r="V46" s="87">
        <f t="shared" si="10"/>
        <v>1.9031790871732106E-2</v>
      </c>
      <c r="W46" s="120">
        <f t="shared" si="11"/>
        <v>1.2687860581154738E-2</v>
      </c>
    </row>
    <row r="47" spans="2:23">
      <c r="B47" s="116">
        <f>Amnt_Deposited!B42</f>
        <v>2028</v>
      </c>
      <c r="C47" s="119">
        <f>Amnt_Deposited!H42</f>
        <v>0.23359345137000004</v>
      </c>
      <c r="D47" s="453">
        <f>Dry_Matter_Content!H34</f>
        <v>0.73</v>
      </c>
      <c r="E47" s="319">
        <f>MCF!R46</f>
        <v>0.8</v>
      </c>
      <c r="F47" s="87">
        <f t="shared" si="0"/>
        <v>2.0462786340012001E-2</v>
      </c>
      <c r="G47" s="87">
        <f t="shared" si="1"/>
        <v>2.0462786340012001E-2</v>
      </c>
      <c r="H47" s="87">
        <f t="shared" si="2"/>
        <v>0</v>
      </c>
      <c r="I47" s="87">
        <f t="shared" si="3"/>
        <v>0.26282606950784571</v>
      </c>
      <c r="J47" s="87">
        <f t="shared" si="4"/>
        <v>1.7573320865300269E-2</v>
      </c>
      <c r="K47" s="120">
        <f t="shared" si="6"/>
        <v>1.1715547243533513E-2</v>
      </c>
      <c r="O47" s="116">
        <f>Amnt_Deposited!B42</f>
        <v>2028</v>
      </c>
      <c r="P47" s="119">
        <f>Amnt_Deposited!H42</f>
        <v>0.23359345137000004</v>
      </c>
      <c r="Q47" s="319">
        <f>MCF!R46</f>
        <v>0.8</v>
      </c>
      <c r="R47" s="87">
        <f t="shared" si="5"/>
        <v>2.2424971331520004E-2</v>
      </c>
      <c r="S47" s="87">
        <f t="shared" si="7"/>
        <v>2.2424971331520004E-2</v>
      </c>
      <c r="T47" s="87">
        <f t="shared" si="8"/>
        <v>0</v>
      </c>
      <c r="U47" s="87">
        <f t="shared" si="9"/>
        <v>0.28802856932366661</v>
      </c>
      <c r="V47" s="87">
        <f t="shared" si="10"/>
        <v>1.9258433824986602E-2</v>
      </c>
      <c r="W47" s="120">
        <f t="shared" si="11"/>
        <v>1.2838955883324401E-2</v>
      </c>
    </row>
    <row r="48" spans="2:23">
      <c r="B48" s="116">
        <f>Amnt_Deposited!B43</f>
        <v>2029</v>
      </c>
      <c r="C48" s="119">
        <f>Amnt_Deposited!H43</f>
        <v>0.23401824858</v>
      </c>
      <c r="D48" s="453">
        <f>Dry_Matter_Content!H35</f>
        <v>0.73</v>
      </c>
      <c r="E48" s="319">
        <f>MCF!R47</f>
        <v>0.8</v>
      </c>
      <c r="F48" s="87">
        <f t="shared" si="0"/>
        <v>2.0499998575608001E-2</v>
      </c>
      <c r="G48" s="87">
        <f t="shared" si="1"/>
        <v>2.0499998575608001E-2</v>
      </c>
      <c r="H48" s="87">
        <f t="shared" si="2"/>
        <v>0</v>
      </c>
      <c r="I48" s="87">
        <f t="shared" si="3"/>
        <v>0.26555740149489454</v>
      </c>
      <c r="J48" s="87">
        <f t="shared" si="4"/>
        <v>1.7768666588559173E-2</v>
      </c>
      <c r="K48" s="120">
        <f t="shared" si="6"/>
        <v>1.1845777725706115E-2</v>
      </c>
      <c r="O48" s="116">
        <f>Amnt_Deposited!B43</f>
        <v>2029</v>
      </c>
      <c r="P48" s="119">
        <f>Amnt_Deposited!H43</f>
        <v>0.23401824858</v>
      </c>
      <c r="Q48" s="319">
        <f>MCF!R47</f>
        <v>0.8</v>
      </c>
      <c r="R48" s="87">
        <f t="shared" si="5"/>
        <v>2.2465751863680002E-2</v>
      </c>
      <c r="S48" s="87">
        <f t="shared" si="7"/>
        <v>2.2465751863680002E-2</v>
      </c>
      <c r="T48" s="87">
        <f t="shared" si="8"/>
        <v>0</v>
      </c>
      <c r="U48" s="87">
        <f t="shared" si="9"/>
        <v>0.29102180985741871</v>
      </c>
      <c r="V48" s="87">
        <f t="shared" si="10"/>
        <v>1.9472511329927868E-2</v>
      </c>
      <c r="W48" s="120">
        <f t="shared" si="11"/>
        <v>1.2981674219951911E-2</v>
      </c>
    </row>
    <row r="49" spans="2:23">
      <c r="B49" s="116">
        <f>Amnt_Deposited!B44</f>
        <v>2030</v>
      </c>
      <c r="C49" s="119">
        <f>Amnt_Deposited!H44</f>
        <v>0.23444304579</v>
      </c>
      <c r="D49" s="453">
        <f>Dry_Matter_Content!H36</f>
        <v>0.73</v>
      </c>
      <c r="E49" s="319">
        <f>MCF!R48</f>
        <v>0.8</v>
      </c>
      <c r="F49" s="87">
        <f t="shared" si="0"/>
        <v>2.0537210811204E-2</v>
      </c>
      <c r="G49" s="87">
        <f t="shared" si="1"/>
        <v>2.0537210811204E-2</v>
      </c>
      <c r="H49" s="87">
        <f t="shared" si="2"/>
        <v>0</v>
      </c>
      <c r="I49" s="87">
        <f t="shared" si="3"/>
        <v>0.26814129079532628</v>
      </c>
      <c r="J49" s="87">
        <f t="shared" si="4"/>
        <v>1.7953321510772242E-2</v>
      </c>
      <c r="K49" s="120">
        <f t="shared" si="6"/>
        <v>1.1968881007181494E-2</v>
      </c>
      <c r="O49" s="116">
        <f>Amnt_Deposited!B44</f>
        <v>2030</v>
      </c>
      <c r="P49" s="119">
        <f>Amnt_Deposited!H44</f>
        <v>0.23444304579</v>
      </c>
      <c r="Q49" s="319">
        <f>MCF!R48</f>
        <v>0.8</v>
      </c>
      <c r="R49" s="87">
        <f t="shared" si="5"/>
        <v>2.2506532395839999E-2</v>
      </c>
      <c r="S49" s="87">
        <f t="shared" si="7"/>
        <v>2.2506532395839999E-2</v>
      </c>
      <c r="T49" s="87">
        <f t="shared" si="8"/>
        <v>0</v>
      </c>
      <c r="U49" s="87">
        <f t="shared" si="9"/>
        <v>0.29385346936474116</v>
      </c>
      <c r="V49" s="87">
        <f t="shared" si="10"/>
        <v>1.9674872888517526E-2</v>
      </c>
      <c r="W49" s="120">
        <f t="shared" si="11"/>
        <v>1.311658192567835E-2</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0.25001328239916598</v>
      </c>
      <c r="J50" s="87">
        <f t="shared" si="4"/>
        <v>1.8128008396160324E-2</v>
      </c>
      <c r="K50" s="120">
        <f t="shared" si="6"/>
        <v>1.208533893077355E-2</v>
      </c>
      <c r="O50" s="116">
        <f>Amnt_Deposited!B45</f>
        <v>2031</v>
      </c>
      <c r="P50" s="119">
        <f>Amnt_Deposited!H45</f>
        <v>0</v>
      </c>
      <c r="Q50" s="319">
        <f>MCF!R49</f>
        <v>0.8</v>
      </c>
      <c r="R50" s="87">
        <f t="shared" si="5"/>
        <v>0</v>
      </c>
      <c r="S50" s="87">
        <f t="shared" si="7"/>
        <v>0</v>
      </c>
      <c r="T50" s="87">
        <f t="shared" si="8"/>
        <v>0</v>
      </c>
      <c r="U50" s="87">
        <f t="shared" si="9"/>
        <v>0.27398715879360658</v>
      </c>
      <c r="V50" s="87">
        <f t="shared" si="10"/>
        <v>1.9866310571134603E-2</v>
      </c>
      <c r="W50" s="120">
        <f t="shared" si="11"/>
        <v>1.3244207047423068E-2</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0.23311083940338295</v>
      </c>
      <c r="J51" s="87">
        <f t="shared" si="4"/>
        <v>1.6902442995783029E-2</v>
      </c>
      <c r="K51" s="120">
        <f t="shared" si="6"/>
        <v>1.1268295330522019E-2</v>
      </c>
      <c r="O51" s="116">
        <f>Amnt_Deposited!B46</f>
        <v>2032</v>
      </c>
      <c r="P51" s="119">
        <f>Amnt_Deposited!H46</f>
        <v>0</v>
      </c>
      <c r="Q51" s="319">
        <f>MCF!R50</f>
        <v>0.8</v>
      </c>
      <c r="R51" s="87">
        <f t="shared" ref="R51:R82" si="13">P51*$W$6*DOCF*Q51</f>
        <v>0</v>
      </c>
      <c r="S51" s="87">
        <f t="shared" si="7"/>
        <v>0</v>
      </c>
      <c r="T51" s="87">
        <f t="shared" si="8"/>
        <v>0</v>
      </c>
      <c r="U51" s="87">
        <f t="shared" si="9"/>
        <v>0.25546393359274844</v>
      </c>
      <c r="V51" s="87">
        <f t="shared" si="10"/>
        <v>1.8523225200858116E-2</v>
      </c>
      <c r="W51" s="120">
        <f t="shared" si="11"/>
        <v>1.2348816800572076E-2</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0.21735110601280228</v>
      </c>
      <c r="J52" s="87">
        <f t="shared" si="4"/>
        <v>1.5759733390580677E-2</v>
      </c>
      <c r="K52" s="120">
        <f t="shared" si="6"/>
        <v>1.0506488927053784E-2</v>
      </c>
      <c r="O52" s="116">
        <f>Amnt_Deposited!B47</f>
        <v>2033</v>
      </c>
      <c r="P52" s="119">
        <f>Amnt_Deposited!H47</f>
        <v>0</v>
      </c>
      <c r="Q52" s="319">
        <f>MCF!R51</f>
        <v>0.8</v>
      </c>
      <c r="R52" s="87">
        <f t="shared" si="13"/>
        <v>0</v>
      </c>
      <c r="S52" s="87">
        <f t="shared" si="7"/>
        <v>0</v>
      </c>
      <c r="T52" s="87">
        <f t="shared" si="8"/>
        <v>0</v>
      </c>
      <c r="U52" s="87">
        <f t="shared" si="9"/>
        <v>0.23819299289074222</v>
      </c>
      <c r="V52" s="87">
        <f t="shared" si="10"/>
        <v>1.7270940702006223E-2</v>
      </c>
      <c r="W52" s="120">
        <f t="shared" si="11"/>
        <v>1.1513960468004148E-2</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0.20265682799605944</v>
      </c>
      <c r="J53" s="87">
        <f t="shared" si="4"/>
        <v>1.469427801674284E-2</v>
      </c>
      <c r="K53" s="120">
        <f t="shared" si="6"/>
        <v>9.7961853444952264E-3</v>
      </c>
      <c r="O53" s="116">
        <f>Amnt_Deposited!B48</f>
        <v>2034</v>
      </c>
      <c r="P53" s="119">
        <f>Amnt_Deposited!H48</f>
        <v>0</v>
      </c>
      <c r="Q53" s="319">
        <f>MCF!R52</f>
        <v>0.8</v>
      </c>
      <c r="R53" s="87">
        <f t="shared" si="13"/>
        <v>0</v>
      </c>
      <c r="S53" s="87">
        <f t="shared" si="7"/>
        <v>0</v>
      </c>
      <c r="T53" s="87">
        <f t="shared" si="8"/>
        <v>0</v>
      </c>
      <c r="U53" s="87">
        <f t="shared" si="9"/>
        <v>0.22208967451622952</v>
      </c>
      <c r="V53" s="87">
        <f t="shared" si="10"/>
        <v>1.6103318374512701E-2</v>
      </c>
      <c r="W53" s="120">
        <f t="shared" si="11"/>
        <v>1.0735545583008467E-2</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0.18895597398526859</v>
      </c>
      <c r="J54" s="87">
        <f t="shared" si="4"/>
        <v>1.3700854010790858E-2</v>
      </c>
      <c r="K54" s="120">
        <f t="shared" si="6"/>
        <v>9.1339026738605708E-3</v>
      </c>
      <c r="O54" s="116">
        <f>Amnt_Deposited!B49</f>
        <v>2035</v>
      </c>
      <c r="P54" s="119">
        <f>Amnt_Deposited!H49</f>
        <v>0</v>
      </c>
      <c r="Q54" s="319">
        <f>MCF!R53</f>
        <v>0.8</v>
      </c>
      <c r="R54" s="87">
        <f t="shared" si="13"/>
        <v>0</v>
      </c>
      <c r="S54" s="87">
        <f t="shared" si="7"/>
        <v>0</v>
      </c>
      <c r="T54" s="87">
        <f t="shared" si="8"/>
        <v>0</v>
      </c>
      <c r="U54" s="87">
        <f t="shared" si="9"/>
        <v>0.20707503998385599</v>
      </c>
      <c r="V54" s="87">
        <f t="shared" si="10"/>
        <v>1.5014634532373543E-2</v>
      </c>
      <c r="W54" s="120">
        <f t="shared" si="11"/>
        <v>1.0009756354915696E-2</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0.17618138237817357</v>
      </c>
      <c r="J55" s="87">
        <f t="shared" si="4"/>
        <v>1.2774591607095022E-2</v>
      </c>
      <c r="K55" s="120">
        <f t="shared" si="6"/>
        <v>8.5163944047300134E-3</v>
      </c>
      <c r="O55" s="116">
        <f>Amnt_Deposited!B50</f>
        <v>2036</v>
      </c>
      <c r="P55" s="119">
        <f>Amnt_Deposited!H50</f>
        <v>0</v>
      </c>
      <c r="Q55" s="319">
        <f>MCF!R54</f>
        <v>0.8</v>
      </c>
      <c r="R55" s="87">
        <f t="shared" si="13"/>
        <v>0</v>
      </c>
      <c r="S55" s="87">
        <f t="shared" si="7"/>
        <v>0</v>
      </c>
      <c r="T55" s="87">
        <f t="shared" si="8"/>
        <v>0</v>
      </c>
      <c r="U55" s="87">
        <f t="shared" si="9"/>
        <v>0.19307548753772447</v>
      </c>
      <c r="V55" s="87">
        <f t="shared" si="10"/>
        <v>1.3999552446131529E-2</v>
      </c>
      <c r="W55" s="120">
        <f t="shared" si="11"/>
        <v>9.3330349640876852E-3</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0.16427043211189579</v>
      </c>
      <c r="J56" s="87">
        <f t="shared" si="4"/>
        <v>1.1910950266277793E-2</v>
      </c>
      <c r="K56" s="120">
        <f t="shared" si="6"/>
        <v>7.9406335108518616E-3</v>
      </c>
      <c r="O56" s="116">
        <f>Amnt_Deposited!B51</f>
        <v>2037</v>
      </c>
      <c r="P56" s="119">
        <f>Amnt_Deposited!H51</f>
        <v>0</v>
      </c>
      <c r="Q56" s="319">
        <f>MCF!R55</f>
        <v>0.8</v>
      </c>
      <c r="R56" s="87">
        <f t="shared" si="13"/>
        <v>0</v>
      </c>
      <c r="S56" s="87">
        <f t="shared" si="7"/>
        <v>0</v>
      </c>
      <c r="T56" s="87">
        <f t="shared" si="8"/>
        <v>0</v>
      </c>
      <c r="U56" s="87">
        <f t="shared" si="9"/>
        <v>0.18002239135550221</v>
      </c>
      <c r="V56" s="87">
        <f t="shared" si="10"/>
        <v>1.3053096182222239E-2</v>
      </c>
      <c r="W56" s="120">
        <f t="shared" si="11"/>
        <v>8.7020641214814922E-3</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0.15316473569441127</v>
      </c>
      <c r="J57" s="87">
        <f t="shared" si="4"/>
        <v>1.1105696417484524E-2</v>
      </c>
      <c r="K57" s="120">
        <f t="shared" si="6"/>
        <v>7.403797611656349E-3</v>
      </c>
      <c r="O57" s="116">
        <f>Amnt_Deposited!B52</f>
        <v>2038</v>
      </c>
      <c r="P57" s="119">
        <f>Amnt_Deposited!H52</f>
        <v>0</v>
      </c>
      <c r="Q57" s="319">
        <f>MCF!R56</f>
        <v>0.8</v>
      </c>
      <c r="R57" s="87">
        <f t="shared" si="13"/>
        <v>0</v>
      </c>
      <c r="S57" s="87">
        <f t="shared" si="7"/>
        <v>0</v>
      </c>
      <c r="T57" s="87">
        <f t="shared" si="8"/>
        <v>0</v>
      </c>
      <c r="U57" s="87">
        <f t="shared" si="9"/>
        <v>0.16785176514456027</v>
      </c>
      <c r="V57" s="87">
        <f t="shared" si="10"/>
        <v>1.2170626210941943E-2</v>
      </c>
      <c r="W57" s="120">
        <f t="shared" si="11"/>
        <v>8.1137508072946282E-3</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0.14280985298899707</v>
      </c>
      <c r="J58" s="87">
        <f t="shared" si="4"/>
        <v>1.0354882705414202E-2</v>
      </c>
      <c r="K58" s="120">
        <f t="shared" si="6"/>
        <v>6.9032551369428014E-3</v>
      </c>
      <c r="O58" s="116">
        <f>Amnt_Deposited!B53</f>
        <v>2039</v>
      </c>
      <c r="P58" s="119">
        <f>Amnt_Deposited!H53</f>
        <v>0</v>
      </c>
      <c r="Q58" s="319">
        <f>MCF!R57</f>
        <v>0.8</v>
      </c>
      <c r="R58" s="87">
        <f t="shared" si="13"/>
        <v>0</v>
      </c>
      <c r="S58" s="87">
        <f t="shared" si="7"/>
        <v>0</v>
      </c>
      <c r="T58" s="87">
        <f t="shared" si="8"/>
        <v>0</v>
      </c>
      <c r="U58" s="87">
        <f t="shared" si="9"/>
        <v>0.15650394848109264</v>
      </c>
      <c r="V58" s="87">
        <f t="shared" si="10"/>
        <v>1.1347816663467616E-2</v>
      </c>
      <c r="W58" s="120">
        <f t="shared" si="11"/>
        <v>7.5652111089784101E-3</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0.13315502434861787</v>
      </c>
      <c r="J59" s="87">
        <f t="shared" si="4"/>
        <v>9.6548286403791862E-3</v>
      </c>
      <c r="K59" s="120">
        <f t="shared" si="6"/>
        <v>6.4365524269194571E-3</v>
      </c>
      <c r="O59" s="116">
        <f>Amnt_Deposited!B54</f>
        <v>2040</v>
      </c>
      <c r="P59" s="119">
        <f>Amnt_Deposited!H54</f>
        <v>0</v>
      </c>
      <c r="Q59" s="319">
        <f>MCF!R58</f>
        <v>0.8</v>
      </c>
      <c r="R59" s="87">
        <f t="shared" si="13"/>
        <v>0</v>
      </c>
      <c r="S59" s="87">
        <f t="shared" si="7"/>
        <v>0</v>
      </c>
      <c r="T59" s="87">
        <f t="shared" si="8"/>
        <v>0</v>
      </c>
      <c r="U59" s="87">
        <f t="shared" si="9"/>
        <v>0.1459233143546497</v>
      </c>
      <c r="V59" s="87">
        <f t="shared" si="10"/>
        <v>1.0580634126442943E-2</v>
      </c>
      <c r="W59" s="120">
        <f t="shared" si="11"/>
        <v>7.0537560842952951E-3</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0.12415292179207736</v>
      </c>
      <c r="J60" s="87">
        <f t="shared" si="4"/>
        <v>9.0021025565405026E-3</v>
      </c>
      <c r="K60" s="120">
        <f t="shared" si="6"/>
        <v>6.0014017043603348E-3</v>
      </c>
      <c r="O60" s="116">
        <f>Amnt_Deposited!B55</f>
        <v>2041</v>
      </c>
      <c r="P60" s="119">
        <f>Amnt_Deposited!H55</f>
        <v>0</v>
      </c>
      <c r="Q60" s="319">
        <f>MCF!R59</f>
        <v>0.8</v>
      </c>
      <c r="R60" s="87">
        <f t="shared" si="13"/>
        <v>0</v>
      </c>
      <c r="S60" s="87">
        <f t="shared" si="7"/>
        <v>0</v>
      </c>
      <c r="T60" s="87">
        <f t="shared" si="8"/>
        <v>0</v>
      </c>
      <c r="U60" s="87">
        <f t="shared" si="9"/>
        <v>0.13605799648446831</v>
      </c>
      <c r="V60" s="87">
        <f t="shared" si="10"/>
        <v>9.8653178701813716E-3</v>
      </c>
      <c r="W60" s="120">
        <f t="shared" si="11"/>
        <v>6.5768785801209144E-3</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0.11575941700219947</v>
      </c>
      <c r="J61" s="87">
        <f t="shared" si="4"/>
        <v>8.3935047898779005E-3</v>
      </c>
      <c r="K61" s="120">
        <f t="shared" si="6"/>
        <v>5.5956698599186E-3</v>
      </c>
      <c r="O61" s="116">
        <f>Amnt_Deposited!B56</f>
        <v>2042</v>
      </c>
      <c r="P61" s="119">
        <f>Amnt_Deposited!H56</f>
        <v>0</v>
      </c>
      <c r="Q61" s="319">
        <f>MCF!R60</f>
        <v>0.8</v>
      </c>
      <c r="R61" s="87">
        <f t="shared" si="13"/>
        <v>0</v>
      </c>
      <c r="S61" s="87">
        <f t="shared" si="7"/>
        <v>0</v>
      </c>
      <c r="T61" s="87">
        <f t="shared" si="8"/>
        <v>0</v>
      </c>
      <c r="U61" s="87">
        <f t="shared" si="9"/>
        <v>0.1268596350709035</v>
      </c>
      <c r="V61" s="87">
        <f t="shared" si="10"/>
        <v>9.1983614135648217E-3</v>
      </c>
      <c r="W61" s="120">
        <f t="shared" si="11"/>
        <v>6.1322409423765472E-3</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0.10793336500876634</v>
      </c>
      <c r="J62" s="87">
        <f t="shared" si="4"/>
        <v>7.8260519934331297E-3</v>
      </c>
      <c r="K62" s="120">
        <f t="shared" si="6"/>
        <v>5.2173679956220862E-3</v>
      </c>
      <c r="O62" s="116">
        <f>Amnt_Deposited!B57</f>
        <v>2043</v>
      </c>
      <c r="P62" s="119">
        <f>Amnt_Deposited!H57</f>
        <v>0</v>
      </c>
      <c r="Q62" s="319">
        <f>MCF!R61</f>
        <v>0.8</v>
      </c>
      <c r="R62" s="87">
        <f t="shared" si="13"/>
        <v>0</v>
      </c>
      <c r="S62" s="87">
        <f t="shared" si="7"/>
        <v>0</v>
      </c>
      <c r="T62" s="87">
        <f t="shared" si="8"/>
        <v>0</v>
      </c>
      <c r="U62" s="87">
        <f t="shared" si="9"/>
        <v>0.11828313973563433</v>
      </c>
      <c r="V62" s="87">
        <f t="shared" si="10"/>
        <v>8.5764953352691822E-3</v>
      </c>
      <c r="W62" s="120">
        <f t="shared" si="11"/>
        <v>5.7176635568461209E-3</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0.10063640249582666</v>
      </c>
      <c r="J63" s="87">
        <f t="shared" si="4"/>
        <v>7.2969625129396783E-3</v>
      </c>
      <c r="K63" s="120">
        <f t="shared" si="6"/>
        <v>4.8646416752931186E-3</v>
      </c>
      <c r="O63" s="116">
        <f>Amnt_Deposited!B58</f>
        <v>2044</v>
      </c>
      <c r="P63" s="119">
        <f>Amnt_Deposited!H58</f>
        <v>0</v>
      </c>
      <c r="Q63" s="319">
        <f>MCF!R62</f>
        <v>0.8</v>
      </c>
      <c r="R63" s="87">
        <f t="shared" si="13"/>
        <v>0</v>
      </c>
      <c r="S63" s="87">
        <f t="shared" si="7"/>
        <v>0</v>
      </c>
      <c r="T63" s="87">
        <f t="shared" si="8"/>
        <v>0</v>
      </c>
      <c r="U63" s="87">
        <f t="shared" si="9"/>
        <v>0.11028646848857715</v>
      </c>
      <c r="V63" s="87">
        <f t="shared" si="10"/>
        <v>7.9966712470571806E-3</v>
      </c>
      <c r="W63" s="120">
        <f t="shared" si="11"/>
        <v>5.3311141647047868E-3</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9.3832759744676322E-2</v>
      </c>
      <c r="J64" s="87">
        <f t="shared" si="4"/>
        <v>6.8036427511503333E-3</v>
      </c>
      <c r="K64" s="120">
        <f t="shared" si="6"/>
        <v>4.5357618341002222E-3</v>
      </c>
      <c r="O64" s="116">
        <f>Amnt_Deposited!B59</f>
        <v>2045</v>
      </c>
      <c r="P64" s="119">
        <f>Amnt_Deposited!H59</f>
        <v>0</v>
      </c>
      <c r="Q64" s="319">
        <f>MCF!R63</f>
        <v>0.8</v>
      </c>
      <c r="R64" s="87">
        <f t="shared" si="13"/>
        <v>0</v>
      </c>
      <c r="S64" s="87">
        <f t="shared" si="7"/>
        <v>0</v>
      </c>
      <c r="T64" s="87">
        <f t="shared" si="8"/>
        <v>0</v>
      </c>
      <c r="U64" s="87">
        <f t="shared" si="9"/>
        <v>0.10283042163800145</v>
      </c>
      <c r="V64" s="87">
        <f t="shared" si="10"/>
        <v>7.4560468505757071E-3</v>
      </c>
      <c r="W64" s="120">
        <f t="shared" si="11"/>
        <v>4.9706979003838045E-3</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8.7489085290655841E-2</v>
      </c>
      <c r="J65" s="87">
        <f t="shared" si="4"/>
        <v>6.3436744540204745E-3</v>
      </c>
      <c r="K65" s="120">
        <f t="shared" si="6"/>
        <v>4.2291163026803164E-3</v>
      </c>
      <c r="O65" s="116">
        <f>Amnt_Deposited!B60</f>
        <v>2046</v>
      </c>
      <c r="P65" s="119">
        <f>Amnt_Deposited!H60</f>
        <v>0</v>
      </c>
      <c r="Q65" s="319">
        <f>MCF!R64</f>
        <v>0.8</v>
      </c>
      <c r="R65" s="87">
        <f t="shared" si="13"/>
        <v>0</v>
      </c>
      <c r="S65" s="87">
        <f t="shared" si="7"/>
        <v>0</v>
      </c>
      <c r="T65" s="87">
        <f t="shared" si="8"/>
        <v>0</v>
      </c>
      <c r="U65" s="87">
        <f t="shared" si="9"/>
        <v>9.5878449633595444E-2</v>
      </c>
      <c r="V65" s="87">
        <f t="shared" si="10"/>
        <v>6.9519720044059997E-3</v>
      </c>
      <c r="W65" s="120">
        <f t="shared" si="11"/>
        <v>4.6346480029373326E-3</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8.1574282434231912E-2</v>
      </c>
      <c r="J66" s="87">
        <f t="shared" si="4"/>
        <v>5.9148028564239303E-3</v>
      </c>
      <c r="K66" s="120">
        <f t="shared" si="6"/>
        <v>3.9432019042826196E-3</v>
      </c>
      <c r="O66" s="116">
        <f>Amnt_Deposited!B61</f>
        <v>2047</v>
      </c>
      <c r="P66" s="119">
        <f>Amnt_Deposited!H61</f>
        <v>0</v>
      </c>
      <c r="Q66" s="319">
        <f>MCF!R65</f>
        <v>0.8</v>
      </c>
      <c r="R66" s="87">
        <f t="shared" si="13"/>
        <v>0</v>
      </c>
      <c r="S66" s="87">
        <f t="shared" si="7"/>
        <v>0</v>
      </c>
      <c r="T66" s="87">
        <f t="shared" si="8"/>
        <v>0</v>
      </c>
      <c r="U66" s="87">
        <f t="shared" si="9"/>
        <v>8.9396473900528128E-2</v>
      </c>
      <c r="V66" s="87">
        <f t="shared" si="10"/>
        <v>6.4819757330673213E-3</v>
      </c>
      <c r="W66" s="120">
        <f t="shared" si="11"/>
        <v>4.3213171553782136E-3</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7.6059356804940192E-2</v>
      </c>
      <c r="J67" s="87">
        <f t="shared" si="4"/>
        <v>5.5149256292917233E-3</v>
      </c>
      <c r="K67" s="120">
        <f t="shared" si="6"/>
        <v>3.6766170861944822E-3</v>
      </c>
      <c r="O67" s="116">
        <f>Amnt_Deposited!B62</f>
        <v>2048</v>
      </c>
      <c r="P67" s="119">
        <f>Amnt_Deposited!H62</f>
        <v>0</v>
      </c>
      <c r="Q67" s="319">
        <f>MCF!R66</f>
        <v>0.8</v>
      </c>
      <c r="R67" s="87">
        <f t="shared" si="13"/>
        <v>0</v>
      </c>
      <c r="S67" s="87">
        <f t="shared" si="7"/>
        <v>0</v>
      </c>
      <c r="T67" s="87">
        <f t="shared" si="8"/>
        <v>0</v>
      </c>
      <c r="U67" s="87">
        <f t="shared" si="9"/>
        <v>8.3352719786235832E-2</v>
      </c>
      <c r="V67" s="87">
        <f t="shared" si="10"/>
        <v>6.0437541142922997E-3</v>
      </c>
      <c r="W67" s="120">
        <f t="shared" si="11"/>
        <v>4.0291694095281995E-3</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7.0917274230947666E-2</v>
      </c>
      <c r="J68" s="87">
        <f t="shared" si="4"/>
        <v>5.1420825739925255E-3</v>
      </c>
      <c r="K68" s="120">
        <f t="shared" si="6"/>
        <v>3.4280550493283502E-3</v>
      </c>
      <c r="O68" s="116">
        <f>Amnt_Deposited!B63</f>
        <v>2049</v>
      </c>
      <c r="P68" s="119">
        <f>Amnt_Deposited!H63</f>
        <v>0</v>
      </c>
      <c r="Q68" s="319">
        <f>MCF!R67</f>
        <v>0.8</v>
      </c>
      <c r="R68" s="87">
        <f t="shared" si="13"/>
        <v>0</v>
      </c>
      <c r="S68" s="87">
        <f t="shared" si="7"/>
        <v>0</v>
      </c>
      <c r="T68" s="87">
        <f t="shared" si="8"/>
        <v>0</v>
      </c>
      <c r="U68" s="87">
        <f t="shared" si="9"/>
        <v>7.7717560801038546E-2</v>
      </c>
      <c r="V68" s="87">
        <f t="shared" si="10"/>
        <v>5.6351589851972887E-3</v>
      </c>
      <c r="W68" s="120">
        <f t="shared" si="11"/>
        <v>3.7567726567981925E-3</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6.6122828217510962E-2</v>
      </c>
      <c r="J69" s="87">
        <f t="shared" si="4"/>
        <v>4.7944460134367014E-3</v>
      </c>
      <c r="K69" s="120">
        <f t="shared" si="6"/>
        <v>3.1962973422911341E-3</v>
      </c>
      <c r="O69" s="116">
        <f>Amnt_Deposited!B64</f>
        <v>2050</v>
      </c>
      <c r="P69" s="119">
        <f>Amnt_Deposited!H64</f>
        <v>0</v>
      </c>
      <c r="Q69" s="319">
        <f>MCF!R68</f>
        <v>0.8</v>
      </c>
      <c r="R69" s="87">
        <f t="shared" si="13"/>
        <v>0</v>
      </c>
      <c r="S69" s="87">
        <f t="shared" si="7"/>
        <v>0</v>
      </c>
      <c r="T69" s="87">
        <f t="shared" si="8"/>
        <v>0</v>
      </c>
      <c r="U69" s="87">
        <f t="shared" si="9"/>
        <v>7.2463373389053121E-2</v>
      </c>
      <c r="V69" s="87">
        <f t="shared" si="10"/>
        <v>5.2541874119854271E-3</v>
      </c>
      <c r="W69" s="120">
        <f t="shared" si="11"/>
        <v>3.5027916079902847E-3</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6.1652516384709873E-2</v>
      </c>
      <c r="J70" s="87">
        <f t="shared" si="4"/>
        <v>4.4703118328010914E-3</v>
      </c>
      <c r="K70" s="120">
        <f t="shared" si="6"/>
        <v>2.9802078885340609E-3</v>
      </c>
      <c r="O70" s="116">
        <f>Amnt_Deposited!B65</f>
        <v>2051</v>
      </c>
      <c r="P70" s="119">
        <f>Amnt_Deposited!H65</f>
        <v>0</v>
      </c>
      <c r="Q70" s="319">
        <f>MCF!R69</f>
        <v>0.8</v>
      </c>
      <c r="R70" s="87">
        <f t="shared" si="13"/>
        <v>0</v>
      </c>
      <c r="S70" s="87">
        <f t="shared" si="7"/>
        <v>0</v>
      </c>
      <c r="T70" s="87">
        <f t="shared" si="8"/>
        <v>0</v>
      </c>
      <c r="U70" s="87">
        <f t="shared" si="9"/>
        <v>6.7564401517490283E-2</v>
      </c>
      <c r="V70" s="87">
        <f t="shared" si="10"/>
        <v>4.8989718715628404E-3</v>
      </c>
      <c r="W70" s="120">
        <f t="shared" si="11"/>
        <v>3.2659812477085601E-3</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5.7484425258753705E-2</v>
      </c>
      <c r="J71" s="87">
        <f t="shared" si="4"/>
        <v>4.1680911259561705E-3</v>
      </c>
      <c r="K71" s="120">
        <f t="shared" si="6"/>
        <v>2.7787274173041135E-3</v>
      </c>
      <c r="O71" s="116">
        <f>Amnt_Deposited!B66</f>
        <v>2052</v>
      </c>
      <c r="P71" s="119">
        <f>Amnt_Deposited!H66</f>
        <v>0</v>
      </c>
      <c r="Q71" s="319">
        <f>MCF!R70</f>
        <v>0.8</v>
      </c>
      <c r="R71" s="87">
        <f t="shared" si="13"/>
        <v>0</v>
      </c>
      <c r="S71" s="87">
        <f t="shared" si="7"/>
        <v>0</v>
      </c>
      <c r="T71" s="87">
        <f t="shared" si="8"/>
        <v>0</v>
      </c>
      <c r="U71" s="87">
        <f t="shared" si="9"/>
        <v>6.2996630420552008E-2</v>
      </c>
      <c r="V71" s="87">
        <f t="shared" si="10"/>
        <v>4.5677710969382699E-3</v>
      </c>
      <c r="W71" s="120">
        <f t="shared" si="11"/>
        <v>3.0451807312921798E-3</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5.3598122852107348E-2</v>
      </c>
      <c r="J72" s="87">
        <f t="shared" si="4"/>
        <v>3.8863024066463588E-3</v>
      </c>
      <c r="K72" s="120">
        <f t="shared" si="6"/>
        <v>2.5908682710975724E-3</v>
      </c>
      <c r="O72" s="116">
        <f>Amnt_Deposited!B67</f>
        <v>2053</v>
      </c>
      <c r="P72" s="119">
        <f>Amnt_Deposited!H67</f>
        <v>0</v>
      </c>
      <c r="Q72" s="319">
        <f>MCF!R71</f>
        <v>0.8</v>
      </c>
      <c r="R72" s="87">
        <f t="shared" si="13"/>
        <v>0</v>
      </c>
      <c r="S72" s="87">
        <f t="shared" si="7"/>
        <v>0</v>
      </c>
      <c r="T72" s="87">
        <f t="shared" si="8"/>
        <v>0</v>
      </c>
      <c r="U72" s="87">
        <f t="shared" si="9"/>
        <v>5.8737668879021751E-2</v>
      </c>
      <c r="V72" s="87">
        <f t="shared" si="10"/>
        <v>4.2589615415302567E-3</v>
      </c>
      <c r="W72" s="120">
        <f t="shared" si="11"/>
        <v>2.8393076943535045E-3</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4.9974558505864672E-2</v>
      </c>
      <c r="J73" s="87">
        <f t="shared" si="4"/>
        <v>3.6235643462426788E-3</v>
      </c>
      <c r="K73" s="120">
        <f t="shared" si="6"/>
        <v>2.4157095641617857E-3</v>
      </c>
      <c r="O73" s="116">
        <f>Amnt_Deposited!B68</f>
        <v>2054</v>
      </c>
      <c r="P73" s="119">
        <f>Amnt_Deposited!H68</f>
        <v>0</v>
      </c>
      <c r="Q73" s="319">
        <f>MCF!R72</f>
        <v>0.8</v>
      </c>
      <c r="R73" s="87">
        <f t="shared" si="13"/>
        <v>0</v>
      </c>
      <c r="S73" s="87">
        <f t="shared" si="7"/>
        <v>0</v>
      </c>
      <c r="T73" s="87">
        <f t="shared" si="8"/>
        <v>0</v>
      </c>
      <c r="U73" s="87">
        <f t="shared" si="9"/>
        <v>5.4766639458481828E-2</v>
      </c>
      <c r="V73" s="87">
        <f t="shared" si="10"/>
        <v>3.9710294205399215E-3</v>
      </c>
      <c r="W73" s="120">
        <f t="shared" si="11"/>
        <v>2.6473529470266142E-3</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4.6595969503396457E-2</v>
      </c>
      <c r="J74" s="87">
        <f t="shared" si="4"/>
        <v>3.3785890024682114E-3</v>
      </c>
      <c r="K74" s="120">
        <f t="shared" si="6"/>
        <v>2.2523926683121406E-3</v>
      </c>
      <c r="O74" s="116">
        <f>Amnt_Deposited!B69</f>
        <v>2055</v>
      </c>
      <c r="P74" s="119">
        <f>Amnt_Deposited!H69</f>
        <v>0</v>
      </c>
      <c r="Q74" s="319">
        <f>MCF!R73</f>
        <v>0.8</v>
      </c>
      <c r="R74" s="87">
        <f t="shared" si="13"/>
        <v>0</v>
      </c>
      <c r="S74" s="87">
        <f t="shared" si="7"/>
        <v>0</v>
      </c>
      <c r="T74" s="87">
        <f t="shared" si="8"/>
        <v>0</v>
      </c>
      <c r="U74" s="87">
        <f t="shared" si="9"/>
        <v>5.1064076168105703E-2</v>
      </c>
      <c r="V74" s="87">
        <f t="shared" si="10"/>
        <v>3.7025632903761219E-3</v>
      </c>
      <c r="W74" s="120">
        <f t="shared" si="11"/>
        <v>2.4683755269174143E-3</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4.3445793997492897E-2</v>
      </c>
      <c r="J75" s="87">
        <f t="shared" si="4"/>
        <v>3.1501755059035628E-3</v>
      </c>
      <c r="K75" s="120">
        <f t="shared" si="6"/>
        <v>2.1001170039357084E-3</v>
      </c>
      <c r="O75" s="116">
        <f>Amnt_Deposited!B70</f>
        <v>2056</v>
      </c>
      <c r="P75" s="119">
        <f>Amnt_Deposited!H70</f>
        <v>0</v>
      </c>
      <c r="Q75" s="319">
        <f>MCF!R74</f>
        <v>0.8</v>
      </c>
      <c r="R75" s="87">
        <f t="shared" si="13"/>
        <v>0</v>
      </c>
      <c r="S75" s="87">
        <f t="shared" si="7"/>
        <v>0</v>
      </c>
      <c r="T75" s="87">
        <f t="shared" si="8"/>
        <v>0</v>
      </c>
      <c r="U75" s="87">
        <f t="shared" si="9"/>
        <v>4.7611829038348374E-2</v>
      </c>
      <c r="V75" s="87">
        <f t="shared" si="10"/>
        <v>3.4522471297573289E-3</v>
      </c>
      <c r="W75" s="120">
        <f t="shared" si="11"/>
        <v>2.3014980865048856E-3</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4.0508589824169321E-2</v>
      </c>
      <c r="J76" s="87">
        <f t="shared" si="4"/>
        <v>2.9372041733235761E-3</v>
      </c>
      <c r="K76" s="120">
        <f t="shared" si="6"/>
        <v>1.9581361155490504E-3</v>
      </c>
      <c r="O76" s="116">
        <f>Amnt_Deposited!B71</f>
        <v>2057</v>
      </c>
      <c r="P76" s="119">
        <f>Amnt_Deposited!H71</f>
        <v>0</v>
      </c>
      <c r="Q76" s="319">
        <f>MCF!R75</f>
        <v>0.8</v>
      </c>
      <c r="R76" s="87">
        <f t="shared" si="13"/>
        <v>0</v>
      </c>
      <c r="S76" s="87">
        <f t="shared" si="7"/>
        <v>0</v>
      </c>
      <c r="T76" s="87">
        <f t="shared" si="8"/>
        <v>0</v>
      </c>
      <c r="U76" s="87">
        <f t="shared" si="9"/>
        <v>4.439297514977459E-2</v>
      </c>
      <c r="V76" s="87">
        <f t="shared" si="10"/>
        <v>3.2188538885737816E-3</v>
      </c>
      <c r="W76" s="120">
        <f t="shared" si="11"/>
        <v>2.145902592382521E-3</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3.7769958805160458E-2</v>
      </c>
      <c r="J77" s="87">
        <f t="shared" si="4"/>
        <v>2.7386310190088622E-3</v>
      </c>
      <c r="K77" s="120">
        <f t="shared" si="6"/>
        <v>1.8257540126725748E-3</v>
      </c>
      <c r="O77" s="116">
        <f>Amnt_Deposited!B72</f>
        <v>2058</v>
      </c>
      <c r="P77" s="119">
        <f>Amnt_Deposited!H72</f>
        <v>0</v>
      </c>
      <c r="Q77" s="319">
        <f>MCF!R76</f>
        <v>0.8</v>
      </c>
      <c r="R77" s="87">
        <f t="shared" si="13"/>
        <v>0</v>
      </c>
      <c r="S77" s="87">
        <f t="shared" si="7"/>
        <v>0</v>
      </c>
      <c r="T77" s="87">
        <f t="shared" si="8"/>
        <v>0</v>
      </c>
      <c r="U77" s="87">
        <f t="shared" si="9"/>
        <v>4.1391735676888163E-2</v>
      </c>
      <c r="V77" s="87">
        <f t="shared" si="10"/>
        <v>3.0012394728864238E-3</v>
      </c>
      <c r="W77" s="120">
        <f t="shared" si="11"/>
        <v>2.0008263152576158E-3</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3.5216476168033868E-2</v>
      </c>
      <c r="J78" s="87">
        <f t="shared" si="4"/>
        <v>2.5534826371265925E-3</v>
      </c>
      <c r="K78" s="120">
        <f t="shared" si="6"/>
        <v>1.7023217580843949E-3</v>
      </c>
      <c r="O78" s="116">
        <f>Amnt_Deposited!B73</f>
        <v>2059</v>
      </c>
      <c r="P78" s="119">
        <f>Amnt_Deposited!H73</f>
        <v>0</v>
      </c>
      <c r="Q78" s="319">
        <f>MCF!R77</f>
        <v>0.8</v>
      </c>
      <c r="R78" s="87">
        <f t="shared" si="13"/>
        <v>0</v>
      </c>
      <c r="S78" s="87">
        <f t="shared" si="7"/>
        <v>0</v>
      </c>
      <c r="T78" s="87">
        <f t="shared" si="8"/>
        <v>0</v>
      </c>
      <c r="U78" s="87">
        <f t="shared" si="9"/>
        <v>3.8593398540311075E-2</v>
      </c>
      <c r="V78" s="87">
        <f t="shared" si="10"/>
        <v>2.798337136577087E-3</v>
      </c>
      <c r="W78" s="120">
        <f t="shared" si="11"/>
        <v>1.8655580910513913E-3</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3.2835624737939891E-2</v>
      </c>
      <c r="J79" s="87">
        <f t="shared" si="4"/>
        <v>2.3808514300939785E-3</v>
      </c>
      <c r="K79" s="120">
        <f t="shared" si="6"/>
        <v>1.587234286729319E-3</v>
      </c>
      <c r="O79" s="116">
        <f>Amnt_Deposited!B74</f>
        <v>2060</v>
      </c>
      <c r="P79" s="119">
        <f>Amnt_Deposited!H74</f>
        <v>0</v>
      </c>
      <c r="Q79" s="319">
        <f>MCF!R78</f>
        <v>0.8</v>
      </c>
      <c r="R79" s="87">
        <f t="shared" si="13"/>
        <v>0</v>
      </c>
      <c r="S79" s="87">
        <f t="shared" si="7"/>
        <v>0</v>
      </c>
      <c r="T79" s="87">
        <f t="shared" si="8"/>
        <v>0</v>
      </c>
      <c r="U79" s="87">
        <f t="shared" si="9"/>
        <v>3.598424628815329E-2</v>
      </c>
      <c r="V79" s="87">
        <f t="shared" si="10"/>
        <v>2.6091522521577834E-3</v>
      </c>
      <c r="W79" s="120">
        <f t="shared" si="11"/>
        <v>1.7394348347718556E-3</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3.0615733578406027E-2</v>
      </c>
      <c r="J80" s="87">
        <f t="shared" si="4"/>
        <v>2.2198911595338643E-3</v>
      </c>
      <c r="K80" s="120">
        <f t="shared" si="6"/>
        <v>1.4799274396892427E-3</v>
      </c>
      <c r="O80" s="116">
        <f>Amnt_Deposited!B75</f>
        <v>2061</v>
      </c>
      <c r="P80" s="119">
        <f>Amnt_Deposited!H75</f>
        <v>0</v>
      </c>
      <c r="Q80" s="319">
        <f>MCF!R79</f>
        <v>0.8</v>
      </c>
      <c r="R80" s="87">
        <f t="shared" si="13"/>
        <v>0</v>
      </c>
      <c r="S80" s="87">
        <f t="shared" si="7"/>
        <v>0</v>
      </c>
      <c r="T80" s="87">
        <f t="shared" si="8"/>
        <v>0</v>
      </c>
      <c r="U80" s="87">
        <f t="shared" si="9"/>
        <v>3.3551488853047685E-2</v>
      </c>
      <c r="V80" s="87">
        <f t="shared" si="10"/>
        <v>2.4327574351056037E-3</v>
      </c>
      <c r="W80" s="120">
        <f t="shared" si="11"/>
        <v>1.6218382900704024E-3</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2.8545920780392801E-2</v>
      </c>
      <c r="J81" s="87">
        <f t="shared" si="4"/>
        <v>2.0698127980132244E-3</v>
      </c>
      <c r="K81" s="120">
        <f t="shared" si="6"/>
        <v>1.3798751986754828E-3</v>
      </c>
      <c r="O81" s="116">
        <f>Amnt_Deposited!B76</f>
        <v>2062</v>
      </c>
      <c r="P81" s="119">
        <f>Amnt_Deposited!H76</f>
        <v>0</v>
      </c>
      <c r="Q81" s="319">
        <f>MCF!R80</f>
        <v>0.8</v>
      </c>
      <c r="R81" s="87">
        <f t="shared" si="13"/>
        <v>0</v>
      </c>
      <c r="S81" s="87">
        <f t="shared" si="7"/>
        <v>0</v>
      </c>
      <c r="T81" s="87">
        <f t="shared" si="8"/>
        <v>0</v>
      </c>
      <c r="U81" s="87">
        <f t="shared" si="9"/>
        <v>3.1283200855224971E-2</v>
      </c>
      <c r="V81" s="87">
        <f t="shared" si="10"/>
        <v>2.2682879978227106E-3</v>
      </c>
      <c r="W81" s="120">
        <f t="shared" si="11"/>
        <v>1.5121919985484737E-3</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2.6616040119163031E-2</v>
      </c>
      <c r="J82" s="87">
        <f t="shared" si="4"/>
        <v>1.9298806612297694E-3</v>
      </c>
      <c r="K82" s="120">
        <f t="shared" si="6"/>
        <v>1.2865871074865128E-3</v>
      </c>
      <c r="O82" s="116">
        <f>Amnt_Deposited!B77</f>
        <v>2063</v>
      </c>
      <c r="P82" s="119">
        <f>Amnt_Deposited!H77</f>
        <v>0</v>
      </c>
      <c r="Q82" s="319">
        <f>MCF!R81</f>
        <v>0.8</v>
      </c>
      <c r="R82" s="87">
        <f t="shared" si="13"/>
        <v>0</v>
      </c>
      <c r="S82" s="87">
        <f t="shared" si="7"/>
        <v>0</v>
      </c>
      <c r="T82" s="87">
        <f t="shared" si="8"/>
        <v>0</v>
      </c>
      <c r="U82" s="87">
        <f t="shared" si="9"/>
        <v>2.9168263144288237E-2</v>
      </c>
      <c r="V82" s="87">
        <f t="shared" si="10"/>
        <v>2.1149377109367326E-3</v>
      </c>
      <c r="W82" s="120">
        <f t="shared" si="11"/>
        <v>1.4099584739578216E-3</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2.4816631317476388E-2</v>
      </c>
      <c r="J83" s="87">
        <f t="shared" ref="J83:J99" si="18">I82*(1-$K$10)+H83</f>
        <v>1.7994088016866417E-3</v>
      </c>
      <c r="K83" s="120">
        <f t="shared" si="6"/>
        <v>1.1996058677910945E-3</v>
      </c>
      <c r="O83" s="116">
        <f>Amnt_Deposited!B78</f>
        <v>2064</v>
      </c>
      <c r="P83" s="119">
        <f>Amnt_Deposited!H78</f>
        <v>0</v>
      </c>
      <c r="Q83" s="319">
        <f>MCF!R82</f>
        <v>0.8</v>
      </c>
      <c r="R83" s="87">
        <f t="shared" ref="R83:R99" si="19">P83*$W$6*DOCF*Q83</f>
        <v>0</v>
      </c>
      <c r="S83" s="87">
        <f t="shared" si="7"/>
        <v>0</v>
      </c>
      <c r="T83" s="87">
        <f t="shared" si="8"/>
        <v>0</v>
      </c>
      <c r="U83" s="87">
        <f t="shared" si="9"/>
        <v>2.7196308293124794E-2</v>
      </c>
      <c r="V83" s="87">
        <f t="shared" si="10"/>
        <v>1.971954851163442E-3</v>
      </c>
      <c r="W83" s="120">
        <f t="shared" si="11"/>
        <v>1.3146365674422946E-3</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2.3138873671299395E-2</v>
      </c>
      <c r="J84" s="87">
        <f t="shared" si="18"/>
        <v>1.6777576461769928E-3</v>
      </c>
      <c r="K84" s="120">
        <f t="shared" si="6"/>
        <v>1.1185050974513284E-3</v>
      </c>
      <c r="O84" s="116">
        <f>Amnt_Deposited!B79</f>
        <v>2065</v>
      </c>
      <c r="P84" s="119">
        <f>Amnt_Deposited!H79</f>
        <v>0</v>
      </c>
      <c r="Q84" s="319">
        <f>MCF!R83</f>
        <v>0.8</v>
      </c>
      <c r="R84" s="87">
        <f t="shared" si="19"/>
        <v>0</v>
      </c>
      <c r="S84" s="87">
        <f t="shared" si="7"/>
        <v>0</v>
      </c>
      <c r="T84" s="87">
        <f t="shared" si="8"/>
        <v>0</v>
      </c>
      <c r="U84" s="87">
        <f t="shared" si="9"/>
        <v>2.5357669776766446E-2</v>
      </c>
      <c r="V84" s="87">
        <f t="shared" si="10"/>
        <v>1.8386385163583474E-3</v>
      </c>
      <c r="W84" s="120">
        <f t="shared" si="11"/>
        <v>1.225759010905565E-3</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2.1574542810704016E-2</v>
      </c>
      <c r="J85" s="87">
        <f t="shared" si="18"/>
        <v>1.5643308605953789E-3</v>
      </c>
      <c r="K85" s="120">
        <f t="shared" ref="K85:K99" si="20">J85*CH4_fraction*conv</f>
        <v>1.0428872403969191E-3</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2.3643334587072882E-2</v>
      </c>
      <c r="V85" s="87">
        <f t="shared" ref="V85:V98" si="24">U84*(1-$W$10)+T85</f>
        <v>1.7143351896935647E-3</v>
      </c>
      <c r="W85" s="120">
        <f t="shared" ref="W85:W99" si="25">V85*CH4_fraction*conv</f>
        <v>1.1428901264623763E-3</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2.0115970383996731E-2</v>
      </c>
      <c r="J86" s="87">
        <f t="shared" si="18"/>
        <v>1.4585724267072847E-3</v>
      </c>
      <c r="K86" s="120">
        <f t="shared" si="20"/>
        <v>9.7238161780485645E-4</v>
      </c>
      <c r="O86" s="116">
        <f>Amnt_Deposited!B81</f>
        <v>2067</v>
      </c>
      <c r="P86" s="119">
        <f>Amnt_Deposited!H81</f>
        <v>0</v>
      </c>
      <c r="Q86" s="319">
        <f>MCF!R85</f>
        <v>0.8</v>
      </c>
      <c r="R86" s="87">
        <f t="shared" si="19"/>
        <v>0</v>
      </c>
      <c r="S86" s="87">
        <f t="shared" si="21"/>
        <v>0</v>
      </c>
      <c r="T86" s="87">
        <f t="shared" si="22"/>
        <v>0</v>
      </c>
      <c r="U86" s="87">
        <f t="shared" si="23"/>
        <v>2.2044899050955309E-2</v>
      </c>
      <c r="V86" s="87">
        <f t="shared" si="24"/>
        <v>1.5984355361175714E-3</v>
      </c>
      <c r="W86" s="120">
        <f t="shared" si="25"/>
        <v>1.0656236907450474E-3</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1.8756006467449637E-2</v>
      </c>
      <c r="J87" s="87">
        <f t="shared" si="18"/>
        <v>1.3599639165470939E-3</v>
      </c>
      <c r="K87" s="120">
        <f t="shared" si="20"/>
        <v>9.0664261103139587E-4</v>
      </c>
      <c r="O87" s="116">
        <f>Amnt_Deposited!B82</f>
        <v>2068</v>
      </c>
      <c r="P87" s="119">
        <f>Amnt_Deposited!H82</f>
        <v>0</v>
      </c>
      <c r="Q87" s="319">
        <f>MCF!R86</f>
        <v>0.8</v>
      </c>
      <c r="R87" s="87">
        <f t="shared" si="19"/>
        <v>0</v>
      </c>
      <c r="S87" s="87">
        <f t="shared" si="21"/>
        <v>0</v>
      </c>
      <c r="T87" s="87">
        <f t="shared" si="22"/>
        <v>0</v>
      </c>
      <c r="U87" s="87">
        <f t="shared" si="23"/>
        <v>2.0554527635561235E-2</v>
      </c>
      <c r="V87" s="87">
        <f t="shared" si="24"/>
        <v>1.4903714153940747E-3</v>
      </c>
      <c r="W87" s="120">
        <f t="shared" si="25"/>
        <v>9.935809435960498E-4</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1.7487984516366038E-2</v>
      </c>
      <c r="J88" s="87">
        <f t="shared" si="18"/>
        <v>1.2680219510835991E-3</v>
      </c>
      <c r="K88" s="120">
        <f t="shared" si="20"/>
        <v>8.4534796738906597E-4</v>
      </c>
      <c r="O88" s="116">
        <f>Amnt_Deposited!B83</f>
        <v>2069</v>
      </c>
      <c r="P88" s="119">
        <f>Amnt_Deposited!H83</f>
        <v>0</v>
      </c>
      <c r="Q88" s="319">
        <f>MCF!R87</f>
        <v>0.8</v>
      </c>
      <c r="R88" s="87">
        <f t="shared" si="19"/>
        <v>0</v>
      </c>
      <c r="S88" s="87">
        <f t="shared" si="21"/>
        <v>0</v>
      </c>
      <c r="T88" s="87">
        <f t="shared" si="22"/>
        <v>0</v>
      </c>
      <c r="U88" s="87">
        <f t="shared" si="23"/>
        <v>1.9164914538483319E-2</v>
      </c>
      <c r="V88" s="87">
        <f t="shared" si="24"/>
        <v>1.3896130970779161E-3</v>
      </c>
      <c r="W88" s="120">
        <f t="shared" si="25"/>
        <v>9.264087313852773E-4</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1.6305688685670609E-2</v>
      </c>
      <c r="J89" s="87">
        <f t="shared" si="18"/>
        <v>1.1822958306954305E-3</v>
      </c>
      <c r="K89" s="120">
        <f t="shared" si="20"/>
        <v>7.8819722046362026E-4</v>
      </c>
      <c r="O89" s="116">
        <f>Amnt_Deposited!B84</f>
        <v>2070</v>
      </c>
      <c r="P89" s="119">
        <f>Amnt_Deposited!H84</f>
        <v>0</v>
      </c>
      <c r="Q89" s="319">
        <f>MCF!R88</f>
        <v>0.8</v>
      </c>
      <c r="R89" s="87">
        <f t="shared" si="19"/>
        <v>0</v>
      </c>
      <c r="S89" s="87">
        <f t="shared" si="21"/>
        <v>0</v>
      </c>
      <c r="T89" s="87">
        <f t="shared" si="22"/>
        <v>0</v>
      </c>
      <c r="U89" s="87">
        <f t="shared" si="23"/>
        <v>1.7869247874707506E-2</v>
      </c>
      <c r="V89" s="87">
        <f t="shared" si="24"/>
        <v>1.2956666637758134E-3</v>
      </c>
      <c r="W89" s="120">
        <f t="shared" si="25"/>
        <v>8.6377777585054227E-4</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1.520332335982962E-2</v>
      </c>
      <c r="J90" s="87">
        <f t="shared" si="18"/>
        <v>1.1023653258409889E-3</v>
      </c>
      <c r="K90" s="120">
        <f t="shared" si="20"/>
        <v>7.3491021722732583E-4</v>
      </c>
      <c r="O90" s="116">
        <f>Amnt_Deposited!B85</f>
        <v>2071</v>
      </c>
      <c r="P90" s="119">
        <f>Amnt_Deposited!H85</f>
        <v>0</v>
      </c>
      <c r="Q90" s="319">
        <f>MCF!R89</f>
        <v>0.8</v>
      </c>
      <c r="R90" s="87">
        <f t="shared" si="19"/>
        <v>0</v>
      </c>
      <c r="S90" s="87">
        <f t="shared" si="21"/>
        <v>0</v>
      </c>
      <c r="T90" s="87">
        <f t="shared" si="22"/>
        <v>0</v>
      </c>
      <c r="U90" s="87">
        <f t="shared" si="23"/>
        <v>1.666117628474478E-2</v>
      </c>
      <c r="V90" s="87">
        <f t="shared" si="24"/>
        <v>1.2080715899627267E-3</v>
      </c>
      <c r="W90" s="120">
        <f t="shared" si="25"/>
        <v>8.0538105997515113E-4</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1.4175484742736876E-2</v>
      </c>
      <c r="J91" s="87">
        <f t="shared" si="18"/>
        <v>1.0278386170927448E-3</v>
      </c>
      <c r="K91" s="120">
        <f t="shared" si="20"/>
        <v>6.8522574472849656E-4</v>
      </c>
      <c r="O91" s="116">
        <f>Amnt_Deposited!B86</f>
        <v>2072</v>
      </c>
      <c r="P91" s="119">
        <f>Amnt_Deposited!H86</f>
        <v>0</v>
      </c>
      <c r="Q91" s="319">
        <f>MCF!R90</f>
        <v>0.8</v>
      </c>
      <c r="R91" s="87">
        <f t="shared" si="19"/>
        <v>0</v>
      </c>
      <c r="S91" s="87">
        <f t="shared" si="21"/>
        <v>0</v>
      </c>
      <c r="T91" s="87">
        <f t="shared" si="22"/>
        <v>0</v>
      </c>
      <c r="U91" s="87">
        <f t="shared" si="23"/>
        <v>1.553477780025958E-2</v>
      </c>
      <c r="V91" s="87">
        <f t="shared" si="24"/>
        <v>1.1263984844851992E-3</v>
      </c>
      <c r="W91" s="120">
        <f t="shared" si="25"/>
        <v>7.5093232299013274E-4</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1.3217134368298925E-2</v>
      </c>
      <c r="J92" s="87">
        <f t="shared" si="18"/>
        <v>9.5835037443795174E-4</v>
      </c>
      <c r="K92" s="120">
        <f t="shared" si="20"/>
        <v>6.3890024962530109E-4</v>
      </c>
      <c r="O92" s="116">
        <f>Amnt_Deposited!B87</f>
        <v>2073</v>
      </c>
      <c r="P92" s="119">
        <f>Amnt_Deposited!H87</f>
        <v>0</v>
      </c>
      <c r="Q92" s="319">
        <f>MCF!R91</f>
        <v>0.8</v>
      </c>
      <c r="R92" s="87">
        <f t="shared" si="19"/>
        <v>0</v>
      </c>
      <c r="S92" s="87">
        <f t="shared" si="21"/>
        <v>0</v>
      </c>
      <c r="T92" s="87">
        <f t="shared" si="22"/>
        <v>0</v>
      </c>
      <c r="U92" s="87">
        <f t="shared" si="23"/>
        <v>1.4484530814574155E-2</v>
      </c>
      <c r="V92" s="87">
        <f t="shared" si="24"/>
        <v>1.050246985685426E-3</v>
      </c>
      <c r="W92" s="120">
        <f t="shared" si="25"/>
        <v>7.0016465712361732E-4</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1.2323574401868426E-2</v>
      </c>
      <c r="J93" s="87">
        <f t="shared" si="18"/>
        <v>8.9355996643049774E-4</v>
      </c>
      <c r="K93" s="120">
        <f t="shared" si="20"/>
        <v>5.9570664428699842E-4</v>
      </c>
      <c r="O93" s="116">
        <f>Amnt_Deposited!B88</f>
        <v>2074</v>
      </c>
      <c r="P93" s="119">
        <f>Amnt_Deposited!H88</f>
        <v>0</v>
      </c>
      <c r="Q93" s="319">
        <f>MCF!R92</f>
        <v>0.8</v>
      </c>
      <c r="R93" s="87">
        <f t="shared" si="19"/>
        <v>0</v>
      </c>
      <c r="S93" s="87">
        <f t="shared" si="21"/>
        <v>0</v>
      </c>
      <c r="T93" s="87">
        <f t="shared" si="22"/>
        <v>0</v>
      </c>
      <c r="U93" s="87">
        <f t="shared" si="23"/>
        <v>1.3505287015746213E-2</v>
      </c>
      <c r="V93" s="87">
        <f t="shared" si="24"/>
        <v>9.7924379882794203E-4</v>
      </c>
      <c r="W93" s="120">
        <f t="shared" si="25"/>
        <v>6.5282919921862798E-4</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1.1490424611453264E-2</v>
      </c>
      <c r="J94" s="87">
        <f t="shared" si="18"/>
        <v>8.3314979041516262E-4</v>
      </c>
      <c r="K94" s="120">
        <f t="shared" si="20"/>
        <v>5.5543319361010834E-4</v>
      </c>
      <c r="O94" s="116">
        <f>Amnt_Deposited!B89</f>
        <v>2075</v>
      </c>
      <c r="P94" s="119">
        <f>Amnt_Deposited!H89</f>
        <v>0</v>
      </c>
      <c r="Q94" s="319">
        <f>MCF!R93</f>
        <v>0.8</v>
      </c>
      <c r="R94" s="87">
        <f t="shared" si="19"/>
        <v>0</v>
      </c>
      <c r="S94" s="87">
        <f t="shared" si="21"/>
        <v>0</v>
      </c>
      <c r="T94" s="87">
        <f t="shared" si="22"/>
        <v>0</v>
      </c>
      <c r="U94" s="87">
        <f t="shared" si="23"/>
        <v>1.2592246149537816E-2</v>
      </c>
      <c r="V94" s="87">
        <f t="shared" si="24"/>
        <v>9.1304086620839684E-4</v>
      </c>
      <c r="W94" s="120">
        <f t="shared" si="25"/>
        <v>6.0869391080559782E-4</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1.071360089581423E-2</v>
      </c>
      <c r="J95" s="87">
        <f t="shared" si="18"/>
        <v>7.7682371563903365E-4</v>
      </c>
      <c r="K95" s="120">
        <f t="shared" si="20"/>
        <v>5.1788247709268903E-4</v>
      </c>
      <c r="O95" s="116">
        <f>Amnt_Deposited!B90</f>
        <v>2076</v>
      </c>
      <c r="P95" s="119">
        <f>Amnt_Deposited!H90</f>
        <v>0</v>
      </c>
      <c r="Q95" s="319">
        <f>MCF!R94</f>
        <v>0.8</v>
      </c>
      <c r="R95" s="87">
        <f t="shared" si="19"/>
        <v>0</v>
      </c>
      <c r="S95" s="87">
        <f t="shared" si="21"/>
        <v>0</v>
      </c>
      <c r="T95" s="87">
        <f t="shared" si="22"/>
        <v>0</v>
      </c>
      <c r="U95" s="87">
        <f t="shared" si="23"/>
        <v>1.1740932488563532E-2</v>
      </c>
      <c r="V95" s="87">
        <f t="shared" si="24"/>
        <v>8.5131366097428304E-4</v>
      </c>
      <c r="W95" s="120">
        <f t="shared" si="25"/>
        <v>5.6754244064952195E-4</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9.9892952641960197E-3</v>
      </c>
      <c r="J96" s="87">
        <f t="shared" si="18"/>
        <v>7.2430563161821082E-4</v>
      </c>
      <c r="K96" s="120">
        <f t="shared" si="20"/>
        <v>4.8287042107880717E-4</v>
      </c>
      <c r="O96" s="116">
        <f>Amnt_Deposited!B91</f>
        <v>2077</v>
      </c>
      <c r="P96" s="119">
        <f>Amnt_Deposited!H91</f>
        <v>0</v>
      </c>
      <c r="Q96" s="319">
        <f>MCF!R95</f>
        <v>0.8</v>
      </c>
      <c r="R96" s="87">
        <f t="shared" si="19"/>
        <v>0</v>
      </c>
      <c r="S96" s="87">
        <f t="shared" si="21"/>
        <v>0</v>
      </c>
      <c r="T96" s="87">
        <f t="shared" si="22"/>
        <v>0</v>
      </c>
      <c r="U96" s="87">
        <f t="shared" si="23"/>
        <v>1.0947172892269603E-2</v>
      </c>
      <c r="V96" s="87">
        <f t="shared" si="24"/>
        <v>7.9375959629392906E-4</v>
      </c>
      <c r="W96" s="120">
        <f t="shared" si="25"/>
        <v>5.2917306419595267E-4</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9.3139571695521253E-3</v>
      </c>
      <c r="J97" s="87">
        <f t="shared" si="18"/>
        <v>6.7533809464389411E-4</v>
      </c>
      <c r="K97" s="120">
        <f t="shared" si="20"/>
        <v>4.5022539642926274E-4</v>
      </c>
      <c r="O97" s="116">
        <f>Amnt_Deposited!B92</f>
        <v>2078</v>
      </c>
      <c r="P97" s="119">
        <f>Amnt_Deposited!H92</f>
        <v>0</v>
      </c>
      <c r="Q97" s="319">
        <f>MCF!R96</f>
        <v>0.8</v>
      </c>
      <c r="R97" s="87">
        <f t="shared" si="19"/>
        <v>0</v>
      </c>
      <c r="S97" s="87">
        <f t="shared" si="21"/>
        <v>0</v>
      </c>
      <c r="T97" s="87">
        <f t="shared" si="22"/>
        <v>0</v>
      </c>
      <c r="U97" s="87">
        <f t="shared" si="23"/>
        <v>1.0207076350194104E-2</v>
      </c>
      <c r="V97" s="87">
        <f t="shared" si="24"/>
        <v>7.4009654207549992E-4</v>
      </c>
      <c r="W97" s="120">
        <f t="shared" si="25"/>
        <v>4.9339769471699988E-4</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8.6842761037590997E-3</v>
      </c>
      <c r="J98" s="87">
        <f t="shared" si="18"/>
        <v>6.2968106579302521E-4</v>
      </c>
      <c r="K98" s="120">
        <f t="shared" si="20"/>
        <v>4.1978737719535012E-4</v>
      </c>
      <c r="O98" s="116">
        <f>Amnt_Deposited!B93</f>
        <v>2079</v>
      </c>
      <c r="P98" s="119">
        <f>Amnt_Deposited!H93</f>
        <v>0</v>
      </c>
      <c r="Q98" s="319">
        <f>MCF!R97</f>
        <v>0.8</v>
      </c>
      <c r="R98" s="87">
        <f t="shared" si="19"/>
        <v>0</v>
      </c>
      <c r="S98" s="87">
        <f t="shared" si="21"/>
        <v>0</v>
      </c>
      <c r="T98" s="87">
        <f t="shared" si="22"/>
        <v>0</v>
      </c>
      <c r="U98" s="87">
        <f t="shared" si="23"/>
        <v>9.5170149082291454E-3</v>
      </c>
      <c r="V98" s="87">
        <f t="shared" si="24"/>
        <v>6.9006144196495872E-4</v>
      </c>
      <c r="W98" s="120">
        <f t="shared" si="25"/>
        <v>4.6004096130997248E-4</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8.0971653695018925E-3</v>
      </c>
      <c r="J99" s="88">
        <f t="shared" si="18"/>
        <v>5.8711073425720751E-4</v>
      </c>
      <c r="K99" s="122">
        <f t="shared" si="20"/>
        <v>3.9140715617147167E-4</v>
      </c>
      <c r="O99" s="117">
        <f>Amnt_Deposited!B94</f>
        <v>2080</v>
      </c>
      <c r="P99" s="121">
        <f>Amnt_Deposited!H94</f>
        <v>0</v>
      </c>
      <c r="Q99" s="320">
        <f>MCF!R98</f>
        <v>0.8</v>
      </c>
      <c r="R99" s="88">
        <f t="shared" si="19"/>
        <v>0</v>
      </c>
      <c r="S99" s="88">
        <f>R99*$W$12</f>
        <v>0</v>
      </c>
      <c r="T99" s="88">
        <f>R99*(1-$W$12)</f>
        <v>0</v>
      </c>
      <c r="U99" s="88">
        <f>S99+U98*$W$10</f>
        <v>8.8736058843856304E-3</v>
      </c>
      <c r="V99" s="88">
        <f>U98*(1-$W$10)+T99</f>
        <v>6.4340902384351479E-4</v>
      </c>
      <c r="W99" s="122">
        <f t="shared" si="25"/>
        <v>4.2893934922900984E-4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9" t="s">
        <v>342</v>
      </c>
      <c r="E2" s="770"/>
      <c r="F2" s="771"/>
    </row>
    <row r="3" spans="1:18" ht="16.5" thickBot="1">
      <c r="B3" s="12"/>
      <c r="C3" s="5" t="s">
        <v>276</v>
      </c>
      <c r="D3" s="769" t="s">
        <v>337</v>
      </c>
      <c r="E3" s="770"/>
      <c r="F3" s="771"/>
    </row>
    <row r="4" spans="1:18" ht="16.5" thickBot="1">
      <c r="B4" s="12"/>
      <c r="C4" s="5" t="s">
        <v>30</v>
      </c>
      <c r="D4" s="769" t="s">
        <v>266</v>
      </c>
      <c r="E4" s="770"/>
      <c r="F4" s="771"/>
    </row>
    <row r="5" spans="1:18" ht="16.5" thickBot="1">
      <c r="B5" s="12"/>
      <c r="C5" s="5" t="s">
        <v>117</v>
      </c>
      <c r="D5" s="772"/>
      <c r="E5" s="773"/>
      <c r="F5" s="774"/>
    </row>
    <row r="6" spans="1:18">
      <c r="B6" s="13" t="s">
        <v>201</v>
      </c>
    </row>
    <row r="7" spans="1:18">
      <c r="B7" s="35" t="s">
        <v>31</v>
      </c>
    </row>
    <row r="8" spans="1:18" ht="13.5" thickBot="1">
      <c r="B8" s="35"/>
    </row>
    <row r="9" spans="1:18" ht="12.75" customHeight="1">
      <c r="A9" s="1"/>
      <c r="C9" s="775" t="s">
        <v>18</v>
      </c>
      <c r="D9" s="776"/>
      <c r="E9" s="782" t="s">
        <v>100</v>
      </c>
      <c r="F9" s="783"/>
      <c r="H9" s="775" t="s">
        <v>18</v>
      </c>
      <c r="I9" s="776"/>
      <c r="J9" s="782" t="s">
        <v>100</v>
      </c>
      <c r="K9" s="783"/>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80" t="s">
        <v>250</v>
      </c>
      <c r="D12" s="781"/>
      <c r="E12" s="780" t="s">
        <v>250</v>
      </c>
      <c r="F12" s="781"/>
      <c r="H12" s="780" t="s">
        <v>251</v>
      </c>
      <c r="I12" s="781"/>
      <c r="J12" s="780" t="s">
        <v>251</v>
      </c>
      <c r="K12" s="781"/>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7: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77" t="s">
        <v>250</v>
      </c>
      <c r="E61" s="778"/>
      <c r="F61" s="779"/>
      <c r="H61" s="53"/>
      <c r="I61" s="777" t="s">
        <v>251</v>
      </c>
      <c r="J61" s="778"/>
      <c r="K61" s="779"/>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64" t="s">
        <v>317</v>
      </c>
      <c r="C71" s="764"/>
      <c r="D71" s="765" t="s">
        <v>318</v>
      </c>
      <c r="E71" s="765"/>
      <c r="F71" s="765"/>
      <c r="G71" s="765"/>
      <c r="H71" s="765"/>
    </row>
    <row r="72" spans="2:8">
      <c r="B72" s="764" t="s">
        <v>319</v>
      </c>
      <c r="C72" s="764"/>
      <c r="D72" s="765" t="s">
        <v>320</v>
      </c>
      <c r="E72" s="765"/>
      <c r="F72" s="765"/>
      <c r="G72" s="765"/>
      <c r="H72" s="765"/>
    </row>
    <row r="73" spans="2:8">
      <c r="B73" s="764" t="s">
        <v>321</v>
      </c>
      <c r="C73" s="764"/>
      <c r="D73" s="765" t="s">
        <v>322</v>
      </c>
      <c r="E73" s="765"/>
      <c r="F73" s="765"/>
      <c r="G73" s="765"/>
      <c r="H73" s="765"/>
    </row>
    <row r="74" spans="2:8">
      <c r="B74" s="764" t="s">
        <v>323</v>
      </c>
      <c r="C74" s="764"/>
      <c r="D74" s="765" t="s">
        <v>324</v>
      </c>
      <c r="E74" s="765"/>
      <c r="F74" s="765"/>
      <c r="G74" s="765"/>
      <c r="H74" s="765"/>
    </row>
    <row r="75" spans="2:8">
      <c r="B75" s="611"/>
      <c r="C75" s="612"/>
      <c r="D75" s="612"/>
      <c r="E75" s="612"/>
      <c r="F75" s="612"/>
      <c r="G75" s="612"/>
      <c r="H75" s="612"/>
    </row>
    <row r="76" spans="2:8">
      <c r="B76" s="614"/>
      <c r="C76" s="615" t="s">
        <v>325</v>
      </c>
      <c r="D76" s="616" t="s">
        <v>87</v>
      </c>
      <c r="E76" s="616" t="s">
        <v>88</v>
      </c>
    </row>
    <row r="77" spans="2:8">
      <c r="B77" s="766" t="s">
        <v>133</v>
      </c>
      <c r="C77" s="617" t="s">
        <v>326</v>
      </c>
      <c r="D77" s="618" t="s">
        <v>327</v>
      </c>
      <c r="E77" s="618" t="s">
        <v>9</v>
      </c>
      <c r="F77" s="525"/>
      <c r="G77" s="597"/>
      <c r="H77" s="6"/>
    </row>
    <row r="78" spans="2:8">
      <c r="B78" s="767"/>
      <c r="C78" s="619"/>
      <c r="D78" s="620"/>
      <c r="E78" s="621"/>
      <c r="F78" s="6"/>
      <c r="G78" s="525"/>
      <c r="H78" s="6"/>
    </row>
    <row r="79" spans="2:8">
      <c r="B79" s="767"/>
      <c r="C79" s="619"/>
      <c r="D79" s="620"/>
      <c r="E79" s="621"/>
      <c r="F79" s="6"/>
      <c r="G79" s="525"/>
      <c r="H79" s="6"/>
    </row>
    <row r="80" spans="2:8">
      <c r="B80" s="767"/>
      <c r="C80" s="619"/>
      <c r="D80" s="620"/>
      <c r="E80" s="621"/>
      <c r="F80" s="6"/>
      <c r="G80" s="525"/>
      <c r="H80" s="6"/>
    </row>
    <row r="81" spans="2:8">
      <c r="B81" s="767"/>
      <c r="C81" s="619"/>
      <c r="D81" s="620"/>
      <c r="E81" s="621"/>
      <c r="F81" s="6"/>
      <c r="G81" s="525"/>
      <c r="H81" s="6"/>
    </row>
    <row r="82" spans="2:8">
      <c r="B82" s="767"/>
      <c r="C82" s="619"/>
      <c r="D82" s="620" t="s">
        <v>328</v>
      </c>
      <c r="E82" s="621"/>
      <c r="F82" s="6"/>
      <c r="G82" s="525"/>
      <c r="H82" s="6"/>
    </row>
    <row r="83" spans="2:8" ht="13.5" thickBot="1">
      <c r="B83" s="768"/>
      <c r="C83" s="622"/>
      <c r="D83" s="622"/>
      <c r="E83" s="623" t="s">
        <v>329</v>
      </c>
      <c r="F83" s="6"/>
      <c r="G83" s="6"/>
      <c r="H83" s="6"/>
    </row>
    <row r="84" spans="2:8" ht="13.5" thickTop="1">
      <c r="B84" s="614"/>
      <c r="C84" s="621"/>
      <c r="D84" s="614"/>
      <c r="E84" s="624"/>
      <c r="F84" s="6"/>
      <c r="G84" s="6"/>
      <c r="H84" s="6"/>
    </row>
    <row r="85" spans="2:8">
      <c r="B85" s="760" t="s">
        <v>330</v>
      </c>
      <c r="C85" s="761"/>
      <c r="D85" s="761"/>
      <c r="E85" s="762"/>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63" t="s">
        <v>333</v>
      </c>
      <c r="C95" s="763"/>
      <c r="D95" s="763"/>
      <c r="E95" s="628">
        <f>SUM(E86:E94)</f>
        <v>0.13702</v>
      </c>
    </row>
    <row r="96" spans="2:8">
      <c r="B96" s="760" t="s">
        <v>334</v>
      </c>
      <c r="C96" s="761"/>
      <c r="D96" s="761"/>
      <c r="E96" s="762"/>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63" t="s">
        <v>333</v>
      </c>
      <c r="C106" s="763"/>
      <c r="D106" s="763"/>
      <c r="E106" s="628">
        <f>SUM(E97:E105)</f>
        <v>0.15982100000000002</v>
      </c>
    </row>
    <row r="107" spans="2:5">
      <c r="B107" s="760" t="s">
        <v>335</v>
      </c>
      <c r="C107" s="761"/>
      <c r="D107" s="761"/>
      <c r="E107" s="762"/>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63" t="s">
        <v>333</v>
      </c>
      <c r="C117" s="763"/>
      <c r="D117" s="763"/>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8.3935086840000004</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8.3935086840000004</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8.5936051080000002</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8.5936051080000002</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8.7618315840000012</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8.7618315840000012</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8.8560236159999999</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8.8560236159999999</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9.0905173920000006</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9.0905173920000006</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9.4739430720000009</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9.4739430720000009</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9.6033338280000002</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9.6033338280000002</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9.7303204680000004</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9.7303204680000004</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9.853916688</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9.853916688</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9.9726430320000006</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9.9726430320000006</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10.176869604</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10.176869604</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7.9585766400000004</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7.9585766400000004</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8.0193800399999997</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8.0193800399999997</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8.0707687200000002</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8.0707687200000002</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8.1197476799999997</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8.1197476799999997</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8.1727615200000017</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8.1727615200000017</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8.1990442800000007</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8.1990442800000007</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8.4785437800000008</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8.4785437800000008</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8.4942770100000011</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8.4942770100000011</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8.5100102400000015</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8.5100102400000015</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8.5257434700000001</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8.5257434700000001</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8.5414767000000005</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8.5414767000000005</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8.5572099300000009</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8.5572099300000009</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8.5729431600000012</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8.5729431600000012</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8.5886763899999998</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8.5886763899999998</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8.6044096200000002</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8.6044096200000002</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8.6201428500000006</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8.6201428500000006</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8.635876080000001</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8.635876080000001</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8.6516093100000013</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8.6516093100000013</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8.6673425399999999</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8.6673425399999999</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8.6830757700000003</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8.6830757700000003</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7" t="s">
        <v>107</v>
      </c>
      <c r="R2" s="787"/>
      <c r="S2" s="787"/>
      <c r="T2" s="787"/>
    </row>
    <row r="4" spans="2:20">
      <c r="C4" t="s">
        <v>26</v>
      </c>
    </row>
    <row r="5" spans="2:20">
      <c r="C5" t="s">
        <v>281</v>
      </c>
    </row>
    <row r="6" spans="2:20">
      <c r="C6" t="s">
        <v>29</v>
      </c>
    </row>
    <row r="7" spans="2:20">
      <c r="C7" t="s">
        <v>109</v>
      </c>
    </row>
    <row r="8" spans="2:20" ht="13.5" thickBot="1"/>
    <row r="9" spans="2:20" ht="13.5" thickBot="1">
      <c r="C9" s="788" t="s">
        <v>95</v>
      </c>
      <c r="D9" s="789"/>
      <c r="E9" s="789"/>
      <c r="F9" s="789"/>
      <c r="G9" s="789"/>
      <c r="H9" s="790"/>
      <c r="I9" s="796" t="s">
        <v>308</v>
      </c>
      <c r="J9" s="797"/>
      <c r="K9" s="797"/>
      <c r="L9" s="797"/>
      <c r="M9" s="797"/>
      <c r="N9" s="798"/>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1" t="s">
        <v>147</v>
      </c>
      <c r="S10" s="791"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2"/>
      <c r="S11" s="792"/>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2"/>
      <c r="S12" s="792"/>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2"/>
      <c r="S13" s="792"/>
    </row>
    <row r="14" spans="2:20" s="3" customFormat="1" ht="13.5" thickBot="1">
      <c r="B14" s="32"/>
      <c r="C14" s="32"/>
      <c r="D14" s="21"/>
      <c r="E14" s="21"/>
      <c r="F14" s="21"/>
      <c r="G14" s="21"/>
      <c r="H14" s="169"/>
      <c r="I14" s="32"/>
      <c r="J14" s="21"/>
      <c r="K14" s="21"/>
      <c r="L14" s="21"/>
      <c r="M14" s="21"/>
      <c r="N14" s="169"/>
      <c r="O14" s="590"/>
      <c r="R14" s="792"/>
      <c r="S14" s="792"/>
    </row>
    <row r="15" spans="2:20" s="3" customFormat="1" ht="12.75" customHeight="1" thickBot="1">
      <c r="B15" s="266"/>
      <c r="C15" s="784" t="s">
        <v>158</v>
      </c>
      <c r="D15" s="785"/>
      <c r="E15" s="785"/>
      <c r="F15" s="785"/>
      <c r="G15" s="785"/>
      <c r="H15" s="786"/>
      <c r="I15" s="784" t="s">
        <v>158</v>
      </c>
      <c r="J15" s="785"/>
      <c r="K15" s="785"/>
      <c r="L15" s="785"/>
      <c r="M15" s="785"/>
      <c r="N15" s="786"/>
      <c r="O15" s="591"/>
      <c r="R15" s="792"/>
      <c r="S15" s="792"/>
    </row>
    <row r="16" spans="2:20" s="3" customFormat="1" ht="26.25" thickBot="1">
      <c r="B16" s="172" t="s">
        <v>160</v>
      </c>
      <c r="C16" s="269">
        <v>0</v>
      </c>
      <c r="D16" s="270">
        <v>1</v>
      </c>
      <c r="E16" s="270">
        <v>0</v>
      </c>
      <c r="F16" s="270">
        <v>0</v>
      </c>
      <c r="G16" s="270">
        <v>0</v>
      </c>
      <c r="H16" s="794" t="s">
        <v>36</v>
      </c>
      <c r="I16" s="592">
        <v>0.2</v>
      </c>
      <c r="J16" s="593">
        <v>0.3</v>
      </c>
      <c r="K16" s="593">
        <v>0.25</v>
      </c>
      <c r="L16" s="593">
        <v>0.05</v>
      </c>
      <c r="M16" s="593">
        <v>0.2</v>
      </c>
      <c r="N16" s="794" t="s">
        <v>36</v>
      </c>
      <c r="O16" s="594"/>
      <c r="R16" s="793"/>
      <c r="S16" s="793"/>
    </row>
    <row r="17" spans="2:19" s="3" customFormat="1" ht="13.5" thickBot="1">
      <c r="B17" s="15" t="s">
        <v>1</v>
      </c>
      <c r="C17" s="15" t="s">
        <v>24</v>
      </c>
      <c r="D17" s="16" t="s">
        <v>24</v>
      </c>
      <c r="E17" s="16" t="s">
        <v>24</v>
      </c>
      <c r="F17" s="16" t="s">
        <v>24</v>
      </c>
      <c r="G17" s="16" t="s">
        <v>24</v>
      </c>
      <c r="H17" s="795"/>
      <c r="I17" s="15" t="s">
        <v>24</v>
      </c>
      <c r="J17" s="16" t="s">
        <v>24</v>
      </c>
      <c r="K17" s="16" t="s">
        <v>24</v>
      </c>
      <c r="L17" s="16" t="s">
        <v>24</v>
      </c>
      <c r="M17" s="16" t="s">
        <v>24</v>
      </c>
      <c r="N17" s="795"/>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5" activePane="bottomRight" state="frozen"/>
      <selection activeCell="E19" sqref="E19"/>
      <selection pane="topRight" activeCell="E19" sqref="E19"/>
      <selection pane="bottomLeft" activeCell="E19" sqref="E19"/>
      <selection pane="bottomRight" activeCell="AB11" sqref="AB11"/>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757">
        <v>0.435</v>
      </c>
    </row>
    <row r="3" spans="2:30">
      <c r="B3" s="640"/>
      <c r="C3" s="640"/>
      <c r="S3" s="640"/>
      <c r="AC3" s="638" t="s">
        <v>256</v>
      </c>
      <c r="AD3" s="757">
        <v>0.129</v>
      </c>
    </row>
    <row r="4" spans="2:30">
      <c r="B4" s="640"/>
      <c r="C4" s="640" t="s">
        <v>38</v>
      </c>
      <c r="S4" s="640" t="s">
        <v>301</v>
      </c>
      <c r="AC4" s="638" t="s">
        <v>2</v>
      </c>
      <c r="AD4" s="757">
        <v>9.9000000000000005E-2</v>
      </c>
    </row>
    <row r="5" spans="2:30">
      <c r="B5" s="640"/>
      <c r="C5" s="640"/>
      <c r="S5" s="640" t="s">
        <v>38</v>
      </c>
      <c r="AC5" s="638" t="s">
        <v>16</v>
      </c>
      <c r="AD5" s="757">
        <v>2.7E-2</v>
      </c>
    </row>
    <row r="6" spans="2:30">
      <c r="B6" s="640"/>
      <c r="S6" s="640"/>
      <c r="AC6" s="638" t="s">
        <v>331</v>
      </c>
      <c r="AD6" s="757">
        <v>8.9999999999999993E-3</v>
      </c>
    </row>
    <row r="7" spans="2:30" ht="13.5" thickBot="1">
      <c r="B7" s="640"/>
      <c r="C7" s="641"/>
      <c r="S7" s="640"/>
      <c r="AC7" s="638" t="s">
        <v>332</v>
      </c>
      <c r="AD7" s="757">
        <v>7.1999999999999995E-2</v>
      </c>
    </row>
    <row r="8" spans="2:30" ht="13.5" thickBot="1">
      <c r="B8" s="640"/>
      <c r="D8" s="642">
        <v>6.2100000000000002E-2</v>
      </c>
      <c r="E8" s="755">
        <f>AD2</f>
        <v>0.435</v>
      </c>
      <c r="F8" s="756">
        <f>AD3</f>
        <v>0.129</v>
      </c>
      <c r="G8" s="756">
        <v>0</v>
      </c>
      <c r="H8" s="756">
        <v>0</v>
      </c>
      <c r="I8" s="756">
        <f>AD4</f>
        <v>9.9000000000000005E-2</v>
      </c>
      <c r="J8" s="756">
        <f>AD5</f>
        <v>2.7E-2</v>
      </c>
      <c r="K8" s="756">
        <f>AD6</f>
        <v>8.9999999999999993E-3</v>
      </c>
      <c r="L8" s="756">
        <f>AD7</f>
        <v>7.1999999999999995E-2</v>
      </c>
      <c r="M8" s="756">
        <f>AD8</f>
        <v>3.3000000000000002E-2</v>
      </c>
      <c r="N8" s="756">
        <f>AD9</f>
        <v>0.04</v>
      </c>
      <c r="O8" s="756">
        <f>AD10</f>
        <v>0.156</v>
      </c>
      <c r="P8" s="643">
        <f>SUM(E8:O8)</f>
        <v>1</v>
      </c>
      <c r="S8" s="640"/>
      <c r="T8" s="640"/>
      <c r="AC8" s="638" t="s">
        <v>231</v>
      </c>
      <c r="AD8" s="757">
        <v>3.3000000000000002E-2</v>
      </c>
    </row>
    <row r="9" spans="2:30" ht="13.5" thickBot="1">
      <c r="B9" s="644"/>
      <c r="C9" s="645"/>
      <c r="D9" s="646"/>
      <c r="E9" s="801" t="s">
        <v>41</v>
      </c>
      <c r="F9" s="802"/>
      <c r="G9" s="802"/>
      <c r="H9" s="802"/>
      <c r="I9" s="802"/>
      <c r="J9" s="802"/>
      <c r="K9" s="802"/>
      <c r="L9" s="802"/>
      <c r="M9" s="802"/>
      <c r="N9" s="802"/>
      <c r="O9" s="802"/>
      <c r="P9" s="647"/>
      <c r="AC9" s="638" t="s">
        <v>232</v>
      </c>
      <c r="AD9" s="757">
        <v>0.04</v>
      </c>
    </row>
    <row r="10" spans="2:30" ht="21.75" customHeight="1" thickBot="1">
      <c r="B10" s="799" t="s">
        <v>1</v>
      </c>
      <c r="C10" s="799" t="s">
        <v>33</v>
      </c>
      <c r="D10" s="799" t="s">
        <v>40</v>
      </c>
      <c r="E10" s="799" t="s">
        <v>228</v>
      </c>
      <c r="F10" s="799" t="s">
        <v>271</v>
      </c>
      <c r="G10" s="791" t="s">
        <v>267</v>
      </c>
      <c r="H10" s="799" t="s">
        <v>270</v>
      </c>
      <c r="I10" s="791" t="s">
        <v>2</v>
      </c>
      <c r="J10" s="799" t="s">
        <v>16</v>
      </c>
      <c r="K10" s="791" t="s">
        <v>229</v>
      </c>
      <c r="L10" s="803" t="s">
        <v>273</v>
      </c>
      <c r="M10" s="804"/>
      <c r="N10" s="804"/>
      <c r="O10" s="805"/>
      <c r="P10" s="799" t="s">
        <v>27</v>
      </c>
      <c r="AC10" s="638" t="s">
        <v>233</v>
      </c>
      <c r="AD10" s="757">
        <v>0.156</v>
      </c>
    </row>
    <row r="11" spans="2:30" s="649" customFormat="1" ht="42" customHeight="1" thickBot="1">
      <c r="B11" s="800"/>
      <c r="C11" s="800"/>
      <c r="D11" s="800"/>
      <c r="E11" s="800"/>
      <c r="F11" s="800"/>
      <c r="G11" s="793"/>
      <c r="H11" s="800"/>
      <c r="I11" s="793"/>
      <c r="J11" s="800"/>
      <c r="K11" s="793"/>
      <c r="L11" s="648" t="s">
        <v>230</v>
      </c>
      <c r="M11" s="648" t="s">
        <v>231</v>
      </c>
      <c r="N11" s="648" t="s">
        <v>232</v>
      </c>
      <c r="O11" s="648" t="s">
        <v>233</v>
      </c>
      <c r="P11" s="800"/>
      <c r="S11" s="400" t="s">
        <v>1</v>
      </c>
      <c r="T11" s="404" t="s">
        <v>302</v>
      </c>
      <c r="U11" s="400" t="s">
        <v>303</v>
      </c>
      <c r="V11" s="404" t="s">
        <v>304</v>
      </c>
      <c r="W11" s="400" t="s">
        <v>40</v>
      </c>
      <c r="X11" s="404" t="s">
        <v>305</v>
      </c>
    </row>
    <row r="12" spans="2:30" s="656" customFormat="1" ht="26.25" thickBot="1">
      <c r="B12" s="650"/>
      <c r="C12" s="651" t="s">
        <v>15</v>
      </c>
      <c r="D12" s="651" t="s">
        <v>24</v>
      </c>
      <c r="E12" s="652" t="s">
        <v>24</v>
      </c>
      <c r="F12" s="653" t="s">
        <v>24</v>
      </c>
      <c r="G12" s="653" t="s">
        <v>24</v>
      </c>
      <c r="H12" s="653" t="s">
        <v>24</v>
      </c>
      <c r="I12" s="653" t="s">
        <v>24</v>
      </c>
      <c r="J12" s="653" t="s">
        <v>24</v>
      </c>
      <c r="K12" s="653" t="s">
        <v>24</v>
      </c>
      <c r="L12" s="653" t="s">
        <v>24</v>
      </c>
      <c r="M12" s="653" t="s">
        <v>24</v>
      </c>
      <c r="N12" s="653" t="s">
        <v>24</v>
      </c>
      <c r="O12" s="654" t="s">
        <v>24</v>
      </c>
      <c r="P12" s="655" t="s">
        <v>39</v>
      </c>
      <c r="S12" s="657"/>
      <c r="T12" s="658" t="s">
        <v>306</v>
      </c>
      <c r="U12" s="657" t="s">
        <v>307</v>
      </c>
      <c r="V12" s="658" t="s">
        <v>15</v>
      </c>
      <c r="W12" s="659" t="s">
        <v>24</v>
      </c>
      <c r="X12" s="658" t="s">
        <v>15</v>
      </c>
    </row>
    <row r="13" spans="2:30">
      <c r="B13" s="660">
        <f>year</f>
        <v>2000</v>
      </c>
      <c r="C13" s="661">
        <f>'[2]Fraksi pengelolaan sampah BaU'!C30</f>
        <v>8.3935086840000004</v>
      </c>
      <c r="D13" s="662">
        <v>1</v>
      </c>
      <c r="E13" s="663">
        <f t="shared" ref="E13:O28" si="0">E$8</f>
        <v>0.435</v>
      </c>
      <c r="F13" s="663">
        <f t="shared" si="0"/>
        <v>0.129</v>
      </c>
      <c r="G13" s="663">
        <f t="shared" si="0"/>
        <v>0</v>
      </c>
      <c r="H13" s="663">
        <f t="shared" si="0"/>
        <v>0</v>
      </c>
      <c r="I13" s="663">
        <f t="shared" si="0"/>
        <v>9.9000000000000005E-2</v>
      </c>
      <c r="J13" s="663">
        <f t="shared" si="0"/>
        <v>2.7E-2</v>
      </c>
      <c r="K13" s="663">
        <f t="shared" si="0"/>
        <v>8.9999999999999993E-3</v>
      </c>
      <c r="L13" s="663">
        <f t="shared" si="0"/>
        <v>7.1999999999999995E-2</v>
      </c>
      <c r="M13" s="663">
        <f t="shared" si="0"/>
        <v>3.3000000000000002E-2</v>
      </c>
      <c r="N13" s="663">
        <f t="shared" si="0"/>
        <v>0.04</v>
      </c>
      <c r="O13" s="663">
        <f t="shared" si="0"/>
        <v>0.156</v>
      </c>
      <c r="P13" s="664">
        <f t="shared" ref="P13:P44" si="1">SUM(E13:O13)</f>
        <v>1</v>
      </c>
      <c r="S13" s="660">
        <f>year</f>
        <v>2000</v>
      </c>
      <c r="T13" s="665">
        <v>0</v>
      </c>
      <c r="U13" s="665">
        <v>5</v>
      </c>
      <c r="V13" s="666">
        <f>T13*U13</f>
        <v>0</v>
      </c>
      <c r="W13" s="667">
        <v>1</v>
      </c>
      <c r="X13" s="668">
        <f t="shared" ref="X13:X44" si="2">V13*W13</f>
        <v>0</v>
      </c>
    </row>
    <row r="14" spans="2:30">
      <c r="B14" s="669">
        <f t="shared" ref="B14:B45" si="3">B13+1</f>
        <v>2001</v>
      </c>
      <c r="C14" s="661">
        <f>'[2]Fraksi pengelolaan sampah BaU'!C31</f>
        <v>8.5936051080000002</v>
      </c>
      <c r="D14" s="662">
        <v>1</v>
      </c>
      <c r="E14" s="663">
        <f t="shared" si="0"/>
        <v>0.435</v>
      </c>
      <c r="F14" s="663">
        <f t="shared" si="0"/>
        <v>0.129</v>
      </c>
      <c r="G14" s="663">
        <f t="shared" si="0"/>
        <v>0</v>
      </c>
      <c r="H14" s="663">
        <f t="shared" si="0"/>
        <v>0</v>
      </c>
      <c r="I14" s="663">
        <f t="shared" si="0"/>
        <v>9.9000000000000005E-2</v>
      </c>
      <c r="J14" s="663">
        <f t="shared" si="0"/>
        <v>2.7E-2</v>
      </c>
      <c r="K14" s="663">
        <f t="shared" si="0"/>
        <v>8.9999999999999993E-3</v>
      </c>
      <c r="L14" s="663">
        <f t="shared" si="0"/>
        <v>7.1999999999999995E-2</v>
      </c>
      <c r="M14" s="663">
        <f t="shared" si="0"/>
        <v>3.3000000000000002E-2</v>
      </c>
      <c r="N14" s="663">
        <f t="shared" si="0"/>
        <v>0.04</v>
      </c>
      <c r="O14" s="663">
        <f t="shared" si="0"/>
        <v>0.156</v>
      </c>
      <c r="P14" s="670">
        <f t="shared" si="1"/>
        <v>1</v>
      </c>
      <c r="S14" s="669">
        <f t="shared" ref="S14:S77" si="4">S13+1</f>
        <v>2001</v>
      </c>
      <c r="T14" s="671">
        <v>0</v>
      </c>
      <c r="U14" s="671">
        <v>5</v>
      </c>
      <c r="V14" s="672">
        <f>T14*U14</f>
        <v>0</v>
      </c>
      <c r="W14" s="673">
        <v>1</v>
      </c>
      <c r="X14" s="674">
        <f t="shared" si="2"/>
        <v>0</v>
      </c>
    </row>
    <row r="15" spans="2:30">
      <c r="B15" s="669">
        <f t="shared" si="3"/>
        <v>2002</v>
      </c>
      <c r="C15" s="661">
        <f>'[2]Fraksi pengelolaan sampah BaU'!C32</f>
        <v>8.7618315840000012</v>
      </c>
      <c r="D15" s="662">
        <v>1</v>
      </c>
      <c r="E15" s="663">
        <f t="shared" si="0"/>
        <v>0.435</v>
      </c>
      <c r="F15" s="663">
        <f t="shared" si="0"/>
        <v>0.129</v>
      </c>
      <c r="G15" s="663">
        <f t="shared" si="0"/>
        <v>0</v>
      </c>
      <c r="H15" s="663">
        <f t="shared" si="0"/>
        <v>0</v>
      </c>
      <c r="I15" s="663">
        <f t="shared" si="0"/>
        <v>9.9000000000000005E-2</v>
      </c>
      <c r="J15" s="663">
        <f t="shared" si="0"/>
        <v>2.7E-2</v>
      </c>
      <c r="K15" s="663">
        <f t="shared" si="0"/>
        <v>8.9999999999999993E-3</v>
      </c>
      <c r="L15" s="663">
        <f t="shared" si="0"/>
        <v>7.1999999999999995E-2</v>
      </c>
      <c r="M15" s="663">
        <f t="shared" si="0"/>
        <v>3.3000000000000002E-2</v>
      </c>
      <c r="N15" s="663">
        <f t="shared" si="0"/>
        <v>0.04</v>
      </c>
      <c r="O15" s="663">
        <f t="shared" si="0"/>
        <v>0.156</v>
      </c>
      <c r="P15" s="670">
        <f t="shared" si="1"/>
        <v>1</v>
      </c>
      <c r="S15" s="669">
        <f t="shared" si="4"/>
        <v>2002</v>
      </c>
      <c r="T15" s="671">
        <v>0</v>
      </c>
      <c r="U15" s="671">
        <v>5</v>
      </c>
      <c r="V15" s="672">
        <f t="shared" ref="V15:V78" si="5">T15*U15</f>
        <v>0</v>
      </c>
      <c r="W15" s="673">
        <v>1</v>
      </c>
      <c r="X15" s="674">
        <f t="shared" si="2"/>
        <v>0</v>
      </c>
    </row>
    <row r="16" spans="2:30">
      <c r="B16" s="669">
        <f t="shared" si="3"/>
        <v>2003</v>
      </c>
      <c r="C16" s="661">
        <f>'[2]Fraksi pengelolaan sampah BaU'!C33</f>
        <v>8.8560236159999999</v>
      </c>
      <c r="D16" s="662">
        <v>1</v>
      </c>
      <c r="E16" s="663">
        <f t="shared" si="0"/>
        <v>0.435</v>
      </c>
      <c r="F16" s="663">
        <f t="shared" si="0"/>
        <v>0.129</v>
      </c>
      <c r="G16" s="663">
        <f t="shared" si="0"/>
        <v>0</v>
      </c>
      <c r="H16" s="663">
        <f t="shared" si="0"/>
        <v>0</v>
      </c>
      <c r="I16" s="663">
        <f t="shared" si="0"/>
        <v>9.9000000000000005E-2</v>
      </c>
      <c r="J16" s="663">
        <f t="shared" si="0"/>
        <v>2.7E-2</v>
      </c>
      <c r="K16" s="663">
        <f t="shared" si="0"/>
        <v>8.9999999999999993E-3</v>
      </c>
      <c r="L16" s="663">
        <f t="shared" si="0"/>
        <v>7.1999999999999995E-2</v>
      </c>
      <c r="M16" s="663">
        <f t="shared" si="0"/>
        <v>3.3000000000000002E-2</v>
      </c>
      <c r="N16" s="663">
        <f t="shared" si="0"/>
        <v>0.04</v>
      </c>
      <c r="O16" s="663">
        <f t="shared" si="0"/>
        <v>0.156</v>
      </c>
      <c r="P16" s="670">
        <f t="shared" si="1"/>
        <v>1</v>
      </c>
      <c r="S16" s="669">
        <f t="shared" si="4"/>
        <v>2003</v>
      </c>
      <c r="T16" s="671">
        <v>0</v>
      </c>
      <c r="U16" s="671">
        <v>5</v>
      </c>
      <c r="V16" s="672">
        <f t="shared" si="5"/>
        <v>0</v>
      </c>
      <c r="W16" s="673">
        <v>1</v>
      </c>
      <c r="X16" s="674">
        <f t="shared" si="2"/>
        <v>0</v>
      </c>
    </row>
    <row r="17" spans="2:24">
      <c r="B17" s="669">
        <f t="shared" si="3"/>
        <v>2004</v>
      </c>
      <c r="C17" s="661">
        <f>'[2]Fraksi pengelolaan sampah BaU'!C34</f>
        <v>9.0905173920000006</v>
      </c>
      <c r="D17" s="662">
        <v>1</v>
      </c>
      <c r="E17" s="663">
        <f t="shared" si="0"/>
        <v>0.435</v>
      </c>
      <c r="F17" s="663">
        <f t="shared" si="0"/>
        <v>0.129</v>
      </c>
      <c r="G17" s="663">
        <f t="shared" si="0"/>
        <v>0</v>
      </c>
      <c r="H17" s="663">
        <f t="shared" si="0"/>
        <v>0</v>
      </c>
      <c r="I17" s="663">
        <f t="shared" si="0"/>
        <v>9.9000000000000005E-2</v>
      </c>
      <c r="J17" s="663">
        <f t="shared" si="0"/>
        <v>2.7E-2</v>
      </c>
      <c r="K17" s="663">
        <f t="shared" si="0"/>
        <v>8.9999999999999993E-3</v>
      </c>
      <c r="L17" s="663">
        <f t="shared" si="0"/>
        <v>7.1999999999999995E-2</v>
      </c>
      <c r="M17" s="663">
        <f t="shared" si="0"/>
        <v>3.3000000000000002E-2</v>
      </c>
      <c r="N17" s="663">
        <f t="shared" si="0"/>
        <v>0.04</v>
      </c>
      <c r="O17" s="663">
        <f t="shared" si="0"/>
        <v>0.156</v>
      </c>
      <c r="P17" s="670">
        <f t="shared" si="1"/>
        <v>1</v>
      </c>
      <c r="S17" s="669">
        <f t="shared" si="4"/>
        <v>2004</v>
      </c>
      <c r="T17" s="671">
        <v>0</v>
      </c>
      <c r="U17" s="671">
        <v>5</v>
      </c>
      <c r="V17" s="672">
        <f t="shared" si="5"/>
        <v>0</v>
      </c>
      <c r="W17" s="673">
        <v>1</v>
      </c>
      <c r="X17" s="674">
        <f t="shared" si="2"/>
        <v>0</v>
      </c>
    </row>
    <row r="18" spans="2:24">
      <c r="B18" s="669">
        <f t="shared" si="3"/>
        <v>2005</v>
      </c>
      <c r="C18" s="661">
        <f>'[2]Fraksi pengelolaan sampah BaU'!C35</f>
        <v>9.4739430720000009</v>
      </c>
      <c r="D18" s="662">
        <v>1</v>
      </c>
      <c r="E18" s="663">
        <f t="shared" si="0"/>
        <v>0.435</v>
      </c>
      <c r="F18" s="663">
        <f t="shared" si="0"/>
        <v>0.129</v>
      </c>
      <c r="G18" s="663">
        <f t="shared" si="0"/>
        <v>0</v>
      </c>
      <c r="H18" s="663">
        <f t="shared" si="0"/>
        <v>0</v>
      </c>
      <c r="I18" s="663">
        <f t="shared" si="0"/>
        <v>9.9000000000000005E-2</v>
      </c>
      <c r="J18" s="663">
        <f t="shared" si="0"/>
        <v>2.7E-2</v>
      </c>
      <c r="K18" s="663">
        <f t="shared" si="0"/>
        <v>8.9999999999999993E-3</v>
      </c>
      <c r="L18" s="663">
        <f t="shared" si="0"/>
        <v>7.1999999999999995E-2</v>
      </c>
      <c r="M18" s="663">
        <f t="shared" si="0"/>
        <v>3.3000000000000002E-2</v>
      </c>
      <c r="N18" s="663">
        <f t="shared" si="0"/>
        <v>0.04</v>
      </c>
      <c r="O18" s="663">
        <f t="shared" si="0"/>
        <v>0.156</v>
      </c>
      <c r="P18" s="670">
        <f t="shared" si="1"/>
        <v>1</v>
      </c>
      <c r="S18" s="669">
        <f t="shared" si="4"/>
        <v>2005</v>
      </c>
      <c r="T18" s="671">
        <v>0</v>
      </c>
      <c r="U18" s="671">
        <v>5</v>
      </c>
      <c r="V18" s="672">
        <f t="shared" si="5"/>
        <v>0</v>
      </c>
      <c r="W18" s="673">
        <v>1</v>
      </c>
      <c r="X18" s="674">
        <f t="shared" si="2"/>
        <v>0</v>
      </c>
    </row>
    <row r="19" spans="2:24">
      <c r="B19" s="669">
        <f t="shared" si="3"/>
        <v>2006</v>
      </c>
      <c r="C19" s="661">
        <f>'[2]Fraksi pengelolaan sampah BaU'!C36</f>
        <v>9.6033338280000002</v>
      </c>
      <c r="D19" s="662">
        <v>1</v>
      </c>
      <c r="E19" s="663">
        <f t="shared" si="0"/>
        <v>0.435</v>
      </c>
      <c r="F19" s="663">
        <f t="shared" si="0"/>
        <v>0.129</v>
      </c>
      <c r="G19" s="663">
        <f t="shared" si="0"/>
        <v>0</v>
      </c>
      <c r="H19" s="663">
        <f t="shared" si="0"/>
        <v>0</v>
      </c>
      <c r="I19" s="663">
        <f t="shared" si="0"/>
        <v>9.9000000000000005E-2</v>
      </c>
      <c r="J19" s="663">
        <f t="shared" si="0"/>
        <v>2.7E-2</v>
      </c>
      <c r="K19" s="663">
        <f t="shared" si="0"/>
        <v>8.9999999999999993E-3</v>
      </c>
      <c r="L19" s="663">
        <f t="shared" si="0"/>
        <v>7.1999999999999995E-2</v>
      </c>
      <c r="M19" s="663">
        <f t="shared" si="0"/>
        <v>3.3000000000000002E-2</v>
      </c>
      <c r="N19" s="663">
        <f t="shared" si="0"/>
        <v>0.04</v>
      </c>
      <c r="O19" s="663">
        <f t="shared" si="0"/>
        <v>0.156</v>
      </c>
      <c r="P19" s="670">
        <f t="shared" si="1"/>
        <v>1</v>
      </c>
      <c r="S19" s="669">
        <f t="shared" si="4"/>
        <v>2006</v>
      </c>
      <c r="T19" s="671">
        <v>0</v>
      </c>
      <c r="U19" s="671">
        <v>5</v>
      </c>
      <c r="V19" s="672">
        <f t="shared" si="5"/>
        <v>0</v>
      </c>
      <c r="W19" s="673">
        <v>1</v>
      </c>
      <c r="X19" s="674">
        <f t="shared" si="2"/>
        <v>0</v>
      </c>
    </row>
    <row r="20" spans="2:24">
      <c r="B20" s="669">
        <f t="shared" si="3"/>
        <v>2007</v>
      </c>
      <c r="C20" s="661">
        <f>'[2]Fraksi pengelolaan sampah BaU'!C37</f>
        <v>9.7303204680000004</v>
      </c>
      <c r="D20" s="662">
        <v>1</v>
      </c>
      <c r="E20" s="663">
        <f t="shared" si="0"/>
        <v>0.435</v>
      </c>
      <c r="F20" s="663">
        <f t="shared" si="0"/>
        <v>0.129</v>
      </c>
      <c r="G20" s="663">
        <f t="shared" si="0"/>
        <v>0</v>
      </c>
      <c r="H20" s="663">
        <f t="shared" si="0"/>
        <v>0</v>
      </c>
      <c r="I20" s="663">
        <f t="shared" si="0"/>
        <v>9.9000000000000005E-2</v>
      </c>
      <c r="J20" s="663">
        <f t="shared" si="0"/>
        <v>2.7E-2</v>
      </c>
      <c r="K20" s="663">
        <f t="shared" si="0"/>
        <v>8.9999999999999993E-3</v>
      </c>
      <c r="L20" s="663">
        <f t="shared" si="0"/>
        <v>7.1999999999999995E-2</v>
      </c>
      <c r="M20" s="663">
        <f t="shared" si="0"/>
        <v>3.3000000000000002E-2</v>
      </c>
      <c r="N20" s="663">
        <f t="shared" si="0"/>
        <v>0.04</v>
      </c>
      <c r="O20" s="663">
        <f t="shared" si="0"/>
        <v>0.156</v>
      </c>
      <c r="P20" s="670">
        <f t="shared" si="1"/>
        <v>1</v>
      </c>
      <c r="S20" s="669">
        <f t="shared" si="4"/>
        <v>2007</v>
      </c>
      <c r="T20" s="671">
        <v>0</v>
      </c>
      <c r="U20" s="671">
        <v>5</v>
      </c>
      <c r="V20" s="672">
        <f t="shared" si="5"/>
        <v>0</v>
      </c>
      <c r="W20" s="673">
        <v>1</v>
      </c>
      <c r="X20" s="674">
        <f t="shared" si="2"/>
        <v>0</v>
      </c>
    </row>
    <row r="21" spans="2:24">
      <c r="B21" s="669">
        <f t="shared" si="3"/>
        <v>2008</v>
      </c>
      <c r="C21" s="661">
        <f>'[2]Fraksi pengelolaan sampah BaU'!C38</f>
        <v>9.853916688</v>
      </c>
      <c r="D21" s="662">
        <v>1</v>
      </c>
      <c r="E21" s="663">
        <f t="shared" si="0"/>
        <v>0.435</v>
      </c>
      <c r="F21" s="663">
        <f t="shared" si="0"/>
        <v>0.129</v>
      </c>
      <c r="G21" s="663">
        <f t="shared" si="0"/>
        <v>0</v>
      </c>
      <c r="H21" s="663">
        <f t="shared" si="0"/>
        <v>0</v>
      </c>
      <c r="I21" s="663">
        <f t="shared" si="0"/>
        <v>9.9000000000000005E-2</v>
      </c>
      <c r="J21" s="663">
        <f t="shared" si="0"/>
        <v>2.7E-2</v>
      </c>
      <c r="K21" s="663">
        <f t="shared" si="0"/>
        <v>8.9999999999999993E-3</v>
      </c>
      <c r="L21" s="663">
        <f t="shared" si="0"/>
        <v>7.1999999999999995E-2</v>
      </c>
      <c r="M21" s="663">
        <f t="shared" si="0"/>
        <v>3.3000000000000002E-2</v>
      </c>
      <c r="N21" s="663">
        <f t="shared" si="0"/>
        <v>0.04</v>
      </c>
      <c r="O21" s="663">
        <f t="shared" si="0"/>
        <v>0.156</v>
      </c>
      <c r="P21" s="670">
        <f t="shared" si="1"/>
        <v>1</v>
      </c>
      <c r="S21" s="669">
        <f t="shared" si="4"/>
        <v>2008</v>
      </c>
      <c r="T21" s="671">
        <v>0</v>
      </c>
      <c r="U21" s="671">
        <v>5</v>
      </c>
      <c r="V21" s="672">
        <f t="shared" si="5"/>
        <v>0</v>
      </c>
      <c r="W21" s="673">
        <v>1</v>
      </c>
      <c r="X21" s="674">
        <f t="shared" si="2"/>
        <v>0</v>
      </c>
    </row>
    <row r="22" spans="2:24">
      <c r="B22" s="669">
        <f t="shared" si="3"/>
        <v>2009</v>
      </c>
      <c r="C22" s="661">
        <f>'[2]Fraksi pengelolaan sampah BaU'!C39</f>
        <v>9.9726430320000006</v>
      </c>
      <c r="D22" s="662">
        <v>1</v>
      </c>
      <c r="E22" s="663">
        <f t="shared" si="0"/>
        <v>0.435</v>
      </c>
      <c r="F22" s="663">
        <f t="shared" si="0"/>
        <v>0.129</v>
      </c>
      <c r="G22" s="663">
        <f t="shared" si="0"/>
        <v>0</v>
      </c>
      <c r="H22" s="663">
        <f t="shared" si="0"/>
        <v>0</v>
      </c>
      <c r="I22" s="663">
        <f t="shared" si="0"/>
        <v>9.9000000000000005E-2</v>
      </c>
      <c r="J22" s="663">
        <f t="shared" si="0"/>
        <v>2.7E-2</v>
      </c>
      <c r="K22" s="663">
        <f t="shared" si="0"/>
        <v>8.9999999999999993E-3</v>
      </c>
      <c r="L22" s="663">
        <f t="shared" si="0"/>
        <v>7.1999999999999995E-2</v>
      </c>
      <c r="M22" s="663">
        <f t="shared" si="0"/>
        <v>3.3000000000000002E-2</v>
      </c>
      <c r="N22" s="663">
        <f t="shared" si="0"/>
        <v>0.04</v>
      </c>
      <c r="O22" s="663">
        <f t="shared" si="0"/>
        <v>0.156</v>
      </c>
      <c r="P22" s="670">
        <f t="shared" si="1"/>
        <v>1</v>
      </c>
      <c r="S22" s="669">
        <f t="shared" si="4"/>
        <v>2009</v>
      </c>
      <c r="T22" s="671">
        <v>0</v>
      </c>
      <c r="U22" s="671">
        <v>5</v>
      </c>
      <c r="V22" s="672">
        <f t="shared" si="5"/>
        <v>0</v>
      </c>
      <c r="W22" s="673">
        <v>1</v>
      </c>
      <c r="X22" s="674">
        <f t="shared" si="2"/>
        <v>0</v>
      </c>
    </row>
    <row r="23" spans="2:24">
      <c r="B23" s="669">
        <f t="shared" si="3"/>
        <v>2010</v>
      </c>
      <c r="C23" s="661">
        <f>'[2]Fraksi pengelolaan sampah BaU'!C40</f>
        <v>10.176869604</v>
      </c>
      <c r="D23" s="662">
        <v>1</v>
      </c>
      <c r="E23" s="663">
        <f t="shared" ref="E23:O38" si="6">E$8</f>
        <v>0.435</v>
      </c>
      <c r="F23" s="663">
        <f t="shared" si="6"/>
        <v>0.129</v>
      </c>
      <c r="G23" s="663">
        <f t="shared" si="0"/>
        <v>0</v>
      </c>
      <c r="H23" s="663">
        <f t="shared" si="6"/>
        <v>0</v>
      </c>
      <c r="I23" s="663">
        <f t="shared" si="0"/>
        <v>9.9000000000000005E-2</v>
      </c>
      <c r="J23" s="663">
        <f t="shared" si="6"/>
        <v>2.7E-2</v>
      </c>
      <c r="K23" s="663">
        <f t="shared" si="6"/>
        <v>8.9999999999999993E-3</v>
      </c>
      <c r="L23" s="663">
        <f t="shared" si="6"/>
        <v>7.1999999999999995E-2</v>
      </c>
      <c r="M23" s="663">
        <f t="shared" si="6"/>
        <v>3.3000000000000002E-2</v>
      </c>
      <c r="N23" s="663">
        <f t="shared" si="6"/>
        <v>0.04</v>
      </c>
      <c r="O23" s="663">
        <f t="shared" si="6"/>
        <v>0.156</v>
      </c>
      <c r="P23" s="670">
        <f t="shared" si="1"/>
        <v>1</v>
      </c>
      <c r="S23" s="669">
        <f t="shared" si="4"/>
        <v>2010</v>
      </c>
      <c r="T23" s="671">
        <v>0</v>
      </c>
      <c r="U23" s="671">
        <v>5</v>
      </c>
      <c r="V23" s="672">
        <f t="shared" si="5"/>
        <v>0</v>
      </c>
      <c r="W23" s="673">
        <v>1</v>
      </c>
      <c r="X23" s="674">
        <f t="shared" si="2"/>
        <v>0</v>
      </c>
    </row>
    <row r="24" spans="2:24">
      <c r="B24" s="669">
        <f t="shared" si="3"/>
        <v>2011</v>
      </c>
      <c r="C24" s="661">
        <f>'[3]Fraksi pengelolaan sampah BaU'!C29</f>
        <v>7.9585766400000004</v>
      </c>
      <c r="D24" s="662">
        <v>1</v>
      </c>
      <c r="E24" s="663">
        <f t="shared" si="6"/>
        <v>0.435</v>
      </c>
      <c r="F24" s="663">
        <f t="shared" si="6"/>
        <v>0.129</v>
      </c>
      <c r="G24" s="663">
        <f t="shared" si="0"/>
        <v>0</v>
      </c>
      <c r="H24" s="663">
        <f t="shared" si="6"/>
        <v>0</v>
      </c>
      <c r="I24" s="663">
        <f t="shared" si="0"/>
        <v>9.9000000000000005E-2</v>
      </c>
      <c r="J24" s="663">
        <f t="shared" si="6"/>
        <v>2.7E-2</v>
      </c>
      <c r="K24" s="663">
        <f t="shared" si="6"/>
        <v>8.9999999999999993E-3</v>
      </c>
      <c r="L24" s="663">
        <f t="shared" si="6"/>
        <v>7.1999999999999995E-2</v>
      </c>
      <c r="M24" s="663">
        <f t="shared" si="6"/>
        <v>3.3000000000000002E-2</v>
      </c>
      <c r="N24" s="663">
        <f t="shared" si="6"/>
        <v>0.04</v>
      </c>
      <c r="O24" s="663">
        <f t="shared" si="6"/>
        <v>0.156</v>
      </c>
      <c r="P24" s="670">
        <f t="shared" si="1"/>
        <v>1</v>
      </c>
      <c r="S24" s="669">
        <f t="shared" si="4"/>
        <v>2011</v>
      </c>
      <c r="T24" s="671">
        <v>0</v>
      </c>
      <c r="U24" s="671">
        <v>5</v>
      </c>
      <c r="V24" s="672">
        <f t="shared" si="5"/>
        <v>0</v>
      </c>
      <c r="W24" s="673">
        <v>1</v>
      </c>
      <c r="X24" s="674">
        <f t="shared" si="2"/>
        <v>0</v>
      </c>
    </row>
    <row r="25" spans="2:24">
      <c r="B25" s="669">
        <f t="shared" si="3"/>
        <v>2012</v>
      </c>
      <c r="C25" s="661">
        <f>'[3]Fraksi pengelolaan sampah BaU'!C30</f>
        <v>8.0193800399999997</v>
      </c>
      <c r="D25" s="662">
        <v>1</v>
      </c>
      <c r="E25" s="663">
        <f t="shared" si="6"/>
        <v>0.435</v>
      </c>
      <c r="F25" s="663">
        <f t="shared" si="6"/>
        <v>0.129</v>
      </c>
      <c r="G25" s="663">
        <f t="shared" si="0"/>
        <v>0</v>
      </c>
      <c r="H25" s="663">
        <f t="shared" si="6"/>
        <v>0</v>
      </c>
      <c r="I25" s="663">
        <f t="shared" si="0"/>
        <v>9.9000000000000005E-2</v>
      </c>
      <c r="J25" s="663">
        <f t="shared" si="6"/>
        <v>2.7E-2</v>
      </c>
      <c r="K25" s="663">
        <f t="shared" si="6"/>
        <v>8.9999999999999993E-3</v>
      </c>
      <c r="L25" s="663">
        <f t="shared" si="6"/>
        <v>7.1999999999999995E-2</v>
      </c>
      <c r="M25" s="663">
        <f t="shared" si="6"/>
        <v>3.3000000000000002E-2</v>
      </c>
      <c r="N25" s="663">
        <f t="shared" si="6"/>
        <v>0.04</v>
      </c>
      <c r="O25" s="663">
        <f t="shared" si="6"/>
        <v>0.156</v>
      </c>
      <c r="P25" s="670">
        <f t="shared" si="1"/>
        <v>1</v>
      </c>
      <c r="S25" s="669">
        <f t="shared" si="4"/>
        <v>2012</v>
      </c>
      <c r="T25" s="671">
        <v>0</v>
      </c>
      <c r="U25" s="671">
        <v>5</v>
      </c>
      <c r="V25" s="672">
        <f t="shared" si="5"/>
        <v>0</v>
      </c>
      <c r="W25" s="673">
        <v>1</v>
      </c>
      <c r="X25" s="674">
        <f t="shared" si="2"/>
        <v>0</v>
      </c>
    </row>
    <row r="26" spans="2:24">
      <c r="B26" s="669">
        <f t="shared" si="3"/>
        <v>2013</v>
      </c>
      <c r="C26" s="661">
        <f>'[3]Fraksi pengelolaan sampah BaU'!C31</f>
        <v>8.0707687200000002</v>
      </c>
      <c r="D26" s="662">
        <v>1</v>
      </c>
      <c r="E26" s="663">
        <f t="shared" si="6"/>
        <v>0.435</v>
      </c>
      <c r="F26" s="663">
        <f t="shared" si="6"/>
        <v>0.129</v>
      </c>
      <c r="G26" s="663">
        <f t="shared" si="0"/>
        <v>0</v>
      </c>
      <c r="H26" s="663">
        <f t="shared" si="6"/>
        <v>0</v>
      </c>
      <c r="I26" s="663">
        <f t="shared" si="0"/>
        <v>9.9000000000000005E-2</v>
      </c>
      <c r="J26" s="663">
        <f t="shared" si="6"/>
        <v>2.7E-2</v>
      </c>
      <c r="K26" s="663">
        <f t="shared" si="6"/>
        <v>8.9999999999999993E-3</v>
      </c>
      <c r="L26" s="663">
        <f t="shared" si="6"/>
        <v>7.1999999999999995E-2</v>
      </c>
      <c r="M26" s="663">
        <f t="shared" si="6"/>
        <v>3.3000000000000002E-2</v>
      </c>
      <c r="N26" s="663">
        <f t="shared" si="6"/>
        <v>0.04</v>
      </c>
      <c r="O26" s="663">
        <f t="shared" si="6"/>
        <v>0.156</v>
      </c>
      <c r="P26" s="670">
        <f t="shared" si="1"/>
        <v>1</v>
      </c>
      <c r="S26" s="669">
        <f t="shared" si="4"/>
        <v>2013</v>
      </c>
      <c r="T26" s="671">
        <v>0</v>
      </c>
      <c r="U26" s="671">
        <v>5</v>
      </c>
      <c r="V26" s="672">
        <f t="shared" si="5"/>
        <v>0</v>
      </c>
      <c r="W26" s="673">
        <v>1</v>
      </c>
      <c r="X26" s="674">
        <f t="shared" si="2"/>
        <v>0</v>
      </c>
    </row>
    <row r="27" spans="2:24">
      <c r="B27" s="669">
        <f t="shared" si="3"/>
        <v>2014</v>
      </c>
      <c r="C27" s="661">
        <f>'[3]Fraksi pengelolaan sampah BaU'!C32</f>
        <v>8.1197476799999997</v>
      </c>
      <c r="D27" s="662">
        <v>1</v>
      </c>
      <c r="E27" s="663">
        <f t="shared" si="6"/>
        <v>0.435</v>
      </c>
      <c r="F27" s="663">
        <f t="shared" si="6"/>
        <v>0.129</v>
      </c>
      <c r="G27" s="663">
        <f t="shared" si="0"/>
        <v>0</v>
      </c>
      <c r="H27" s="663">
        <f t="shared" si="6"/>
        <v>0</v>
      </c>
      <c r="I27" s="663">
        <f t="shared" si="0"/>
        <v>9.9000000000000005E-2</v>
      </c>
      <c r="J27" s="663">
        <f t="shared" si="6"/>
        <v>2.7E-2</v>
      </c>
      <c r="K27" s="663">
        <f t="shared" si="6"/>
        <v>8.9999999999999993E-3</v>
      </c>
      <c r="L27" s="663">
        <f t="shared" si="6"/>
        <v>7.1999999999999995E-2</v>
      </c>
      <c r="M27" s="663">
        <f t="shared" si="6"/>
        <v>3.3000000000000002E-2</v>
      </c>
      <c r="N27" s="663">
        <f t="shared" si="6"/>
        <v>0.04</v>
      </c>
      <c r="O27" s="663">
        <f t="shared" si="6"/>
        <v>0.156</v>
      </c>
      <c r="P27" s="670">
        <f t="shared" si="1"/>
        <v>1</v>
      </c>
      <c r="S27" s="669">
        <f t="shared" si="4"/>
        <v>2014</v>
      </c>
      <c r="T27" s="671">
        <v>0</v>
      </c>
      <c r="U27" s="671">
        <v>5</v>
      </c>
      <c r="V27" s="672">
        <f t="shared" si="5"/>
        <v>0</v>
      </c>
      <c r="W27" s="673">
        <v>1</v>
      </c>
      <c r="X27" s="674">
        <f t="shared" si="2"/>
        <v>0</v>
      </c>
    </row>
    <row r="28" spans="2:24">
      <c r="B28" s="669">
        <f t="shared" si="3"/>
        <v>2015</v>
      </c>
      <c r="C28" s="661">
        <f>'[3]Fraksi pengelolaan sampah BaU'!C33</f>
        <v>8.1727615200000017</v>
      </c>
      <c r="D28" s="662">
        <v>1</v>
      </c>
      <c r="E28" s="663">
        <f t="shared" si="6"/>
        <v>0.435</v>
      </c>
      <c r="F28" s="663">
        <f t="shared" si="6"/>
        <v>0.129</v>
      </c>
      <c r="G28" s="663">
        <f t="shared" si="0"/>
        <v>0</v>
      </c>
      <c r="H28" s="663">
        <f t="shared" si="6"/>
        <v>0</v>
      </c>
      <c r="I28" s="663">
        <f t="shared" si="0"/>
        <v>9.9000000000000005E-2</v>
      </c>
      <c r="J28" s="663">
        <f t="shared" si="6"/>
        <v>2.7E-2</v>
      </c>
      <c r="K28" s="663">
        <f t="shared" si="6"/>
        <v>8.9999999999999993E-3</v>
      </c>
      <c r="L28" s="663">
        <f t="shared" si="6"/>
        <v>7.1999999999999995E-2</v>
      </c>
      <c r="M28" s="663">
        <f t="shared" si="6"/>
        <v>3.3000000000000002E-2</v>
      </c>
      <c r="N28" s="663">
        <f t="shared" si="6"/>
        <v>0.04</v>
      </c>
      <c r="O28" s="663">
        <f t="shared" si="6"/>
        <v>0.156</v>
      </c>
      <c r="P28" s="670">
        <f t="shared" si="1"/>
        <v>1</v>
      </c>
      <c r="S28" s="669">
        <f t="shared" si="4"/>
        <v>2015</v>
      </c>
      <c r="T28" s="671">
        <v>0</v>
      </c>
      <c r="U28" s="671">
        <v>5</v>
      </c>
      <c r="V28" s="672">
        <f t="shared" si="5"/>
        <v>0</v>
      </c>
      <c r="W28" s="673">
        <v>1</v>
      </c>
      <c r="X28" s="674">
        <f t="shared" si="2"/>
        <v>0</v>
      </c>
    </row>
    <row r="29" spans="2:24">
      <c r="B29" s="669">
        <f t="shared" si="3"/>
        <v>2016</v>
      </c>
      <c r="C29" s="661">
        <f>'[3]Fraksi pengelolaan sampah BaU'!C34</f>
        <v>8.1990442800000007</v>
      </c>
      <c r="D29" s="662">
        <v>1</v>
      </c>
      <c r="E29" s="663">
        <f t="shared" si="6"/>
        <v>0.435</v>
      </c>
      <c r="F29" s="663">
        <f t="shared" si="6"/>
        <v>0.129</v>
      </c>
      <c r="G29" s="663">
        <f t="shared" si="6"/>
        <v>0</v>
      </c>
      <c r="H29" s="663">
        <f t="shared" si="6"/>
        <v>0</v>
      </c>
      <c r="I29" s="663">
        <f t="shared" si="6"/>
        <v>9.9000000000000005E-2</v>
      </c>
      <c r="J29" s="663">
        <f t="shared" si="6"/>
        <v>2.7E-2</v>
      </c>
      <c r="K29" s="663">
        <f t="shared" si="6"/>
        <v>8.9999999999999993E-3</v>
      </c>
      <c r="L29" s="663">
        <f t="shared" si="6"/>
        <v>7.1999999999999995E-2</v>
      </c>
      <c r="M29" s="663">
        <f t="shared" si="6"/>
        <v>3.3000000000000002E-2</v>
      </c>
      <c r="N29" s="663">
        <f t="shared" si="6"/>
        <v>0.04</v>
      </c>
      <c r="O29" s="663">
        <f t="shared" si="6"/>
        <v>0.156</v>
      </c>
      <c r="P29" s="670">
        <f t="shared" si="1"/>
        <v>1</v>
      </c>
      <c r="S29" s="669">
        <f t="shared" si="4"/>
        <v>2016</v>
      </c>
      <c r="T29" s="671">
        <v>0</v>
      </c>
      <c r="U29" s="671">
        <v>5</v>
      </c>
      <c r="V29" s="672">
        <f t="shared" si="5"/>
        <v>0</v>
      </c>
      <c r="W29" s="673">
        <v>1</v>
      </c>
      <c r="X29" s="674">
        <f t="shared" si="2"/>
        <v>0</v>
      </c>
    </row>
    <row r="30" spans="2:24">
      <c r="B30" s="669">
        <f t="shared" si="3"/>
        <v>2017</v>
      </c>
      <c r="C30" s="661">
        <f>'[3]Fraksi pengelolaan sampah BaU'!C35</f>
        <v>8.4785437800000008</v>
      </c>
      <c r="D30" s="662">
        <v>1</v>
      </c>
      <c r="E30" s="663">
        <f t="shared" si="6"/>
        <v>0.435</v>
      </c>
      <c r="F30" s="663">
        <f t="shared" si="6"/>
        <v>0.129</v>
      </c>
      <c r="G30" s="663">
        <f t="shared" si="6"/>
        <v>0</v>
      </c>
      <c r="H30" s="663">
        <f t="shared" si="6"/>
        <v>0</v>
      </c>
      <c r="I30" s="663">
        <f t="shared" si="6"/>
        <v>9.9000000000000005E-2</v>
      </c>
      <c r="J30" s="663">
        <f t="shared" si="6"/>
        <v>2.7E-2</v>
      </c>
      <c r="K30" s="663">
        <f t="shared" si="6"/>
        <v>8.9999999999999993E-3</v>
      </c>
      <c r="L30" s="663">
        <f t="shared" si="6"/>
        <v>7.1999999999999995E-2</v>
      </c>
      <c r="M30" s="663">
        <f t="shared" si="6"/>
        <v>3.3000000000000002E-2</v>
      </c>
      <c r="N30" s="663">
        <f t="shared" si="6"/>
        <v>0.04</v>
      </c>
      <c r="O30" s="663">
        <f t="shared" si="6"/>
        <v>0.156</v>
      </c>
      <c r="P30" s="670">
        <f t="shared" si="1"/>
        <v>1</v>
      </c>
      <c r="S30" s="669">
        <f t="shared" si="4"/>
        <v>2017</v>
      </c>
      <c r="T30" s="671">
        <v>0</v>
      </c>
      <c r="U30" s="671">
        <v>5</v>
      </c>
      <c r="V30" s="672">
        <f t="shared" si="5"/>
        <v>0</v>
      </c>
      <c r="W30" s="673">
        <v>1</v>
      </c>
      <c r="X30" s="674">
        <f t="shared" si="2"/>
        <v>0</v>
      </c>
    </row>
    <row r="31" spans="2:24">
      <c r="B31" s="669">
        <f t="shared" si="3"/>
        <v>2018</v>
      </c>
      <c r="C31" s="661">
        <f>'[3]Fraksi pengelolaan sampah BaU'!C36</f>
        <v>8.4942770100000011</v>
      </c>
      <c r="D31" s="662">
        <v>1</v>
      </c>
      <c r="E31" s="663">
        <f t="shared" si="6"/>
        <v>0.435</v>
      </c>
      <c r="F31" s="663">
        <f t="shared" si="6"/>
        <v>0.129</v>
      </c>
      <c r="G31" s="663">
        <f t="shared" si="6"/>
        <v>0</v>
      </c>
      <c r="H31" s="663">
        <f t="shared" si="6"/>
        <v>0</v>
      </c>
      <c r="I31" s="663">
        <f t="shared" si="6"/>
        <v>9.9000000000000005E-2</v>
      </c>
      <c r="J31" s="663">
        <f t="shared" si="6"/>
        <v>2.7E-2</v>
      </c>
      <c r="K31" s="663">
        <f t="shared" si="6"/>
        <v>8.9999999999999993E-3</v>
      </c>
      <c r="L31" s="663">
        <f t="shared" si="6"/>
        <v>7.1999999999999995E-2</v>
      </c>
      <c r="M31" s="663">
        <f t="shared" si="6"/>
        <v>3.3000000000000002E-2</v>
      </c>
      <c r="N31" s="663">
        <f t="shared" si="6"/>
        <v>0.04</v>
      </c>
      <c r="O31" s="663">
        <f t="shared" si="6"/>
        <v>0.156</v>
      </c>
      <c r="P31" s="670">
        <f t="shared" si="1"/>
        <v>1</v>
      </c>
      <c r="S31" s="669">
        <f t="shared" si="4"/>
        <v>2018</v>
      </c>
      <c r="T31" s="671">
        <v>0</v>
      </c>
      <c r="U31" s="671">
        <v>5</v>
      </c>
      <c r="V31" s="672">
        <f t="shared" si="5"/>
        <v>0</v>
      </c>
      <c r="W31" s="673">
        <v>1</v>
      </c>
      <c r="X31" s="674">
        <f t="shared" si="2"/>
        <v>0</v>
      </c>
    </row>
    <row r="32" spans="2:24">
      <c r="B32" s="669">
        <f t="shared" si="3"/>
        <v>2019</v>
      </c>
      <c r="C32" s="661">
        <f>'[3]Fraksi pengelolaan sampah BaU'!C37</f>
        <v>8.5100102400000015</v>
      </c>
      <c r="D32" s="662">
        <v>1</v>
      </c>
      <c r="E32" s="663">
        <f t="shared" si="6"/>
        <v>0.435</v>
      </c>
      <c r="F32" s="663">
        <f t="shared" si="6"/>
        <v>0.129</v>
      </c>
      <c r="G32" s="663">
        <f t="shared" si="6"/>
        <v>0</v>
      </c>
      <c r="H32" s="663">
        <f t="shared" si="6"/>
        <v>0</v>
      </c>
      <c r="I32" s="663">
        <f t="shared" si="6"/>
        <v>9.9000000000000005E-2</v>
      </c>
      <c r="J32" s="663">
        <f t="shared" si="6"/>
        <v>2.7E-2</v>
      </c>
      <c r="K32" s="663">
        <f t="shared" si="6"/>
        <v>8.9999999999999993E-3</v>
      </c>
      <c r="L32" s="663">
        <f t="shared" si="6"/>
        <v>7.1999999999999995E-2</v>
      </c>
      <c r="M32" s="663">
        <f t="shared" si="6"/>
        <v>3.3000000000000002E-2</v>
      </c>
      <c r="N32" s="663">
        <f t="shared" si="6"/>
        <v>0.04</v>
      </c>
      <c r="O32" s="663">
        <f t="shared" si="6"/>
        <v>0.156</v>
      </c>
      <c r="P32" s="670">
        <f t="shared" si="1"/>
        <v>1</v>
      </c>
      <c r="S32" s="669">
        <f t="shared" si="4"/>
        <v>2019</v>
      </c>
      <c r="T32" s="671">
        <v>0</v>
      </c>
      <c r="U32" s="671">
        <v>5</v>
      </c>
      <c r="V32" s="672">
        <f t="shared" si="5"/>
        <v>0</v>
      </c>
      <c r="W32" s="673">
        <v>1</v>
      </c>
      <c r="X32" s="674">
        <f t="shared" si="2"/>
        <v>0</v>
      </c>
    </row>
    <row r="33" spans="2:24">
      <c r="B33" s="669">
        <f t="shared" si="3"/>
        <v>2020</v>
      </c>
      <c r="C33" s="661">
        <f>'[3]Fraksi pengelolaan sampah BaU'!C38</f>
        <v>8.5257434700000001</v>
      </c>
      <c r="D33" s="662">
        <v>1</v>
      </c>
      <c r="E33" s="663">
        <f t="shared" ref="E33:O48" si="7">E$8</f>
        <v>0.435</v>
      </c>
      <c r="F33" s="663">
        <f t="shared" si="7"/>
        <v>0.129</v>
      </c>
      <c r="G33" s="663">
        <f t="shared" si="6"/>
        <v>0</v>
      </c>
      <c r="H33" s="663">
        <f t="shared" si="7"/>
        <v>0</v>
      </c>
      <c r="I33" s="663">
        <f t="shared" si="6"/>
        <v>9.9000000000000005E-2</v>
      </c>
      <c r="J33" s="663">
        <f t="shared" si="7"/>
        <v>2.7E-2</v>
      </c>
      <c r="K33" s="663">
        <f t="shared" si="7"/>
        <v>8.9999999999999993E-3</v>
      </c>
      <c r="L33" s="663">
        <f t="shared" si="7"/>
        <v>7.1999999999999995E-2</v>
      </c>
      <c r="M33" s="663">
        <f t="shared" si="7"/>
        <v>3.3000000000000002E-2</v>
      </c>
      <c r="N33" s="663">
        <f t="shared" si="7"/>
        <v>0.04</v>
      </c>
      <c r="O33" s="663">
        <f t="shared" si="7"/>
        <v>0.156</v>
      </c>
      <c r="P33" s="670">
        <f t="shared" si="1"/>
        <v>1</v>
      </c>
      <c r="S33" s="669">
        <f t="shared" si="4"/>
        <v>2020</v>
      </c>
      <c r="T33" s="671">
        <v>0</v>
      </c>
      <c r="U33" s="671">
        <v>5</v>
      </c>
      <c r="V33" s="672">
        <f t="shared" si="5"/>
        <v>0</v>
      </c>
      <c r="W33" s="673">
        <v>1</v>
      </c>
      <c r="X33" s="674">
        <f t="shared" si="2"/>
        <v>0</v>
      </c>
    </row>
    <row r="34" spans="2:24">
      <c r="B34" s="669">
        <f t="shared" si="3"/>
        <v>2021</v>
      </c>
      <c r="C34" s="661">
        <f>'[3]Fraksi pengelolaan sampah BaU'!C39</f>
        <v>8.5414767000000005</v>
      </c>
      <c r="D34" s="662">
        <v>1</v>
      </c>
      <c r="E34" s="663">
        <f t="shared" si="7"/>
        <v>0.435</v>
      </c>
      <c r="F34" s="663">
        <f t="shared" si="7"/>
        <v>0.129</v>
      </c>
      <c r="G34" s="663">
        <f t="shared" si="6"/>
        <v>0</v>
      </c>
      <c r="H34" s="663">
        <f t="shared" si="7"/>
        <v>0</v>
      </c>
      <c r="I34" s="663">
        <f t="shared" si="6"/>
        <v>9.9000000000000005E-2</v>
      </c>
      <c r="J34" s="663">
        <f t="shared" si="7"/>
        <v>2.7E-2</v>
      </c>
      <c r="K34" s="663">
        <f t="shared" si="7"/>
        <v>8.9999999999999993E-3</v>
      </c>
      <c r="L34" s="663">
        <f t="shared" si="7"/>
        <v>7.1999999999999995E-2</v>
      </c>
      <c r="M34" s="663">
        <f t="shared" si="7"/>
        <v>3.3000000000000002E-2</v>
      </c>
      <c r="N34" s="663">
        <f t="shared" si="7"/>
        <v>0.04</v>
      </c>
      <c r="O34" s="663">
        <f t="shared" si="7"/>
        <v>0.156</v>
      </c>
      <c r="P34" s="670">
        <f t="shared" si="1"/>
        <v>1</v>
      </c>
      <c r="S34" s="669">
        <f t="shared" si="4"/>
        <v>2021</v>
      </c>
      <c r="T34" s="671">
        <v>0</v>
      </c>
      <c r="U34" s="671">
        <v>5</v>
      </c>
      <c r="V34" s="672">
        <f t="shared" si="5"/>
        <v>0</v>
      </c>
      <c r="W34" s="673">
        <v>1</v>
      </c>
      <c r="X34" s="674">
        <f t="shared" si="2"/>
        <v>0</v>
      </c>
    </row>
    <row r="35" spans="2:24">
      <c r="B35" s="669">
        <f t="shared" si="3"/>
        <v>2022</v>
      </c>
      <c r="C35" s="661">
        <f>'[3]Fraksi pengelolaan sampah BaU'!C40</f>
        <v>8.5572099300000009</v>
      </c>
      <c r="D35" s="662">
        <v>1</v>
      </c>
      <c r="E35" s="663">
        <f t="shared" si="7"/>
        <v>0.435</v>
      </c>
      <c r="F35" s="663">
        <f t="shared" si="7"/>
        <v>0.129</v>
      </c>
      <c r="G35" s="663">
        <f t="shared" si="6"/>
        <v>0</v>
      </c>
      <c r="H35" s="663">
        <f t="shared" si="7"/>
        <v>0</v>
      </c>
      <c r="I35" s="663">
        <f t="shared" si="6"/>
        <v>9.9000000000000005E-2</v>
      </c>
      <c r="J35" s="663">
        <f t="shared" si="7"/>
        <v>2.7E-2</v>
      </c>
      <c r="K35" s="663">
        <f t="shared" si="7"/>
        <v>8.9999999999999993E-3</v>
      </c>
      <c r="L35" s="663">
        <f t="shared" si="7"/>
        <v>7.1999999999999995E-2</v>
      </c>
      <c r="M35" s="663">
        <f t="shared" si="7"/>
        <v>3.3000000000000002E-2</v>
      </c>
      <c r="N35" s="663">
        <f t="shared" si="7"/>
        <v>0.04</v>
      </c>
      <c r="O35" s="663">
        <f t="shared" si="7"/>
        <v>0.156</v>
      </c>
      <c r="P35" s="670">
        <f t="shared" si="1"/>
        <v>1</v>
      </c>
      <c r="S35" s="669">
        <f t="shared" si="4"/>
        <v>2022</v>
      </c>
      <c r="T35" s="671">
        <v>0</v>
      </c>
      <c r="U35" s="671">
        <v>5</v>
      </c>
      <c r="V35" s="672">
        <f t="shared" si="5"/>
        <v>0</v>
      </c>
      <c r="W35" s="673">
        <v>1</v>
      </c>
      <c r="X35" s="674">
        <f t="shared" si="2"/>
        <v>0</v>
      </c>
    </row>
    <row r="36" spans="2:24">
      <c r="B36" s="669">
        <f t="shared" si="3"/>
        <v>2023</v>
      </c>
      <c r="C36" s="661">
        <f>'[3]Fraksi pengelolaan sampah BaU'!C41</f>
        <v>8.5729431600000012</v>
      </c>
      <c r="D36" s="662">
        <v>1</v>
      </c>
      <c r="E36" s="663">
        <f t="shared" si="7"/>
        <v>0.435</v>
      </c>
      <c r="F36" s="663">
        <f t="shared" si="7"/>
        <v>0.129</v>
      </c>
      <c r="G36" s="663">
        <f t="shared" si="6"/>
        <v>0</v>
      </c>
      <c r="H36" s="663">
        <f t="shared" si="7"/>
        <v>0</v>
      </c>
      <c r="I36" s="663">
        <f t="shared" si="6"/>
        <v>9.9000000000000005E-2</v>
      </c>
      <c r="J36" s="663">
        <f t="shared" si="7"/>
        <v>2.7E-2</v>
      </c>
      <c r="K36" s="663">
        <f t="shared" si="7"/>
        <v>8.9999999999999993E-3</v>
      </c>
      <c r="L36" s="663">
        <f t="shared" si="7"/>
        <v>7.1999999999999995E-2</v>
      </c>
      <c r="M36" s="663">
        <f t="shared" si="7"/>
        <v>3.3000000000000002E-2</v>
      </c>
      <c r="N36" s="663">
        <f t="shared" si="7"/>
        <v>0.04</v>
      </c>
      <c r="O36" s="663">
        <f t="shared" si="7"/>
        <v>0.156</v>
      </c>
      <c r="P36" s="670">
        <f t="shared" si="1"/>
        <v>1</v>
      </c>
      <c r="S36" s="669">
        <f t="shared" si="4"/>
        <v>2023</v>
      </c>
      <c r="T36" s="671">
        <v>0</v>
      </c>
      <c r="U36" s="671">
        <v>5</v>
      </c>
      <c r="V36" s="672">
        <f t="shared" si="5"/>
        <v>0</v>
      </c>
      <c r="W36" s="673">
        <v>1</v>
      </c>
      <c r="X36" s="674">
        <f t="shared" si="2"/>
        <v>0</v>
      </c>
    </row>
    <row r="37" spans="2:24">
      <c r="B37" s="669">
        <f t="shared" si="3"/>
        <v>2024</v>
      </c>
      <c r="C37" s="661">
        <f>'[3]Fraksi pengelolaan sampah BaU'!C42</f>
        <v>8.5886763899999998</v>
      </c>
      <c r="D37" s="662">
        <v>1</v>
      </c>
      <c r="E37" s="663">
        <f t="shared" si="7"/>
        <v>0.435</v>
      </c>
      <c r="F37" s="663">
        <f t="shared" si="7"/>
        <v>0.129</v>
      </c>
      <c r="G37" s="663">
        <f t="shared" si="6"/>
        <v>0</v>
      </c>
      <c r="H37" s="663">
        <f t="shared" si="7"/>
        <v>0</v>
      </c>
      <c r="I37" s="663">
        <f t="shared" si="6"/>
        <v>9.9000000000000005E-2</v>
      </c>
      <c r="J37" s="663">
        <f t="shared" si="7"/>
        <v>2.7E-2</v>
      </c>
      <c r="K37" s="663">
        <f t="shared" si="7"/>
        <v>8.9999999999999993E-3</v>
      </c>
      <c r="L37" s="663">
        <f t="shared" si="7"/>
        <v>7.1999999999999995E-2</v>
      </c>
      <c r="M37" s="663">
        <f t="shared" si="7"/>
        <v>3.3000000000000002E-2</v>
      </c>
      <c r="N37" s="663">
        <f t="shared" si="7"/>
        <v>0.04</v>
      </c>
      <c r="O37" s="663">
        <f t="shared" si="7"/>
        <v>0.156</v>
      </c>
      <c r="P37" s="670">
        <f t="shared" si="1"/>
        <v>1</v>
      </c>
      <c r="S37" s="669">
        <f t="shared" si="4"/>
        <v>2024</v>
      </c>
      <c r="T37" s="671">
        <v>0</v>
      </c>
      <c r="U37" s="671">
        <v>5</v>
      </c>
      <c r="V37" s="672">
        <f t="shared" si="5"/>
        <v>0</v>
      </c>
      <c r="W37" s="673">
        <v>1</v>
      </c>
      <c r="X37" s="674">
        <f t="shared" si="2"/>
        <v>0</v>
      </c>
    </row>
    <row r="38" spans="2:24">
      <c r="B38" s="669">
        <f t="shared" si="3"/>
        <v>2025</v>
      </c>
      <c r="C38" s="661">
        <f>'[3]Fraksi pengelolaan sampah BaU'!C43</f>
        <v>8.6044096200000002</v>
      </c>
      <c r="D38" s="662">
        <v>1</v>
      </c>
      <c r="E38" s="663">
        <f t="shared" si="7"/>
        <v>0.435</v>
      </c>
      <c r="F38" s="663">
        <f t="shared" si="7"/>
        <v>0.129</v>
      </c>
      <c r="G38" s="663">
        <f t="shared" si="6"/>
        <v>0</v>
      </c>
      <c r="H38" s="663">
        <f t="shared" si="7"/>
        <v>0</v>
      </c>
      <c r="I38" s="663">
        <f t="shared" si="6"/>
        <v>9.9000000000000005E-2</v>
      </c>
      <c r="J38" s="663">
        <f t="shared" si="7"/>
        <v>2.7E-2</v>
      </c>
      <c r="K38" s="663">
        <f t="shared" si="7"/>
        <v>8.9999999999999993E-3</v>
      </c>
      <c r="L38" s="663">
        <f t="shared" si="7"/>
        <v>7.1999999999999995E-2</v>
      </c>
      <c r="M38" s="663">
        <f t="shared" si="7"/>
        <v>3.3000000000000002E-2</v>
      </c>
      <c r="N38" s="663">
        <f t="shared" si="7"/>
        <v>0.04</v>
      </c>
      <c r="O38" s="663">
        <f t="shared" si="7"/>
        <v>0.156</v>
      </c>
      <c r="P38" s="670">
        <f t="shared" si="1"/>
        <v>1</v>
      </c>
      <c r="S38" s="669">
        <f t="shared" si="4"/>
        <v>2025</v>
      </c>
      <c r="T38" s="671">
        <v>0</v>
      </c>
      <c r="U38" s="671">
        <v>5</v>
      </c>
      <c r="V38" s="672">
        <f t="shared" si="5"/>
        <v>0</v>
      </c>
      <c r="W38" s="673">
        <v>1</v>
      </c>
      <c r="X38" s="674">
        <f t="shared" si="2"/>
        <v>0</v>
      </c>
    </row>
    <row r="39" spans="2:24">
      <c r="B39" s="669">
        <f t="shared" si="3"/>
        <v>2026</v>
      </c>
      <c r="C39" s="661">
        <f>'[3]Fraksi pengelolaan sampah BaU'!C44</f>
        <v>8.6201428500000006</v>
      </c>
      <c r="D39" s="662">
        <v>1</v>
      </c>
      <c r="E39" s="663">
        <f t="shared" si="7"/>
        <v>0.435</v>
      </c>
      <c r="F39" s="663">
        <f t="shared" si="7"/>
        <v>0.129</v>
      </c>
      <c r="G39" s="663">
        <f t="shared" si="7"/>
        <v>0</v>
      </c>
      <c r="H39" s="663">
        <f t="shared" si="7"/>
        <v>0</v>
      </c>
      <c r="I39" s="663">
        <f t="shared" si="7"/>
        <v>9.9000000000000005E-2</v>
      </c>
      <c r="J39" s="663">
        <f t="shared" si="7"/>
        <v>2.7E-2</v>
      </c>
      <c r="K39" s="663">
        <f t="shared" si="7"/>
        <v>8.9999999999999993E-3</v>
      </c>
      <c r="L39" s="663">
        <f t="shared" si="7"/>
        <v>7.1999999999999995E-2</v>
      </c>
      <c r="M39" s="663">
        <f t="shared" si="7"/>
        <v>3.3000000000000002E-2</v>
      </c>
      <c r="N39" s="663">
        <f t="shared" si="7"/>
        <v>0.04</v>
      </c>
      <c r="O39" s="663">
        <f t="shared" si="7"/>
        <v>0.156</v>
      </c>
      <c r="P39" s="670">
        <f t="shared" si="1"/>
        <v>1</v>
      </c>
      <c r="S39" s="669">
        <f t="shared" si="4"/>
        <v>2026</v>
      </c>
      <c r="T39" s="671">
        <v>0</v>
      </c>
      <c r="U39" s="671">
        <v>5</v>
      </c>
      <c r="V39" s="672">
        <f t="shared" si="5"/>
        <v>0</v>
      </c>
      <c r="W39" s="673">
        <v>1</v>
      </c>
      <c r="X39" s="674">
        <f t="shared" si="2"/>
        <v>0</v>
      </c>
    </row>
    <row r="40" spans="2:24">
      <c r="B40" s="669">
        <f t="shared" si="3"/>
        <v>2027</v>
      </c>
      <c r="C40" s="661">
        <f>'[3]Fraksi pengelolaan sampah BaU'!C45</f>
        <v>8.635876080000001</v>
      </c>
      <c r="D40" s="662">
        <v>1</v>
      </c>
      <c r="E40" s="663">
        <f t="shared" si="7"/>
        <v>0.435</v>
      </c>
      <c r="F40" s="663">
        <f t="shared" si="7"/>
        <v>0.129</v>
      </c>
      <c r="G40" s="663">
        <f t="shared" si="7"/>
        <v>0</v>
      </c>
      <c r="H40" s="663">
        <f t="shared" si="7"/>
        <v>0</v>
      </c>
      <c r="I40" s="663">
        <f t="shared" si="7"/>
        <v>9.9000000000000005E-2</v>
      </c>
      <c r="J40" s="663">
        <f t="shared" si="7"/>
        <v>2.7E-2</v>
      </c>
      <c r="K40" s="663">
        <f t="shared" si="7"/>
        <v>8.9999999999999993E-3</v>
      </c>
      <c r="L40" s="663">
        <f t="shared" si="7"/>
        <v>7.1999999999999995E-2</v>
      </c>
      <c r="M40" s="663">
        <f t="shared" si="7"/>
        <v>3.3000000000000002E-2</v>
      </c>
      <c r="N40" s="663">
        <f t="shared" si="7"/>
        <v>0.04</v>
      </c>
      <c r="O40" s="663">
        <f t="shared" si="7"/>
        <v>0.156</v>
      </c>
      <c r="P40" s="670">
        <f t="shared" si="1"/>
        <v>1</v>
      </c>
      <c r="S40" s="669">
        <f t="shared" si="4"/>
        <v>2027</v>
      </c>
      <c r="T40" s="671">
        <v>0</v>
      </c>
      <c r="U40" s="671">
        <v>5</v>
      </c>
      <c r="V40" s="672">
        <f t="shared" si="5"/>
        <v>0</v>
      </c>
      <c r="W40" s="673">
        <v>1</v>
      </c>
      <c r="X40" s="674">
        <f t="shared" si="2"/>
        <v>0</v>
      </c>
    </row>
    <row r="41" spans="2:24">
      <c r="B41" s="669">
        <f t="shared" si="3"/>
        <v>2028</v>
      </c>
      <c r="C41" s="661">
        <f>'[3]Fraksi pengelolaan sampah BaU'!C46</f>
        <v>8.6516093100000013</v>
      </c>
      <c r="D41" s="662">
        <v>1</v>
      </c>
      <c r="E41" s="663">
        <f t="shared" si="7"/>
        <v>0.435</v>
      </c>
      <c r="F41" s="663">
        <f t="shared" si="7"/>
        <v>0.129</v>
      </c>
      <c r="G41" s="663">
        <f t="shared" si="7"/>
        <v>0</v>
      </c>
      <c r="H41" s="663">
        <f t="shared" si="7"/>
        <v>0</v>
      </c>
      <c r="I41" s="663">
        <f t="shared" si="7"/>
        <v>9.9000000000000005E-2</v>
      </c>
      <c r="J41" s="663">
        <f t="shared" si="7"/>
        <v>2.7E-2</v>
      </c>
      <c r="K41" s="663">
        <f t="shared" si="7"/>
        <v>8.9999999999999993E-3</v>
      </c>
      <c r="L41" s="663">
        <f t="shared" si="7"/>
        <v>7.1999999999999995E-2</v>
      </c>
      <c r="M41" s="663">
        <f t="shared" si="7"/>
        <v>3.3000000000000002E-2</v>
      </c>
      <c r="N41" s="663">
        <f t="shared" si="7"/>
        <v>0.04</v>
      </c>
      <c r="O41" s="663">
        <f t="shared" si="7"/>
        <v>0.156</v>
      </c>
      <c r="P41" s="670">
        <f t="shared" si="1"/>
        <v>1</v>
      </c>
      <c r="S41" s="669">
        <f t="shared" si="4"/>
        <v>2028</v>
      </c>
      <c r="T41" s="671">
        <v>0</v>
      </c>
      <c r="U41" s="671">
        <v>5</v>
      </c>
      <c r="V41" s="672">
        <f t="shared" si="5"/>
        <v>0</v>
      </c>
      <c r="W41" s="673">
        <v>1</v>
      </c>
      <c r="X41" s="674">
        <f t="shared" si="2"/>
        <v>0</v>
      </c>
    </row>
    <row r="42" spans="2:24">
      <c r="B42" s="669">
        <f t="shared" si="3"/>
        <v>2029</v>
      </c>
      <c r="C42" s="661">
        <f>'[3]Fraksi pengelolaan sampah BaU'!C47</f>
        <v>8.6673425399999999</v>
      </c>
      <c r="D42" s="662">
        <v>1</v>
      </c>
      <c r="E42" s="663">
        <f t="shared" si="7"/>
        <v>0.435</v>
      </c>
      <c r="F42" s="663">
        <f t="shared" si="7"/>
        <v>0.129</v>
      </c>
      <c r="G42" s="663">
        <f t="shared" si="7"/>
        <v>0</v>
      </c>
      <c r="H42" s="663">
        <f t="shared" si="7"/>
        <v>0</v>
      </c>
      <c r="I42" s="663">
        <f t="shared" si="7"/>
        <v>9.9000000000000005E-2</v>
      </c>
      <c r="J42" s="663">
        <f t="shared" si="7"/>
        <v>2.7E-2</v>
      </c>
      <c r="K42" s="663">
        <f t="shared" si="7"/>
        <v>8.9999999999999993E-3</v>
      </c>
      <c r="L42" s="663">
        <f t="shared" si="7"/>
        <v>7.1999999999999995E-2</v>
      </c>
      <c r="M42" s="663">
        <f t="shared" si="7"/>
        <v>3.3000000000000002E-2</v>
      </c>
      <c r="N42" s="663">
        <f t="shared" si="7"/>
        <v>0.04</v>
      </c>
      <c r="O42" s="663">
        <f t="shared" si="7"/>
        <v>0.156</v>
      </c>
      <c r="P42" s="670">
        <f t="shared" si="1"/>
        <v>1</v>
      </c>
      <c r="S42" s="669">
        <f t="shared" si="4"/>
        <v>2029</v>
      </c>
      <c r="T42" s="671">
        <v>0</v>
      </c>
      <c r="U42" s="671">
        <v>5</v>
      </c>
      <c r="V42" s="672">
        <f t="shared" si="5"/>
        <v>0</v>
      </c>
      <c r="W42" s="673">
        <v>1</v>
      </c>
      <c r="X42" s="674">
        <f t="shared" si="2"/>
        <v>0</v>
      </c>
    </row>
    <row r="43" spans="2:24">
      <c r="B43" s="669">
        <f t="shared" si="3"/>
        <v>2030</v>
      </c>
      <c r="C43" s="661">
        <f>'[3]Fraksi pengelolaan sampah BaU'!C48</f>
        <v>8.6830757700000003</v>
      </c>
      <c r="D43" s="662">
        <v>1</v>
      </c>
      <c r="E43" s="663">
        <f t="shared" ref="E43:O58" si="8">E$8</f>
        <v>0.435</v>
      </c>
      <c r="F43" s="663">
        <f t="shared" si="8"/>
        <v>0.129</v>
      </c>
      <c r="G43" s="663">
        <f t="shared" si="7"/>
        <v>0</v>
      </c>
      <c r="H43" s="663">
        <f t="shared" si="8"/>
        <v>0</v>
      </c>
      <c r="I43" s="663">
        <f t="shared" si="7"/>
        <v>9.9000000000000005E-2</v>
      </c>
      <c r="J43" s="663">
        <f t="shared" si="8"/>
        <v>2.7E-2</v>
      </c>
      <c r="K43" s="663">
        <f t="shared" si="8"/>
        <v>8.9999999999999993E-3</v>
      </c>
      <c r="L43" s="663">
        <f t="shared" si="8"/>
        <v>7.1999999999999995E-2</v>
      </c>
      <c r="M43" s="663">
        <f t="shared" si="8"/>
        <v>3.3000000000000002E-2</v>
      </c>
      <c r="N43" s="663">
        <f t="shared" si="8"/>
        <v>0.04</v>
      </c>
      <c r="O43" s="663">
        <f t="shared" si="8"/>
        <v>0.156</v>
      </c>
      <c r="P43" s="670">
        <f t="shared" si="1"/>
        <v>1</v>
      </c>
      <c r="S43" s="669">
        <f t="shared" si="4"/>
        <v>2030</v>
      </c>
      <c r="T43" s="671">
        <v>0</v>
      </c>
      <c r="U43" s="671">
        <v>5</v>
      </c>
      <c r="V43" s="672">
        <f t="shared" si="5"/>
        <v>0</v>
      </c>
      <c r="W43" s="673">
        <v>1</v>
      </c>
      <c r="X43" s="674">
        <f t="shared" si="2"/>
        <v>0</v>
      </c>
    </row>
    <row r="44" spans="2:24">
      <c r="B44" s="669">
        <f t="shared" si="3"/>
        <v>2031</v>
      </c>
      <c r="C44" s="675"/>
      <c r="D44" s="662">
        <v>1</v>
      </c>
      <c r="E44" s="663">
        <f t="shared" si="8"/>
        <v>0.435</v>
      </c>
      <c r="F44" s="663">
        <f t="shared" si="8"/>
        <v>0.129</v>
      </c>
      <c r="G44" s="663">
        <f t="shared" si="7"/>
        <v>0</v>
      </c>
      <c r="H44" s="663">
        <f t="shared" si="8"/>
        <v>0</v>
      </c>
      <c r="I44" s="663">
        <f t="shared" si="7"/>
        <v>9.9000000000000005E-2</v>
      </c>
      <c r="J44" s="663">
        <f t="shared" si="8"/>
        <v>2.7E-2</v>
      </c>
      <c r="K44" s="663">
        <f t="shared" si="8"/>
        <v>8.9999999999999993E-3</v>
      </c>
      <c r="L44" s="663">
        <f t="shared" si="8"/>
        <v>7.1999999999999995E-2</v>
      </c>
      <c r="M44" s="663">
        <f t="shared" si="8"/>
        <v>3.3000000000000002E-2</v>
      </c>
      <c r="N44" s="663">
        <f t="shared" si="8"/>
        <v>0.04</v>
      </c>
      <c r="O44" s="663">
        <f t="shared" si="8"/>
        <v>0.156</v>
      </c>
      <c r="P44" s="670">
        <f t="shared" si="1"/>
        <v>1</v>
      </c>
      <c r="S44" s="669">
        <f t="shared" si="4"/>
        <v>2031</v>
      </c>
      <c r="T44" s="671">
        <v>0</v>
      </c>
      <c r="U44" s="671">
        <v>5</v>
      </c>
      <c r="V44" s="672">
        <f t="shared" si="5"/>
        <v>0</v>
      </c>
      <c r="W44" s="673">
        <v>1</v>
      </c>
      <c r="X44" s="674">
        <f t="shared" si="2"/>
        <v>0</v>
      </c>
    </row>
    <row r="45" spans="2:24">
      <c r="B45" s="669">
        <f t="shared" si="3"/>
        <v>2032</v>
      </c>
      <c r="C45" s="675"/>
      <c r="D45" s="662">
        <v>1</v>
      </c>
      <c r="E45" s="663">
        <f t="shared" si="8"/>
        <v>0.435</v>
      </c>
      <c r="F45" s="663">
        <f t="shared" si="8"/>
        <v>0.129</v>
      </c>
      <c r="G45" s="663">
        <f t="shared" si="7"/>
        <v>0</v>
      </c>
      <c r="H45" s="663">
        <f t="shared" si="8"/>
        <v>0</v>
      </c>
      <c r="I45" s="663">
        <f t="shared" si="7"/>
        <v>9.9000000000000005E-2</v>
      </c>
      <c r="J45" s="663">
        <f t="shared" si="8"/>
        <v>2.7E-2</v>
      </c>
      <c r="K45" s="663">
        <f t="shared" si="8"/>
        <v>8.9999999999999993E-3</v>
      </c>
      <c r="L45" s="663">
        <f t="shared" si="8"/>
        <v>7.1999999999999995E-2</v>
      </c>
      <c r="M45" s="663">
        <f t="shared" si="8"/>
        <v>3.3000000000000002E-2</v>
      </c>
      <c r="N45" s="663">
        <f t="shared" si="8"/>
        <v>0.04</v>
      </c>
      <c r="O45" s="663">
        <f t="shared" si="8"/>
        <v>0.156</v>
      </c>
      <c r="P45" s="670">
        <f t="shared" ref="P45:P76" si="9">SUM(E45:O45)</f>
        <v>1</v>
      </c>
      <c r="S45" s="669">
        <f t="shared" si="4"/>
        <v>2032</v>
      </c>
      <c r="T45" s="671">
        <v>0</v>
      </c>
      <c r="U45" s="671">
        <v>5</v>
      </c>
      <c r="V45" s="672">
        <f t="shared" si="5"/>
        <v>0</v>
      </c>
      <c r="W45" s="673">
        <v>1</v>
      </c>
      <c r="X45" s="674">
        <f t="shared" ref="X45:X76" si="10">V45*W45</f>
        <v>0</v>
      </c>
    </row>
    <row r="46" spans="2:24">
      <c r="B46" s="669">
        <f t="shared" ref="B46:B77" si="11">B45+1</f>
        <v>2033</v>
      </c>
      <c r="C46" s="675"/>
      <c r="D46" s="662">
        <v>1</v>
      </c>
      <c r="E46" s="663">
        <f t="shared" si="8"/>
        <v>0.435</v>
      </c>
      <c r="F46" s="663">
        <f t="shared" si="8"/>
        <v>0.129</v>
      </c>
      <c r="G46" s="663">
        <f t="shared" si="7"/>
        <v>0</v>
      </c>
      <c r="H46" s="663">
        <f t="shared" si="8"/>
        <v>0</v>
      </c>
      <c r="I46" s="663">
        <f t="shared" si="7"/>
        <v>9.9000000000000005E-2</v>
      </c>
      <c r="J46" s="663">
        <f t="shared" si="8"/>
        <v>2.7E-2</v>
      </c>
      <c r="K46" s="663">
        <f t="shared" si="8"/>
        <v>8.9999999999999993E-3</v>
      </c>
      <c r="L46" s="663">
        <f t="shared" si="8"/>
        <v>7.1999999999999995E-2</v>
      </c>
      <c r="M46" s="663">
        <f t="shared" si="8"/>
        <v>3.3000000000000002E-2</v>
      </c>
      <c r="N46" s="663">
        <f t="shared" si="8"/>
        <v>0.04</v>
      </c>
      <c r="O46" s="663">
        <f t="shared" si="8"/>
        <v>0.156</v>
      </c>
      <c r="P46" s="670">
        <f t="shared" si="9"/>
        <v>1</v>
      </c>
      <c r="S46" s="669">
        <f t="shared" si="4"/>
        <v>2033</v>
      </c>
      <c r="T46" s="671">
        <v>0</v>
      </c>
      <c r="U46" s="671">
        <v>5</v>
      </c>
      <c r="V46" s="672">
        <f t="shared" si="5"/>
        <v>0</v>
      </c>
      <c r="W46" s="673">
        <v>1</v>
      </c>
      <c r="X46" s="674">
        <f t="shared" si="10"/>
        <v>0</v>
      </c>
    </row>
    <row r="47" spans="2:24">
      <c r="B47" s="669">
        <f t="shared" si="11"/>
        <v>2034</v>
      </c>
      <c r="C47" s="675"/>
      <c r="D47" s="662">
        <v>1</v>
      </c>
      <c r="E47" s="663">
        <f t="shared" si="8"/>
        <v>0.435</v>
      </c>
      <c r="F47" s="663">
        <f t="shared" si="8"/>
        <v>0.129</v>
      </c>
      <c r="G47" s="663">
        <f t="shared" si="7"/>
        <v>0</v>
      </c>
      <c r="H47" s="663">
        <f t="shared" si="8"/>
        <v>0</v>
      </c>
      <c r="I47" s="663">
        <f t="shared" si="7"/>
        <v>9.9000000000000005E-2</v>
      </c>
      <c r="J47" s="663">
        <f t="shared" si="8"/>
        <v>2.7E-2</v>
      </c>
      <c r="K47" s="663">
        <f t="shared" si="8"/>
        <v>8.9999999999999993E-3</v>
      </c>
      <c r="L47" s="663">
        <f t="shared" si="8"/>
        <v>7.1999999999999995E-2</v>
      </c>
      <c r="M47" s="663">
        <f t="shared" si="8"/>
        <v>3.3000000000000002E-2</v>
      </c>
      <c r="N47" s="663">
        <f t="shared" si="8"/>
        <v>0.04</v>
      </c>
      <c r="O47" s="663">
        <f t="shared" si="8"/>
        <v>0.156</v>
      </c>
      <c r="P47" s="670">
        <f t="shared" si="9"/>
        <v>1</v>
      </c>
      <c r="S47" s="669">
        <f t="shared" si="4"/>
        <v>2034</v>
      </c>
      <c r="T47" s="671">
        <v>0</v>
      </c>
      <c r="U47" s="671">
        <v>5</v>
      </c>
      <c r="V47" s="672">
        <f t="shared" si="5"/>
        <v>0</v>
      </c>
      <c r="W47" s="673">
        <v>1</v>
      </c>
      <c r="X47" s="674">
        <f t="shared" si="10"/>
        <v>0</v>
      </c>
    </row>
    <row r="48" spans="2:24">
      <c r="B48" s="669">
        <f t="shared" si="11"/>
        <v>2035</v>
      </c>
      <c r="C48" s="675"/>
      <c r="D48" s="662">
        <v>1</v>
      </c>
      <c r="E48" s="663">
        <f t="shared" si="8"/>
        <v>0.435</v>
      </c>
      <c r="F48" s="663">
        <f t="shared" si="8"/>
        <v>0.129</v>
      </c>
      <c r="G48" s="663">
        <f t="shared" si="7"/>
        <v>0</v>
      </c>
      <c r="H48" s="663">
        <f t="shared" si="8"/>
        <v>0</v>
      </c>
      <c r="I48" s="663">
        <f t="shared" si="7"/>
        <v>9.9000000000000005E-2</v>
      </c>
      <c r="J48" s="663">
        <f t="shared" si="8"/>
        <v>2.7E-2</v>
      </c>
      <c r="K48" s="663">
        <f t="shared" si="8"/>
        <v>8.9999999999999993E-3</v>
      </c>
      <c r="L48" s="663">
        <f t="shared" si="8"/>
        <v>7.1999999999999995E-2</v>
      </c>
      <c r="M48" s="663">
        <f t="shared" si="8"/>
        <v>3.3000000000000002E-2</v>
      </c>
      <c r="N48" s="663">
        <f t="shared" si="8"/>
        <v>0.04</v>
      </c>
      <c r="O48" s="663">
        <f t="shared" si="8"/>
        <v>0.156</v>
      </c>
      <c r="P48" s="670">
        <f t="shared" si="9"/>
        <v>1</v>
      </c>
      <c r="S48" s="669">
        <f t="shared" si="4"/>
        <v>2035</v>
      </c>
      <c r="T48" s="671">
        <v>0</v>
      </c>
      <c r="U48" s="671">
        <v>5</v>
      </c>
      <c r="V48" s="672">
        <f t="shared" si="5"/>
        <v>0</v>
      </c>
      <c r="W48" s="673">
        <v>1</v>
      </c>
      <c r="X48" s="674">
        <f t="shared" si="10"/>
        <v>0</v>
      </c>
    </row>
    <row r="49" spans="2:24">
      <c r="B49" s="669">
        <f t="shared" si="11"/>
        <v>2036</v>
      </c>
      <c r="C49" s="675"/>
      <c r="D49" s="662">
        <v>1</v>
      </c>
      <c r="E49" s="663">
        <f t="shared" si="8"/>
        <v>0.435</v>
      </c>
      <c r="F49" s="663">
        <f t="shared" si="8"/>
        <v>0.129</v>
      </c>
      <c r="G49" s="663">
        <f t="shared" si="8"/>
        <v>0</v>
      </c>
      <c r="H49" s="663">
        <f t="shared" si="8"/>
        <v>0</v>
      </c>
      <c r="I49" s="663">
        <f t="shared" si="8"/>
        <v>9.9000000000000005E-2</v>
      </c>
      <c r="J49" s="663">
        <f t="shared" si="8"/>
        <v>2.7E-2</v>
      </c>
      <c r="K49" s="663">
        <f t="shared" si="8"/>
        <v>8.9999999999999993E-3</v>
      </c>
      <c r="L49" s="663">
        <f t="shared" si="8"/>
        <v>7.1999999999999995E-2</v>
      </c>
      <c r="M49" s="663">
        <f t="shared" si="8"/>
        <v>3.3000000000000002E-2</v>
      </c>
      <c r="N49" s="663">
        <f t="shared" si="8"/>
        <v>0.04</v>
      </c>
      <c r="O49" s="663">
        <f t="shared" si="8"/>
        <v>0.156</v>
      </c>
      <c r="P49" s="670">
        <f t="shared" si="9"/>
        <v>1</v>
      </c>
      <c r="S49" s="669">
        <f t="shared" si="4"/>
        <v>2036</v>
      </c>
      <c r="T49" s="671">
        <v>0</v>
      </c>
      <c r="U49" s="671">
        <v>5</v>
      </c>
      <c r="V49" s="672">
        <f t="shared" si="5"/>
        <v>0</v>
      </c>
      <c r="W49" s="673">
        <v>1</v>
      </c>
      <c r="X49" s="674">
        <f t="shared" si="10"/>
        <v>0</v>
      </c>
    </row>
    <row r="50" spans="2:24">
      <c r="B50" s="669">
        <f t="shared" si="11"/>
        <v>2037</v>
      </c>
      <c r="C50" s="675"/>
      <c r="D50" s="662">
        <v>1</v>
      </c>
      <c r="E50" s="663">
        <f t="shared" si="8"/>
        <v>0.435</v>
      </c>
      <c r="F50" s="663">
        <f t="shared" si="8"/>
        <v>0.129</v>
      </c>
      <c r="G50" s="663">
        <f t="shared" si="8"/>
        <v>0</v>
      </c>
      <c r="H50" s="663">
        <f t="shared" si="8"/>
        <v>0</v>
      </c>
      <c r="I50" s="663">
        <f t="shared" si="8"/>
        <v>9.9000000000000005E-2</v>
      </c>
      <c r="J50" s="663">
        <f t="shared" si="8"/>
        <v>2.7E-2</v>
      </c>
      <c r="K50" s="663">
        <f t="shared" si="8"/>
        <v>8.9999999999999993E-3</v>
      </c>
      <c r="L50" s="663">
        <f t="shared" si="8"/>
        <v>7.1999999999999995E-2</v>
      </c>
      <c r="M50" s="663">
        <f t="shared" si="8"/>
        <v>3.3000000000000002E-2</v>
      </c>
      <c r="N50" s="663">
        <f t="shared" si="8"/>
        <v>0.04</v>
      </c>
      <c r="O50" s="663">
        <f t="shared" si="8"/>
        <v>0.156</v>
      </c>
      <c r="P50" s="670">
        <f t="shared" si="9"/>
        <v>1</v>
      </c>
      <c r="S50" s="669">
        <f t="shared" si="4"/>
        <v>2037</v>
      </c>
      <c r="T50" s="671">
        <v>0</v>
      </c>
      <c r="U50" s="671">
        <v>5</v>
      </c>
      <c r="V50" s="672">
        <f t="shared" si="5"/>
        <v>0</v>
      </c>
      <c r="W50" s="673">
        <v>1</v>
      </c>
      <c r="X50" s="674">
        <f t="shared" si="10"/>
        <v>0</v>
      </c>
    </row>
    <row r="51" spans="2:24">
      <c r="B51" s="669">
        <f t="shared" si="11"/>
        <v>2038</v>
      </c>
      <c r="C51" s="675"/>
      <c r="D51" s="662">
        <v>1</v>
      </c>
      <c r="E51" s="663">
        <f t="shared" si="8"/>
        <v>0.435</v>
      </c>
      <c r="F51" s="663">
        <f t="shared" si="8"/>
        <v>0.129</v>
      </c>
      <c r="G51" s="663">
        <f t="shared" si="8"/>
        <v>0</v>
      </c>
      <c r="H51" s="663">
        <f t="shared" si="8"/>
        <v>0</v>
      </c>
      <c r="I51" s="663">
        <f t="shared" si="8"/>
        <v>9.9000000000000005E-2</v>
      </c>
      <c r="J51" s="663">
        <f t="shared" si="8"/>
        <v>2.7E-2</v>
      </c>
      <c r="K51" s="663">
        <f t="shared" si="8"/>
        <v>8.9999999999999993E-3</v>
      </c>
      <c r="L51" s="663">
        <f t="shared" si="8"/>
        <v>7.1999999999999995E-2</v>
      </c>
      <c r="M51" s="663">
        <f t="shared" si="8"/>
        <v>3.3000000000000002E-2</v>
      </c>
      <c r="N51" s="663">
        <f t="shared" si="8"/>
        <v>0.04</v>
      </c>
      <c r="O51" s="663">
        <f t="shared" si="8"/>
        <v>0.156</v>
      </c>
      <c r="P51" s="670">
        <f t="shared" si="9"/>
        <v>1</v>
      </c>
      <c r="S51" s="669">
        <f t="shared" si="4"/>
        <v>2038</v>
      </c>
      <c r="T51" s="671">
        <v>0</v>
      </c>
      <c r="U51" s="671">
        <v>5</v>
      </c>
      <c r="V51" s="672">
        <f t="shared" si="5"/>
        <v>0</v>
      </c>
      <c r="W51" s="673">
        <v>1</v>
      </c>
      <c r="X51" s="674">
        <f t="shared" si="10"/>
        <v>0</v>
      </c>
    </row>
    <row r="52" spans="2:24">
      <c r="B52" s="669">
        <f t="shared" si="11"/>
        <v>2039</v>
      </c>
      <c r="C52" s="675"/>
      <c r="D52" s="662">
        <v>1</v>
      </c>
      <c r="E52" s="663">
        <f t="shared" si="8"/>
        <v>0.435</v>
      </c>
      <c r="F52" s="663">
        <f t="shared" si="8"/>
        <v>0.129</v>
      </c>
      <c r="G52" s="663">
        <f t="shared" si="8"/>
        <v>0</v>
      </c>
      <c r="H52" s="663">
        <f t="shared" si="8"/>
        <v>0</v>
      </c>
      <c r="I52" s="663">
        <f t="shared" si="8"/>
        <v>9.9000000000000005E-2</v>
      </c>
      <c r="J52" s="663">
        <f t="shared" si="8"/>
        <v>2.7E-2</v>
      </c>
      <c r="K52" s="663">
        <f t="shared" si="8"/>
        <v>8.9999999999999993E-3</v>
      </c>
      <c r="L52" s="663">
        <f t="shared" si="8"/>
        <v>7.1999999999999995E-2</v>
      </c>
      <c r="M52" s="663">
        <f t="shared" si="8"/>
        <v>3.3000000000000002E-2</v>
      </c>
      <c r="N52" s="663">
        <f t="shared" si="8"/>
        <v>0.04</v>
      </c>
      <c r="O52" s="663">
        <f t="shared" si="8"/>
        <v>0.156</v>
      </c>
      <c r="P52" s="670">
        <f t="shared" si="9"/>
        <v>1</v>
      </c>
      <c r="S52" s="669">
        <f t="shared" si="4"/>
        <v>2039</v>
      </c>
      <c r="T52" s="671">
        <v>0</v>
      </c>
      <c r="U52" s="671">
        <v>5</v>
      </c>
      <c r="V52" s="672">
        <f t="shared" si="5"/>
        <v>0</v>
      </c>
      <c r="W52" s="673">
        <v>1</v>
      </c>
      <c r="X52" s="674">
        <f t="shared" si="10"/>
        <v>0</v>
      </c>
    </row>
    <row r="53" spans="2:24">
      <c r="B53" s="669">
        <f t="shared" si="11"/>
        <v>2040</v>
      </c>
      <c r="C53" s="675"/>
      <c r="D53" s="662">
        <v>1</v>
      </c>
      <c r="E53" s="663">
        <f t="shared" ref="E53:O68" si="12">E$8</f>
        <v>0.435</v>
      </c>
      <c r="F53" s="663">
        <f t="shared" si="12"/>
        <v>0.129</v>
      </c>
      <c r="G53" s="663">
        <f t="shared" si="8"/>
        <v>0</v>
      </c>
      <c r="H53" s="663">
        <f t="shared" si="12"/>
        <v>0</v>
      </c>
      <c r="I53" s="663">
        <f t="shared" si="8"/>
        <v>9.9000000000000005E-2</v>
      </c>
      <c r="J53" s="663">
        <f t="shared" si="12"/>
        <v>2.7E-2</v>
      </c>
      <c r="K53" s="663">
        <f t="shared" si="12"/>
        <v>8.9999999999999993E-3</v>
      </c>
      <c r="L53" s="663">
        <f t="shared" si="12"/>
        <v>7.1999999999999995E-2</v>
      </c>
      <c r="M53" s="663">
        <f t="shared" si="12"/>
        <v>3.3000000000000002E-2</v>
      </c>
      <c r="N53" s="663">
        <f t="shared" si="12"/>
        <v>0.04</v>
      </c>
      <c r="O53" s="663">
        <f t="shared" si="12"/>
        <v>0.156</v>
      </c>
      <c r="P53" s="670">
        <f t="shared" si="9"/>
        <v>1</v>
      </c>
      <c r="S53" s="669">
        <f t="shared" si="4"/>
        <v>2040</v>
      </c>
      <c r="T53" s="671">
        <v>0</v>
      </c>
      <c r="U53" s="671">
        <v>5</v>
      </c>
      <c r="V53" s="672">
        <f t="shared" si="5"/>
        <v>0</v>
      </c>
      <c r="W53" s="673">
        <v>1</v>
      </c>
      <c r="X53" s="674">
        <f t="shared" si="10"/>
        <v>0</v>
      </c>
    </row>
    <row r="54" spans="2:24">
      <c r="B54" s="669">
        <f t="shared" si="11"/>
        <v>2041</v>
      </c>
      <c r="C54" s="675"/>
      <c r="D54" s="662">
        <v>1</v>
      </c>
      <c r="E54" s="663">
        <f t="shared" si="12"/>
        <v>0.435</v>
      </c>
      <c r="F54" s="663">
        <f t="shared" si="12"/>
        <v>0.129</v>
      </c>
      <c r="G54" s="663">
        <f t="shared" si="8"/>
        <v>0</v>
      </c>
      <c r="H54" s="663">
        <f t="shared" si="12"/>
        <v>0</v>
      </c>
      <c r="I54" s="663">
        <f t="shared" si="8"/>
        <v>9.9000000000000005E-2</v>
      </c>
      <c r="J54" s="663">
        <f t="shared" si="12"/>
        <v>2.7E-2</v>
      </c>
      <c r="K54" s="663">
        <f t="shared" si="12"/>
        <v>8.9999999999999993E-3</v>
      </c>
      <c r="L54" s="663">
        <f t="shared" si="12"/>
        <v>7.1999999999999995E-2</v>
      </c>
      <c r="M54" s="663">
        <f t="shared" si="12"/>
        <v>3.3000000000000002E-2</v>
      </c>
      <c r="N54" s="663">
        <f t="shared" si="12"/>
        <v>0.04</v>
      </c>
      <c r="O54" s="663">
        <f t="shared" si="12"/>
        <v>0.156</v>
      </c>
      <c r="P54" s="670">
        <f t="shared" si="9"/>
        <v>1</v>
      </c>
      <c r="S54" s="669">
        <f t="shared" si="4"/>
        <v>2041</v>
      </c>
      <c r="T54" s="671">
        <v>0</v>
      </c>
      <c r="U54" s="671">
        <v>5</v>
      </c>
      <c r="V54" s="672">
        <f t="shared" si="5"/>
        <v>0</v>
      </c>
      <c r="W54" s="673">
        <v>1</v>
      </c>
      <c r="X54" s="674">
        <f t="shared" si="10"/>
        <v>0</v>
      </c>
    </row>
    <row r="55" spans="2:24">
      <c r="B55" s="669">
        <f t="shared" si="11"/>
        <v>2042</v>
      </c>
      <c r="C55" s="675"/>
      <c r="D55" s="662">
        <v>1</v>
      </c>
      <c r="E55" s="663">
        <f t="shared" si="12"/>
        <v>0.435</v>
      </c>
      <c r="F55" s="663">
        <f t="shared" si="12"/>
        <v>0.129</v>
      </c>
      <c r="G55" s="663">
        <f t="shared" si="8"/>
        <v>0</v>
      </c>
      <c r="H55" s="663">
        <f t="shared" si="12"/>
        <v>0</v>
      </c>
      <c r="I55" s="663">
        <f t="shared" si="8"/>
        <v>9.9000000000000005E-2</v>
      </c>
      <c r="J55" s="663">
        <f t="shared" si="12"/>
        <v>2.7E-2</v>
      </c>
      <c r="K55" s="663">
        <f t="shared" si="12"/>
        <v>8.9999999999999993E-3</v>
      </c>
      <c r="L55" s="663">
        <f t="shared" si="12"/>
        <v>7.1999999999999995E-2</v>
      </c>
      <c r="M55" s="663">
        <f t="shared" si="12"/>
        <v>3.3000000000000002E-2</v>
      </c>
      <c r="N55" s="663">
        <f t="shared" si="12"/>
        <v>0.04</v>
      </c>
      <c r="O55" s="663">
        <f t="shared" si="12"/>
        <v>0.156</v>
      </c>
      <c r="P55" s="670">
        <f t="shared" si="9"/>
        <v>1</v>
      </c>
      <c r="S55" s="669">
        <f t="shared" si="4"/>
        <v>2042</v>
      </c>
      <c r="T55" s="671">
        <v>0</v>
      </c>
      <c r="U55" s="671">
        <v>5</v>
      </c>
      <c r="V55" s="672">
        <f t="shared" si="5"/>
        <v>0</v>
      </c>
      <c r="W55" s="673">
        <v>1</v>
      </c>
      <c r="X55" s="674">
        <f t="shared" si="10"/>
        <v>0</v>
      </c>
    </row>
    <row r="56" spans="2:24">
      <c r="B56" s="669">
        <f t="shared" si="11"/>
        <v>2043</v>
      </c>
      <c r="C56" s="675"/>
      <c r="D56" s="662">
        <v>1</v>
      </c>
      <c r="E56" s="663">
        <f t="shared" si="12"/>
        <v>0.435</v>
      </c>
      <c r="F56" s="663">
        <f t="shared" si="12"/>
        <v>0.129</v>
      </c>
      <c r="G56" s="663">
        <f t="shared" si="8"/>
        <v>0</v>
      </c>
      <c r="H56" s="663">
        <f t="shared" si="12"/>
        <v>0</v>
      </c>
      <c r="I56" s="663">
        <f t="shared" si="8"/>
        <v>9.9000000000000005E-2</v>
      </c>
      <c r="J56" s="663">
        <f t="shared" si="12"/>
        <v>2.7E-2</v>
      </c>
      <c r="K56" s="663">
        <f t="shared" si="12"/>
        <v>8.9999999999999993E-3</v>
      </c>
      <c r="L56" s="663">
        <f t="shared" si="12"/>
        <v>7.1999999999999995E-2</v>
      </c>
      <c r="M56" s="663">
        <f t="shared" si="12"/>
        <v>3.3000000000000002E-2</v>
      </c>
      <c r="N56" s="663">
        <f t="shared" si="12"/>
        <v>0.04</v>
      </c>
      <c r="O56" s="663">
        <f t="shared" si="12"/>
        <v>0.156</v>
      </c>
      <c r="P56" s="670">
        <f t="shared" si="9"/>
        <v>1</v>
      </c>
      <c r="S56" s="669">
        <f t="shared" si="4"/>
        <v>2043</v>
      </c>
      <c r="T56" s="671">
        <v>0</v>
      </c>
      <c r="U56" s="671">
        <v>5</v>
      </c>
      <c r="V56" s="672">
        <f t="shared" si="5"/>
        <v>0</v>
      </c>
      <c r="W56" s="673">
        <v>1</v>
      </c>
      <c r="X56" s="674">
        <f t="shared" si="10"/>
        <v>0</v>
      </c>
    </row>
    <row r="57" spans="2:24">
      <c r="B57" s="669">
        <f t="shared" si="11"/>
        <v>2044</v>
      </c>
      <c r="C57" s="675"/>
      <c r="D57" s="662">
        <v>1</v>
      </c>
      <c r="E57" s="663">
        <f t="shared" si="12"/>
        <v>0.435</v>
      </c>
      <c r="F57" s="663">
        <f t="shared" si="12"/>
        <v>0.129</v>
      </c>
      <c r="G57" s="663">
        <f t="shared" si="8"/>
        <v>0</v>
      </c>
      <c r="H57" s="663">
        <f t="shared" si="12"/>
        <v>0</v>
      </c>
      <c r="I57" s="663">
        <f t="shared" si="8"/>
        <v>9.9000000000000005E-2</v>
      </c>
      <c r="J57" s="663">
        <f t="shared" si="12"/>
        <v>2.7E-2</v>
      </c>
      <c r="K57" s="663">
        <f t="shared" si="12"/>
        <v>8.9999999999999993E-3</v>
      </c>
      <c r="L57" s="663">
        <f t="shared" si="12"/>
        <v>7.1999999999999995E-2</v>
      </c>
      <c r="M57" s="663">
        <f t="shared" si="12"/>
        <v>3.3000000000000002E-2</v>
      </c>
      <c r="N57" s="663">
        <f t="shared" si="12"/>
        <v>0.04</v>
      </c>
      <c r="O57" s="663">
        <f t="shared" si="12"/>
        <v>0.156</v>
      </c>
      <c r="P57" s="670">
        <f t="shared" si="9"/>
        <v>1</v>
      </c>
      <c r="S57" s="669">
        <f t="shared" si="4"/>
        <v>2044</v>
      </c>
      <c r="T57" s="671">
        <v>0</v>
      </c>
      <c r="U57" s="671">
        <v>5</v>
      </c>
      <c r="V57" s="672">
        <f t="shared" si="5"/>
        <v>0</v>
      </c>
      <c r="W57" s="673">
        <v>1</v>
      </c>
      <c r="X57" s="674">
        <f t="shared" si="10"/>
        <v>0</v>
      </c>
    </row>
    <row r="58" spans="2:24">
      <c r="B58" s="669">
        <f t="shared" si="11"/>
        <v>2045</v>
      </c>
      <c r="C58" s="675"/>
      <c r="D58" s="662">
        <v>1</v>
      </c>
      <c r="E58" s="663">
        <f t="shared" si="12"/>
        <v>0.435</v>
      </c>
      <c r="F58" s="663">
        <f t="shared" si="12"/>
        <v>0.129</v>
      </c>
      <c r="G58" s="663">
        <f t="shared" si="8"/>
        <v>0</v>
      </c>
      <c r="H58" s="663">
        <f t="shared" si="12"/>
        <v>0</v>
      </c>
      <c r="I58" s="663">
        <f t="shared" si="8"/>
        <v>9.9000000000000005E-2</v>
      </c>
      <c r="J58" s="663">
        <f t="shared" si="12"/>
        <v>2.7E-2</v>
      </c>
      <c r="K58" s="663">
        <f t="shared" si="12"/>
        <v>8.9999999999999993E-3</v>
      </c>
      <c r="L58" s="663">
        <f t="shared" si="12"/>
        <v>7.1999999999999995E-2</v>
      </c>
      <c r="M58" s="663">
        <f t="shared" si="12"/>
        <v>3.3000000000000002E-2</v>
      </c>
      <c r="N58" s="663">
        <f t="shared" si="12"/>
        <v>0.04</v>
      </c>
      <c r="O58" s="663">
        <f t="shared" si="12"/>
        <v>0.156</v>
      </c>
      <c r="P58" s="670">
        <f t="shared" si="9"/>
        <v>1</v>
      </c>
      <c r="S58" s="669">
        <f t="shared" si="4"/>
        <v>2045</v>
      </c>
      <c r="T58" s="671">
        <v>0</v>
      </c>
      <c r="U58" s="671">
        <v>5</v>
      </c>
      <c r="V58" s="672">
        <f t="shared" si="5"/>
        <v>0</v>
      </c>
      <c r="W58" s="673">
        <v>1</v>
      </c>
      <c r="X58" s="674">
        <f t="shared" si="10"/>
        <v>0</v>
      </c>
    </row>
    <row r="59" spans="2:24">
      <c r="B59" s="669">
        <f t="shared" si="11"/>
        <v>2046</v>
      </c>
      <c r="C59" s="675"/>
      <c r="D59" s="662">
        <v>1</v>
      </c>
      <c r="E59" s="663">
        <f t="shared" si="12"/>
        <v>0.435</v>
      </c>
      <c r="F59" s="663">
        <f t="shared" si="12"/>
        <v>0.129</v>
      </c>
      <c r="G59" s="663">
        <f t="shared" si="12"/>
        <v>0</v>
      </c>
      <c r="H59" s="663">
        <f t="shared" si="12"/>
        <v>0</v>
      </c>
      <c r="I59" s="663">
        <f t="shared" si="12"/>
        <v>9.9000000000000005E-2</v>
      </c>
      <c r="J59" s="663">
        <f t="shared" si="12"/>
        <v>2.7E-2</v>
      </c>
      <c r="K59" s="663">
        <f t="shared" si="12"/>
        <v>8.9999999999999993E-3</v>
      </c>
      <c r="L59" s="663">
        <f t="shared" si="12"/>
        <v>7.1999999999999995E-2</v>
      </c>
      <c r="M59" s="663">
        <f t="shared" si="12"/>
        <v>3.3000000000000002E-2</v>
      </c>
      <c r="N59" s="663">
        <f t="shared" si="12"/>
        <v>0.04</v>
      </c>
      <c r="O59" s="663">
        <f t="shared" si="12"/>
        <v>0.156</v>
      </c>
      <c r="P59" s="670">
        <f t="shared" si="9"/>
        <v>1</v>
      </c>
      <c r="S59" s="669">
        <f t="shared" si="4"/>
        <v>2046</v>
      </c>
      <c r="T59" s="671">
        <v>0</v>
      </c>
      <c r="U59" s="671">
        <v>5</v>
      </c>
      <c r="V59" s="672">
        <f t="shared" si="5"/>
        <v>0</v>
      </c>
      <c r="W59" s="673">
        <v>1</v>
      </c>
      <c r="X59" s="674">
        <f t="shared" si="10"/>
        <v>0</v>
      </c>
    </row>
    <row r="60" spans="2:24">
      <c r="B60" s="669">
        <f t="shared" si="11"/>
        <v>2047</v>
      </c>
      <c r="C60" s="675"/>
      <c r="D60" s="662">
        <v>1</v>
      </c>
      <c r="E60" s="663">
        <f t="shared" si="12"/>
        <v>0.435</v>
      </c>
      <c r="F60" s="663">
        <f t="shared" si="12"/>
        <v>0.129</v>
      </c>
      <c r="G60" s="663">
        <f t="shared" si="12"/>
        <v>0</v>
      </c>
      <c r="H60" s="663">
        <f t="shared" si="12"/>
        <v>0</v>
      </c>
      <c r="I60" s="663">
        <f t="shared" si="12"/>
        <v>9.9000000000000005E-2</v>
      </c>
      <c r="J60" s="663">
        <f t="shared" si="12"/>
        <v>2.7E-2</v>
      </c>
      <c r="K60" s="663">
        <f t="shared" si="12"/>
        <v>8.9999999999999993E-3</v>
      </c>
      <c r="L60" s="663">
        <f t="shared" si="12"/>
        <v>7.1999999999999995E-2</v>
      </c>
      <c r="M60" s="663">
        <f t="shared" si="12"/>
        <v>3.3000000000000002E-2</v>
      </c>
      <c r="N60" s="663">
        <f t="shared" si="12"/>
        <v>0.04</v>
      </c>
      <c r="O60" s="663">
        <f t="shared" si="12"/>
        <v>0.156</v>
      </c>
      <c r="P60" s="670">
        <f t="shared" si="9"/>
        <v>1</v>
      </c>
      <c r="S60" s="669">
        <f t="shared" si="4"/>
        <v>2047</v>
      </c>
      <c r="T60" s="671">
        <v>0</v>
      </c>
      <c r="U60" s="671">
        <v>5</v>
      </c>
      <c r="V60" s="672">
        <f t="shared" si="5"/>
        <v>0</v>
      </c>
      <c r="W60" s="673">
        <v>1</v>
      </c>
      <c r="X60" s="674">
        <f t="shared" si="10"/>
        <v>0</v>
      </c>
    </row>
    <row r="61" spans="2:24">
      <c r="B61" s="669">
        <f t="shared" si="11"/>
        <v>2048</v>
      </c>
      <c r="C61" s="675"/>
      <c r="D61" s="662">
        <v>1</v>
      </c>
      <c r="E61" s="663">
        <f t="shared" si="12"/>
        <v>0.435</v>
      </c>
      <c r="F61" s="663">
        <f t="shared" si="12"/>
        <v>0.129</v>
      </c>
      <c r="G61" s="663">
        <f t="shared" si="12"/>
        <v>0</v>
      </c>
      <c r="H61" s="663">
        <f t="shared" si="12"/>
        <v>0</v>
      </c>
      <c r="I61" s="663">
        <f t="shared" si="12"/>
        <v>9.9000000000000005E-2</v>
      </c>
      <c r="J61" s="663">
        <f t="shared" si="12"/>
        <v>2.7E-2</v>
      </c>
      <c r="K61" s="663">
        <f t="shared" si="12"/>
        <v>8.9999999999999993E-3</v>
      </c>
      <c r="L61" s="663">
        <f t="shared" si="12"/>
        <v>7.1999999999999995E-2</v>
      </c>
      <c r="M61" s="663">
        <f t="shared" si="12"/>
        <v>3.3000000000000002E-2</v>
      </c>
      <c r="N61" s="663">
        <f t="shared" si="12"/>
        <v>0.04</v>
      </c>
      <c r="O61" s="663">
        <f t="shared" si="12"/>
        <v>0.156</v>
      </c>
      <c r="P61" s="670">
        <f t="shared" si="9"/>
        <v>1</v>
      </c>
      <c r="S61" s="669">
        <f t="shared" si="4"/>
        <v>2048</v>
      </c>
      <c r="T61" s="671">
        <v>0</v>
      </c>
      <c r="U61" s="671">
        <v>5</v>
      </c>
      <c r="V61" s="672">
        <f t="shared" si="5"/>
        <v>0</v>
      </c>
      <c r="W61" s="673">
        <v>1</v>
      </c>
      <c r="X61" s="674">
        <f t="shared" si="10"/>
        <v>0</v>
      </c>
    </row>
    <row r="62" spans="2:24">
      <c r="B62" s="669">
        <f t="shared" si="11"/>
        <v>2049</v>
      </c>
      <c r="C62" s="675"/>
      <c r="D62" s="662">
        <v>1</v>
      </c>
      <c r="E62" s="663">
        <f t="shared" si="12"/>
        <v>0.435</v>
      </c>
      <c r="F62" s="663">
        <f t="shared" si="12"/>
        <v>0.129</v>
      </c>
      <c r="G62" s="663">
        <f t="shared" si="12"/>
        <v>0</v>
      </c>
      <c r="H62" s="663">
        <f t="shared" si="12"/>
        <v>0</v>
      </c>
      <c r="I62" s="663">
        <f t="shared" si="12"/>
        <v>9.9000000000000005E-2</v>
      </c>
      <c r="J62" s="663">
        <f t="shared" si="12"/>
        <v>2.7E-2</v>
      </c>
      <c r="K62" s="663">
        <f t="shared" si="12"/>
        <v>8.9999999999999993E-3</v>
      </c>
      <c r="L62" s="663">
        <f t="shared" si="12"/>
        <v>7.1999999999999995E-2</v>
      </c>
      <c r="M62" s="663">
        <f t="shared" si="12"/>
        <v>3.3000000000000002E-2</v>
      </c>
      <c r="N62" s="663">
        <f t="shared" si="12"/>
        <v>0.04</v>
      </c>
      <c r="O62" s="663">
        <f t="shared" si="12"/>
        <v>0.156</v>
      </c>
      <c r="P62" s="670">
        <f t="shared" si="9"/>
        <v>1</v>
      </c>
      <c r="S62" s="669">
        <f t="shared" si="4"/>
        <v>2049</v>
      </c>
      <c r="T62" s="671">
        <v>0</v>
      </c>
      <c r="U62" s="671">
        <v>5</v>
      </c>
      <c r="V62" s="672">
        <f t="shared" si="5"/>
        <v>0</v>
      </c>
      <c r="W62" s="673">
        <v>1</v>
      </c>
      <c r="X62" s="674">
        <f t="shared" si="10"/>
        <v>0</v>
      </c>
    </row>
    <row r="63" spans="2:24">
      <c r="B63" s="669">
        <f t="shared" si="11"/>
        <v>2050</v>
      </c>
      <c r="C63" s="675"/>
      <c r="D63" s="662">
        <v>1</v>
      </c>
      <c r="E63" s="663">
        <f t="shared" ref="E63:O78" si="13">E$8</f>
        <v>0.435</v>
      </c>
      <c r="F63" s="663">
        <f t="shared" si="13"/>
        <v>0.129</v>
      </c>
      <c r="G63" s="663">
        <f t="shared" si="12"/>
        <v>0</v>
      </c>
      <c r="H63" s="663">
        <f t="shared" si="13"/>
        <v>0</v>
      </c>
      <c r="I63" s="663">
        <f t="shared" si="12"/>
        <v>9.9000000000000005E-2</v>
      </c>
      <c r="J63" s="663">
        <f t="shared" si="13"/>
        <v>2.7E-2</v>
      </c>
      <c r="K63" s="663">
        <f t="shared" si="13"/>
        <v>8.9999999999999993E-3</v>
      </c>
      <c r="L63" s="663">
        <f t="shared" si="13"/>
        <v>7.1999999999999995E-2</v>
      </c>
      <c r="M63" s="663">
        <f t="shared" si="13"/>
        <v>3.3000000000000002E-2</v>
      </c>
      <c r="N63" s="663">
        <f t="shared" si="13"/>
        <v>0.04</v>
      </c>
      <c r="O63" s="663">
        <f t="shared" si="13"/>
        <v>0.156</v>
      </c>
      <c r="P63" s="670">
        <f t="shared" si="9"/>
        <v>1</v>
      </c>
      <c r="S63" s="669">
        <f t="shared" si="4"/>
        <v>2050</v>
      </c>
      <c r="T63" s="671">
        <v>0</v>
      </c>
      <c r="U63" s="671">
        <v>5</v>
      </c>
      <c r="V63" s="672">
        <f t="shared" si="5"/>
        <v>0</v>
      </c>
      <c r="W63" s="673">
        <v>1</v>
      </c>
      <c r="X63" s="674">
        <f t="shared" si="10"/>
        <v>0</v>
      </c>
    </row>
    <row r="64" spans="2:24">
      <c r="B64" s="669">
        <f t="shared" si="11"/>
        <v>2051</v>
      </c>
      <c r="C64" s="675"/>
      <c r="D64" s="662">
        <v>1</v>
      </c>
      <c r="E64" s="663">
        <f t="shared" si="13"/>
        <v>0.435</v>
      </c>
      <c r="F64" s="663">
        <f t="shared" si="13"/>
        <v>0.129</v>
      </c>
      <c r="G64" s="663">
        <f t="shared" si="12"/>
        <v>0</v>
      </c>
      <c r="H64" s="663">
        <f t="shared" si="13"/>
        <v>0</v>
      </c>
      <c r="I64" s="663">
        <f t="shared" si="12"/>
        <v>9.9000000000000005E-2</v>
      </c>
      <c r="J64" s="663">
        <f t="shared" si="13"/>
        <v>2.7E-2</v>
      </c>
      <c r="K64" s="663">
        <f t="shared" si="13"/>
        <v>8.9999999999999993E-3</v>
      </c>
      <c r="L64" s="663">
        <f t="shared" si="13"/>
        <v>7.1999999999999995E-2</v>
      </c>
      <c r="M64" s="663">
        <f t="shared" si="13"/>
        <v>3.3000000000000002E-2</v>
      </c>
      <c r="N64" s="663">
        <f t="shared" si="13"/>
        <v>0.04</v>
      </c>
      <c r="O64" s="663">
        <f t="shared" si="13"/>
        <v>0.156</v>
      </c>
      <c r="P64" s="670">
        <f t="shared" si="9"/>
        <v>1</v>
      </c>
      <c r="S64" s="669">
        <f t="shared" si="4"/>
        <v>2051</v>
      </c>
      <c r="T64" s="671">
        <v>0</v>
      </c>
      <c r="U64" s="671">
        <v>5</v>
      </c>
      <c r="V64" s="672">
        <f t="shared" si="5"/>
        <v>0</v>
      </c>
      <c r="W64" s="673">
        <v>1</v>
      </c>
      <c r="X64" s="674">
        <f t="shared" si="10"/>
        <v>0</v>
      </c>
    </row>
    <row r="65" spans="2:24">
      <c r="B65" s="669">
        <f t="shared" si="11"/>
        <v>2052</v>
      </c>
      <c r="C65" s="675"/>
      <c r="D65" s="662">
        <v>1</v>
      </c>
      <c r="E65" s="663">
        <f t="shared" si="13"/>
        <v>0.435</v>
      </c>
      <c r="F65" s="663">
        <f t="shared" si="13"/>
        <v>0.129</v>
      </c>
      <c r="G65" s="663">
        <f t="shared" si="12"/>
        <v>0</v>
      </c>
      <c r="H65" s="663">
        <f t="shared" si="13"/>
        <v>0</v>
      </c>
      <c r="I65" s="663">
        <f t="shared" si="12"/>
        <v>9.9000000000000005E-2</v>
      </c>
      <c r="J65" s="663">
        <f t="shared" si="13"/>
        <v>2.7E-2</v>
      </c>
      <c r="K65" s="663">
        <f t="shared" si="13"/>
        <v>8.9999999999999993E-3</v>
      </c>
      <c r="L65" s="663">
        <f t="shared" si="13"/>
        <v>7.1999999999999995E-2</v>
      </c>
      <c r="M65" s="663">
        <f t="shared" si="13"/>
        <v>3.3000000000000002E-2</v>
      </c>
      <c r="N65" s="663">
        <f t="shared" si="13"/>
        <v>0.04</v>
      </c>
      <c r="O65" s="663">
        <f t="shared" si="13"/>
        <v>0.156</v>
      </c>
      <c r="P65" s="670">
        <f t="shared" si="9"/>
        <v>1</v>
      </c>
      <c r="S65" s="669">
        <f t="shared" si="4"/>
        <v>2052</v>
      </c>
      <c r="T65" s="671">
        <v>0</v>
      </c>
      <c r="U65" s="671">
        <v>5</v>
      </c>
      <c r="V65" s="672">
        <f t="shared" si="5"/>
        <v>0</v>
      </c>
      <c r="W65" s="673">
        <v>1</v>
      </c>
      <c r="X65" s="674">
        <f t="shared" si="10"/>
        <v>0</v>
      </c>
    </row>
    <row r="66" spans="2:24">
      <c r="B66" s="669">
        <f t="shared" si="11"/>
        <v>2053</v>
      </c>
      <c r="C66" s="675"/>
      <c r="D66" s="662">
        <v>1</v>
      </c>
      <c r="E66" s="663">
        <f t="shared" si="13"/>
        <v>0.435</v>
      </c>
      <c r="F66" s="663">
        <f t="shared" si="13"/>
        <v>0.129</v>
      </c>
      <c r="G66" s="663">
        <f t="shared" si="12"/>
        <v>0</v>
      </c>
      <c r="H66" s="663">
        <f t="shared" si="13"/>
        <v>0</v>
      </c>
      <c r="I66" s="663">
        <f t="shared" si="12"/>
        <v>9.9000000000000005E-2</v>
      </c>
      <c r="J66" s="663">
        <f t="shared" si="13"/>
        <v>2.7E-2</v>
      </c>
      <c r="K66" s="663">
        <f t="shared" si="13"/>
        <v>8.9999999999999993E-3</v>
      </c>
      <c r="L66" s="663">
        <f t="shared" si="13"/>
        <v>7.1999999999999995E-2</v>
      </c>
      <c r="M66" s="663">
        <f t="shared" si="13"/>
        <v>3.3000000000000002E-2</v>
      </c>
      <c r="N66" s="663">
        <f t="shared" si="13"/>
        <v>0.04</v>
      </c>
      <c r="O66" s="663">
        <f t="shared" si="13"/>
        <v>0.156</v>
      </c>
      <c r="P66" s="670">
        <f t="shared" si="9"/>
        <v>1</v>
      </c>
      <c r="S66" s="669">
        <f t="shared" si="4"/>
        <v>2053</v>
      </c>
      <c r="T66" s="671">
        <v>0</v>
      </c>
      <c r="U66" s="671">
        <v>5</v>
      </c>
      <c r="V66" s="672">
        <f t="shared" si="5"/>
        <v>0</v>
      </c>
      <c r="W66" s="673">
        <v>1</v>
      </c>
      <c r="X66" s="674">
        <f t="shared" si="10"/>
        <v>0</v>
      </c>
    </row>
    <row r="67" spans="2:24">
      <c r="B67" s="669">
        <f t="shared" si="11"/>
        <v>2054</v>
      </c>
      <c r="C67" s="675"/>
      <c r="D67" s="662">
        <v>1</v>
      </c>
      <c r="E67" s="663">
        <f t="shared" si="13"/>
        <v>0.435</v>
      </c>
      <c r="F67" s="663">
        <f t="shared" si="13"/>
        <v>0.129</v>
      </c>
      <c r="G67" s="663">
        <f t="shared" si="12"/>
        <v>0</v>
      </c>
      <c r="H67" s="663">
        <f t="shared" si="13"/>
        <v>0</v>
      </c>
      <c r="I67" s="663">
        <f t="shared" si="12"/>
        <v>9.9000000000000005E-2</v>
      </c>
      <c r="J67" s="663">
        <f t="shared" si="13"/>
        <v>2.7E-2</v>
      </c>
      <c r="K67" s="663">
        <f t="shared" si="13"/>
        <v>8.9999999999999993E-3</v>
      </c>
      <c r="L67" s="663">
        <f t="shared" si="13"/>
        <v>7.1999999999999995E-2</v>
      </c>
      <c r="M67" s="663">
        <f t="shared" si="13"/>
        <v>3.3000000000000002E-2</v>
      </c>
      <c r="N67" s="663">
        <f t="shared" si="13"/>
        <v>0.04</v>
      </c>
      <c r="O67" s="663">
        <f t="shared" si="13"/>
        <v>0.156</v>
      </c>
      <c r="P67" s="670">
        <f t="shared" si="9"/>
        <v>1</v>
      </c>
      <c r="S67" s="669">
        <f t="shared" si="4"/>
        <v>2054</v>
      </c>
      <c r="T67" s="671">
        <v>0</v>
      </c>
      <c r="U67" s="671">
        <v>5</v>
      </c>
      <c r="V67" s="672">
        <f t="shared" si="5"/>
        <v>0</v>
      </c>
      <c r="W67" s="673">
        <v>1</v>
      </c>
      <c r="X67" s="674">
        <f t="shared" si="10"/>
        <v>0</v>
      </c>
    </row>
    <row r="68" spans="2:24">
      <c r="B68" s="669">
        <f t="shared" si="11"/>
        <v>2055</v>
      </c>
      <c r="C68" s="675"/>
      <c r="D68" s="662">
        <v>1</v>
      </c>
      <c r="E68" s="663">
        <f t="shared" si="13"/>
        <v>0.435</v>
      </c>
      <c r="F68" s="663">
        <f t="shared" si="13"/>
        <v>0.129</v>
      </c>
      <c r="G68" s="663">
        <f t="shared" si="12"/>
        <v>0</v>
      </c>
      <c r="H68" s="663">
        <f t="shared" si="13"/>
        <v>0</v>
      </c>
      <c r="I68" s="663">
        <f t="shared" si="12"/>
        <v>9.9000000000000005E-2</v>
      </c>
      <c r="J68" s="663">
        <f t="shared" si="13"/>
        <v>2.7E-2</v>
      </c>
      <c r="K68" s="663">
        <f t="shared" si="13"/>
        <v>8.9999999999999993E-3</v>
      </c>
      <c r="L68" s="663">
        <f t="shared" si="13"/>
        <v>7.1999999999999995E-2</v>
      </c>
      <c r="M68" s="663">
        <f t="shared" si="13"/>
        <v>3.3000000000000002E-2</v>
      </c>
      <c r="N68" s="663">
        <f t="shared" si="13"/>
        <v>0.04</v>
      </c>
      <c r="O68" s="663">
        <f t="shared" si="13"/>
        <v>0.156</v>
      </c>
      <c r="P68" s="670">
        <f t="shared" si="9"/>
        <v>1</v>
      </c>
      <c r="S68" s="669">
        <f t="shared" si="4"/>
        <v>2055</v>
      </c>
      <c r="T68" s="671">
        <v>0</v>
      </c>
      <c r="U68" s="671">
        <v>5</v>
      </c>
      <c r="V68" s="672">
        <f t="shared" si="5"/>
        <v>0</v>
      </c>
      <c r="W68" s="673">
        <v>1</v>
      </c>
      <c r="X68" s="674">
        <f t="shared" si="10"/>
        <v>0</v>
      </c>
    </row>
    <row r="69" spans="2:24">
      <c r="B69" s="669">
        <f t="shared" si="11"/>
        <v>2056</v>
      </c>
      <c r="C69" s="675"/>
      <c r="D69" s="662">
        <v>1</v>
      </c>
      <c r="E69" s="663">
        <f t="shared" si="13"/>
        <v>0.435</v>
      </c>
      <c r="F69" s="663">
        <f t="shared" si="13"/>
        <v>0.129</v>
      </c>
      <c r="G69" s="663">
        <f t="shared" si="13"/>
        <v>0</v>
      </c>
      <c r="H69" s="663">
        <f t="shared" si="13"/>
        <v>0</v>
      </c>
      <c r="I69" s="663">
        <f t="shared" si="13"/>
        <v>9.9000000000000005E-2</v>
      </c>
      <c r="J69" s="663">
        <f t="shared" si="13"/>
        <v>2.7E-2</v>
      </c>
      <c r="K69" s="663">
        <f t="shared" si="13"/>
        <v>8.9999999999999993E-3</v>
      </c>
      <c r="L69" s="663">
        <f t="shared" si="13"/>
        <v>7.1999999999999995E-2</v>
      </c>
      <c r="M69" s="663">
        <f t="shared" si="13"/>
        <v>3.3000000000000002E-2</v>
      </c>
      <c r="N69" s="663">
        <f t="shared" si="13"/>
        <v>0.04</v>
      </c>
      <c r="O69" s="663">
        <f t="shared" si="13"/>
        <v>0.156</v>
      </c>
      <c r="P69" s="670">
        <f t="shared" si="9"/>
        <v>1</v>
      </c>
      <c r="S69" s="669">
        <f t="shared" si="4"/>
        <v>2056</v>
      </c>
      <c r="T69" s="671">
        <v>0</v>
      </c>
      <c r="U69" s="671">
        <v>5</v>
      </c>
      <c r="V69" s="672">
        <f t="shared" si="5"/>
        <v>0</v>
      </c>
      <c r="W69" s="673">
        <v>1</v>
      </c>
      <c r="X69" s="674">
        <f t="shared" si="10"/>
        <v>0</v>
      </c>
    </row>
    <row r="70" spans="2:24">
      <c r="B70" s="669">
        <f t="shared" si="11"/>
        <v>2057</v>
      </c>
      <c r="C70" s="675"/>
      <c r="D70" s="662">
        <v>1</v>
      </c>
      <c r="E70" s="663">
        <f t="shared" si="13"/>
        <v>0.435</v>
      </c>
      <c r="F70" s="663">
        <f t="shared" si="13"/>
        <v>0.129</v>
      </c>
      <c r="G70" s="663">
        <f t="shared" si="13"/>
        <v>0</v>
      </c>
      <c r="H70" s="663">
        <f t="shared" si="13"/>
        <v>0</v>
      </c>
      <c r="I70" s="663">
        <f t="shared" si="13"/>
        <v>9.9000000000000005E-2</v>
      </c>
      <c r="J70" s="663">
        <f t="shared" si="13"/>
        <v>2.7E-2</v>
      </c>
      <c r="K70" s="663">
        <f t="shared" si="13"/>
        <v>8.9999999999999993E-3</v>
      </c>
      <c r="L70" s="663">
        <f t="shared" si="13"/>
        <v>7.1999999999999995E-2</v>
      </c>
      <c r="M70" s="663">
        <f t="shared" si="13"/>
        <v>3.3000000000000002E-2</v>
      </c>
      <c r="N70" s="663">
        <f t="shared" si="13"/>
        <v>0.04</v>
      </c>
      <c r="O70" s="663">
        <f t="shared" si="13"/>
        <v>0.156</v>
      </c>
      <c r="P70" s="670">
        <f t="shared" si="9"/>
        <v>1</v>
      </c>
      <c r="S70" s="669">
        <f t="shared" si="4"/>
        <v>2057</v>
      </c>
      <c r="T70" s="671">
        <v>0</v>
      </c>
      <c r="U70" s="671">
        <v>5</v>
      </c>
      <c r="V70" s="672">
        <f t="shared" si="5"/>
        <v>0</v>
      </c>
      <c r="W70" s="673">
        <v>1</v>
      </c>
      <c r="X70" s="674">
        <f t="shared" si="10"/>
        <v>0</v>
      </c>
    </row>
    <row r="71" spans="2:24">
      <c r="B71" s="669">
        <f t="shared" si="11"/>
        <v>2058</v>
      </c>
      <c r="C71" s="675"/>
      <c r="D71" s="662">
        <v>1</v>
      </c>
      <c r="E71" s="663">
        <f t="shared" si="13"/>
        <v>0.435</v>
      </c>
      <c r="F71" s="663">
        <f t="shared" si="13"/>
        <v>0.129</v>
      </c>
      <c r="G71" s="663">
        <f t="shared" si="13"/>
        <v>0</v>
      </c>
      <c r="H71" s="663">
        <f t="shared" si="13"/>
        <v>0</v>
      </c>
      <c r="I71" s="663">
        <f t="shared" si="13"/>
        <v>9.9000000000000005E-2</v>
      </c>
      <c r="J71" s="663">
        <f t="shared" si="13"/>
        <v>2.7E-2</v>
      </c>
      <c r="K71" s="663">
        <f t="shared" si="13"/>
        <v>8.9999999999999993E-3</v>
      </c>
      <c r="L71" s="663">
        <f t="shared" si="13"/>
        <v>7.1999999999999995E-2</v>
      </c>
      <c r="M71" s="663">
        <f t="shared" si="13"/>
        <v>3.3000000000000002E-2</v>
      </c>
      <c r="N71" s="663">
        <f t="shared" si="13"/>
        <v>0.04</v>
      </c>
      <c r="O71" s="663">
        <f t="shared" si="13"/>
        <v>0.156</v>
      </c>
      <c r="P71" s="670">
        <f t="shared" si="9"/>
        <v>1</v>
      </c>
      <c r="S71" s="669">
        <f t="shared" si="4"/>
        <v>2058</v>
      </c>
      <c r="T71" s="671">
        <v>0</v>
      </c>
      <c r="U71" s="671">
        <v>5</v>
      </c>
      <c r="V71" s="672">
        <f t="shared" si="5"/>
        <v>0</v>
      </c>
      <c r="W71" s="673">
        <v>1</v>
      </c>
      <c r="X71" s="674">
        <f t="shared" si="10"/>
        <v>0</v>
      </c>
    </row>
    <row r="72" spans="2:24">
      <c r="B72" s="669">
        <f t="shared" si="11"/>
        <v>2059</v>
      </c>
      <c r="C72" s="675"/>
      <c r="D72" s="662">
        <v>1</v>
      </c>
      <c r="E72" s="663">
        <f t="shared" si="13"/>
        <v>0.435</v>
      </c>
      <c r="F72" s="663">
        <f t="shared" si="13"/>
        <v>0.129</v>
      </c>
      <c r="G72" s="663">
        <f t="shared" si="13"/>
        <v>0</v>
      </c>
      <c r="H72" s="663">
        <f t="shared" si="13"/>
        <v>0</v>
      </c>
      <c r="I72" s="663">
        <f t="shared" si="13"/>
        <v>9.9000000000000005E-2</v>
      </c>
      <c r="J72" s="663">
        <f t="shared" si="13"/>
        <v>2.7E-2</v>
      </c>
      <c r="K72" s="663">
        <f t="shared" si="13"/>
        <v>8.9999999999999993E-3</v>
      </c>
      <c r="L72" s="663">
        <f t="shared" si="13"/>
        <v>7.1999999999999995E-2</v>
      </c>
      <c r="M72" s="663">
        <f t="shared" si="13"/>
        <v>3.3000000000000002E-2</v>
      </c>
      <c r="N72" s="663">
        <f t="shared" si="13"/>
        <v>0.04</v>
      </c>
      <c r="O72" s="663">
        <f t="shared" si="13"/>
        <v>0.156</v>
      </c>
      <c r="P72" s="670">
        <f t="shared" si="9"/>
        <v>1</v>
      </c>
      <c r="S72" s="669">
        <f t="shared" si="4"/>
        <v>2059</v>
      </c>
      <c r="T72" s="671">
        <v>0</v>
      </c>
      <c r="U72" s="671">
        <v>5</v>
      </c>
      <c r="V72" s="672">
        <f t="shared" si="5"/>
        <v>0</v>
      </c>
      <c r="W72" s="673">
        <v>1</v>
      </c>
      <c r="X72" s="674">
        <f t="shared" si="10"/>
        <v>0</v>
      </c>
    </row>
    <row r="73" spans="2:24">
      <c r="B73" s="669">
        <f t="shared" si="11"/>
        <v>2060</v>
      </c>
      <c r="C73" s="675"/>
      <c r="D73" s="662">
        <v>1</v>
      </c>
      <c r="E73" s="663">
        <f t="shared" ref="E73:O88" si="14">E$8</f>
        <v>0.435</v>
      </c>
      <c r="F73" s="663">
        <f t="shared" si="14"/>
        <v>0.129</v>
      </c>
      <c r="G73" s="663">
        <f t="shared" si="13"/>
        <v>0</v>
      </c>
      <c r="H73" s="663">
        <f t="shared" si="14"/>
        <v>0</v>
      </c>
      <c r="I73" s="663">
        <f t="shared" si="13"/>
        <v>9.9000000000000005E-2</v>
      </c>
      <c r="J73" s="663">
        <f t="shared" si="14"/>
        <v>2.7E-2</v>
      </c>
      <c r="K73" s="663">
        <f t="shared" si="14"/>
        <v>8.9999999999999993E-3</v>
      </c>
      <c r="L73" s="663">
        <f t="shared" si="14"/>
        <v>7.1999999999999995E-2</v>
      </c>
      <c r="M73" s="663">
        <f t="shared" si="14"/>
        <v>3.3000000000000002E-2</v>
      </c>
      <c r="N73" s="663">
        <f t="shared" si="14"/>
        <v>0.04</v>
      </c>
      <c r="O73" s="663">
        <f t="shared" si="14"/>
        <v>0.156</v>
      </c>
      <c r="P73" s="670">
        <f t="shared" si="9"/>
        <v>1</v>
      </c>
      <c r="S73" s="669">
        <f t="shared" si="4"/>
        <v>2060</v>
      </c>
      <c r="T73" s="671">
        <v>0</v>
      </c>
      <c r="U73" s="671">
        <v>5</v>
      </c>
      <c r="V73" s="672">
        <f t="shared" si="5"/>
        <v>0</v>
      </c>
      <c r="W73" s="673">
        <v>1</v>
      </c>
      <c r="X73" s="674">
        <f t="shared" si="10"/>
        <v>0</v>
      </c>
    </row>
    <row r="74" spans="2:24">
      <c r="B74" s="669">
        <f t="shared" si="11"/>
        <v>2061</v>
      </c>
      <c r="C74" s="675"/>
      <c r="D74" s="662">
        <v>1</v>
      </c>
      <c r="E74" s="663">
        <f t="shared" si="14"/>
        <v>0.435</v>
      </c>
      <c r="F74" s="663">
        <f t="shared" si="14"/>
        <v>0.129</v>
      </c>
      <c r="G74" s="663">
        <f t="shared" si="13"/>
        <v>0</v>
      </c>
      <c r="H74" s="663">
        <f t="shared" si="14"/>
        <v>0</v>
      </c>
      <c r="I74" s="663">
        <f t="shared" si="13"/>
        <v>9.9000000000000005E-2</v>
      </c>
      <c r="J74" s="663">
        <f t="shared" si="14"/>
        <v>2.7E-2</v>
      </c>
      <c r="K74" s="663">
        <f t="shared" si="14"/>
        <v>8.9999999999999993E-3</v>
      </c>
      <c r="L74" s="663">
        <f t="shared" si="14"/>
        <v>7.1999999999999995E-2</v>
      </c>
      <c r="M74" s="663">
        <f t="shared" si="14"/>
        <v>3.3000000000000002E-2</v>
      </c>
      <c r="N74" s="663">
        <f t="shared" si="14"/>
        <v>0.04</v>
      </c>
      <c r="O74" s="663">
        <f t="shared" si="14"/>
        <v>0.156</v>
      </c>
      <c r="P74" s="670">
        <f t="shared" si="9"/>
        <v>1</v>
      </c>
      <c r="S74" s="669">
        <f t="shared" si="4"/>
        <v>2061</v>
      </c>
      <c r="T74" s="671">
        <v>0</v>
      </c>
      <c r="U74" s="671">
        <v>5</v>
      </c>
      <c r="V74" s="672">
        <f t="shared" si="5"/>
        <v>0</v>
      </c>
      <c r="W74" s="673">
        <v>1</v>
      </c>
      <c r="X74" s="674">
        <f t="shared" si="10"/>
        <v>0</v>
      </c>
    </row>
    <row r="75" spans="2:24">
      <c r="B75" s="669">
        <f t="shared" si="11"/>
        <v>2062</v>
      </c>
      <c r="C75" s="675"/>
      <c r="D75" s="662">
        <v>1</v>
      </c>
      <c r="E75" s="663">
        <f t="shared" si="14"/>
        <v>0.435</v>
      </c>
      <c r="F75" s="663">
        <f t="shared" si="14"/>
        <v>0.129</v>
      </c>
      <c r="G75" s="663">
        <f t="shared" si="13"/>
        <v>0</v>
      </c>
      <c r="H75" s="663">
        <f t="shared" si="14"/>
        <v>0</v>
      </c>
      <c r="I75" s="663">
        <f t="shared" si="13"/>
        <v>9.9000000000000005E-2</v>
      </c>
      <c r="J75" s="663">
        <f t="shared" si="14"/>
        <v>2.7E-2</v>
      </c>
      <c r="K75" s="663">
        <f t="shared" si="14"/>
        <v>8.9999999999999993E-3</v>
      </c>
      <c r="L75" s="663">
        <f t="shared" si="14"/>
        <v>7.1999999999999995E-2</v>
      </c>
      <c r="M75" s="663">
        <f t="shared" si="14"/>
        <v>3.3000000000000002E-2</v>
      </c>
      <c r="N75" s="663">
        <f t="shared" si="14"/>
        <v>0.04</v>
      </c>
      <c r="O75" s="663">
        <f t="shared" si="14"/>
        <v>0.156</v>
      </c>
      <c r="P75" s="670">
        <f t="shared" si="9"/>
        <v>1</v>
      </c>
      <c r="S75" s="669">
        <f t="shared" si="4"/>
        <v>2062</v>
      </c>
      <c r="T75" s="671">
        <v>0</v>
      </c>
      <c r="U75" s="671">
        <v>5</v>
      </c>
      <c r="V75" s="672">
        <f t="shared" si="5"/>
        <v>0</v>
      </c>
      <c r="W75" s="673">
        <v>1</v>
      </c>
      <c r="X75" s="674">
        <f t="shared" si="10"/>
        <v>0</v>
      </c>
    </row>
    <row r="76" spans="2:24">
      <c r="B76" s="669">
        <f t="shared" si="11"/>
        <v>2063</v>
      </c>
      <c r="C76" s="675"/>
      <c r="D76" s="662">
        <v>1</v>
      </c>
      <c r="E76" s="663">
        <f t="shared" si="14"/>
        <v>0.435</v>
      </c>
      <c r="F76" s="663">
        <f t="shared" si="14"/>
        <v>0.129</v>
      </c>
      <c r="G76" s="663">
        <f t="shared" si="13"/>
        <v>0</v>
      </c>
      <c r="H76" s="663">
        <f t="shared" si="14"/>
        <v>0</v>
      </c>
      <c r="I76" s="663">
        <f t="shared" si="13"/>
        <v>9.9000000000000005E-2</v>
      </c>
      <c r="J76" s="663">
        <f t="shared" si="14"/>
        <v>2.7E-2</v>
      </c>
      <c r="K76" s="663">
        <f t="shared" si="14"/>
        <v>8.9999999999999993E-3</v>
      </c>
      <c r="L76" s="663">
        <f t="shared" si="14"/>
        <v>7.1999999999999995E-2</v>
      </c>
      <c r="M76" s="663">
        <f t="shared" si="14"/>
        <v>3.3000000000000002E-2</v>
      </c>
      <c r="N76" s="663">
        <f t="shared" si="14"/>
        <v>0.04</v>
      </c>
      <c r="O76" s="663">
        <f t="shared" si="14"/>
        <v>0.156</v>
      </c>
      <c r="P76" s="670">
        <f t="shared" si="9"/>
        <v>1</v>
      </c>
      <c r="S76" s="669">
        <f t="shared" si="4"/>
        <v>2063</v>
      </c>
      <c r="T76" s="671">
        <v>0</v>
      </c>
      <c r="U76" s="671">
        <v>5</v>
      </c>
      <c r="V76" s="672">
        <f t="shared" si="5"/>
        <v>0</v>
      </c>
      <c r="W76" s="673">
        <v>1</v>
      </c>
      <c r="X76" s="674">
        <f t="shared" si="10"/>
        <v>0</v>
      </c>
    </row>
    <row r="77" spans="2:24">
      <c r="B77" s="669">
        <f t="shared" si="11"/>
        <v>2064</v>
      </c>
      <c r="C77" s="675"/>
      <c r="D77" s="662">
        <v>1</v>
      </c>
      <c r="E77" s="663">
        <f t="shared" si="14"/>
        <v>0.435</v>
      </c>
      <c r="F77" s="663">
        <f t="shared" si="14"/>
        <v>0.129</v>
      </c>
      <c r="G77" s="663">
        <f t="shared" si="13"/>
        <v>0</v>
      </c>
      <c r="H77" s="663">
        <f t="shared" si="14"/>
        <v>0</v>
      </c>
      <c r="I77" s="663">
        <f t="shared" si="13"/>
        <v>9.9000000000000005E-2</v>
      </c>
      <c r="J77" s="663">
        <f t="shared" si="14"/>
        <v>2.7E-2</v>
      </c>
      <c r="K77" s="663">
        <f t="shared" si="14"/>
        <v>8.9999999999999993E-3</v>
      </c>
      <c r="L77" s="663">
        <f t="shared" si="14"/>
        <v>7.1999999999999995E-2</v>
      </c>
      <c r="M77" s="663">
        <f t="shared" si="14"/>
        <v>3.3000000000000002E-2</v>
      </c>
      <c r="N77" s="663">
        <f t="shared" si="14"/>
        <v>0.04</v>
      </c>
      <c r="O77" s="663">
        <f t="shared" si="14"/>
        <v>0.156</v>
      </c>
      <c r="P77" s="670">
        <f t="shared" ref="P77:P93" si="15">SUM(E77:O77)</f>
        <v>1</v>
      </c>
      <c r="S77" s="669">
        <f t="shared" si="4"/>
        <v>2064</v>
      </c>
      <c r="T77" s="671">
        <v>0</v>
      </c>
      <c r="U77" s="671">
        <v>5</v>
      </c>
      <c r="V77" s="672">
        <f t="shared" si="5"/>
        <v>0</v>
      </c>
      <c r="W77" s="673">
        <v>1</v>
      </c>
      <c r="X77" s="674">
        <f t="shared" ref="X77:X93" si="16">V77*W77</f>
        <v>0</v>
      </c>
    </row>
    <row r="78" spans="2:24">
      <c r="B78" s="669">
        <f t="shared" ref="B78:B93" si="17">B77+1</f>
        <v>2065</v>
      </c>
      <c r="C78" s="675"/>
      <c r="D78" s="662">
        <v>1</v>
      </c>
      <c r="E78" s="663">
        <f t="shared" si="14"/>
        <v>0.435</v>
      </c>
      <c r="F78" s="663">
        <f t="shared" si="14"/>
        <v>0.129</v>
      </c>
      <c r="G78" s="663">
        <f t="shared" si="13"/>
        <v>0</v>
      </c>
      <c r="H78" s="663">
        <f t="shared" si="14"/>
        <v>0</v>
      </c>
      <c r="I78" s="663">
        <f t="shared" si="13"/>
        <v>9.9000000000000005E-2</v>
      </c>
      <c r="J78" s="663">
        <f t="shared" si="14"/>
        <v>2.7E-2</v>
      </c>
      <c r="K78" s="663">
        <f t="shared" si="14"/>
        <v>8.9999999999999993E-3</v>
      </c>
      <c r="L78" s="663">
        <f t="shared" si="14"/>
        <v>7.1999999999999995E-2</v>
      </c>
      <c r="M78" s="663">
        <f t="shared" si="14"/>
        <v>3.3000000000000002E-2</v>
      </c>
      <c r="N78" s="663">
        <f t="shared" si="14"/>
        <v>0.04</v>
      </c>
      <c r="O78" s="663">
        <f t="shared" si="14"/>
        <v>0.156</v>
      </c>
      <c r="P78" s="670">
        <f t="shared" si="15"/>
        <v>1</v>
      </c>
      <c r="S78" s="669">
        <f t="shared" ref="S78:S93" si="18">S77+1</f>
        <v>2065</v>
      </c>
      <c r="T78" s="671">
        <v>0</v>
      </c>
      <c r="U78" s="671">
        <v>5</v>
      </c>
      <c r="V78" s="672">
        <f t="shared" si="5"/>
        <v>0</v>
      </c>
      <c r="W78" s="673">
        <v>1</v>
      </c>
      <c r="X78" s="674">
        <f t="shared" si="16"/>
        <v>0</v>
      </c>
    </row>
    <row r="79" spans="2:24">
      <c r="B79" s="669">
        <f t="shared" si="17"/>
        <v>2066</v>
      </c>
      <c r="C79" s="675"/>
      <c r="D79" s="662">
        <v>1</v>
      </c>
      <c r="E79" s="663">
        <f t="shared" si="14"/>
        <v>0.435</v>
      </c>
      <c r="F79" s="663">
        <f t="shared" si="14"/>
        <v>0.129</v>
      </c>
      <c r="G79" s="663">
        <f t="shared" si="14"/>
        <v>0</v>
      </c>
      <c r="H79" s="663">
        <f t="shared" si="14"/>
        <v>0</v>
      </c>
      <c r="I79" s="663">
        <f t="shared" si="14"/>
        <v>9.9000000000000005E-2</v>
      </c>
      <c r="J79" s="663">
        <f t="shared" si="14"/>
        <v>2.7E-2</v>
      </c>
      <c r="K79" s="663">
        <f t="shared" si="14"/>
        <v>8.9999999999999993E-3</v>
      </c>
      <c r="L79" s="663">
        <f t="shared" si="14"/>
        <v>7.1999999999999995E-2</v>
      </c>
      <c r="M79" s="663">
        <f t="shared" si="14"/>
        <v>3.3000000000000002E-2</v>
      </c>
      <c r="N79" s="663">
        <f t="shared" si="14"/>
        <v>0.04</v>
      </c>
      <c r="O79" s="663">
        <f t="shared" si="14"/>
        <v>0.156</v>
      </c>
      <c r="P79" s="670">
        <f t="shared" si="15"/>
        <v>1</v>
      </c>
      <c r="S79" s="669">
        <f t="shared" si="18"/>
        <v>2066</v>
      </c>
      <c r="T79" s="671">
        <v>0</v>
      </c>
      <c r="U79" s="671">
        <v>5</v>
      </c>
      <c r="V79" s="672">
        <f t="shared" ref="V79:V93" si="19">T79*U79</f>
        <v>0</v>
      </c>
      <c r="W79" s="673">
        <v>1</v>
      </c>
      <c r="X79" s="674">
        <f t="shared" si="16"/>
        <v>0</v>
      </c>
    </row>
    <row r="80" spans="2:24">
      <c r="B80" s="669">
        <f t="shared" si="17"/>
        <v>2067</v>
      </c>
      <c r="C80" s="675"/>
      <c r="D80" s="662">
        <v>1</v>
      </c>
      <c r="E80" s="663">
        <f t="shared" si="14"/>
        <v>0.435</v>
      </c>
      <c r="F80" s="663">
        <f t="shared" si="14"/>
        <v>0.129</v>
      </c>
      <c r="G80" s="663">
        <f t="shared" si="14"/>
        <v>0</v>
      </c>
      <c r="H80" s="663">
        <f t="shared" si="14"/>
        <v>0</v>
      </c>
      <c r="I80" s="663">
        <f t="shared" si="14"/>
        <v>9.9000000000000005E-2</v>
      </c>
      <c r="J80" s="663">
        <f t="shared" si="14"/>
        <v>2.7E-2</v>
      </c>
      <c r="K80" s="663">
        <f t="shared" si="14"/>
        <v>8.9999999999999993E-3</v>
      </c>
      <c r="L80" s="663">
        <f t="shared" si="14"/>
        <v>7.1999999999999995E-2</v>
      </c>
      <c r="M80" s="663">
        <f t="shared" si="14"/>
        <v>3.3000000000000002E-2</v>
      </c>
      <c r="N80" s="663">
        <f t="shared" si="14"/>
        <v>0.04</v>
      </c>
      <c r="O80" s="663">
        <f t="shared" si="14"/>
        <v>0.156</v>
      </c>
      <c r="P80" s="670">
        <f t="shared" si="15"/>
        <v>1</v>
      </c>
      <c r="S80" s="669">
        <f t="shared" si="18"/>
        <v>2067</v>
      </c>
      <c r="T80" s="671">
        <v>0</v>
      </c>
      <c r="U80" s="671">
        <v>5</v>
      </c>
      <c r="V80" s="672">
        <f t="shared" si="19"/>
        <v>0</v>
      </c>
      <c r="W80" s="673">
        <v>1</v>
      </c>
      <c r="X80" s="674">
        <f t="shared" si="16"/>
        <v>0</v>
      </c>
    </row>
    <row r="81" spans="2:24">
      <c r="B81" s="669">
        <f t="shared" si="17"/>
        <v>2068</v>
      </c>
      <c r="C81" s="675"/>
      <c r="D81" s="662">
        <v>1</v>
      </c>
      <c r="E81" s="663">
        <f t="shared" si="14"/>
        <v>0.435</v>
      </c>
      <c r="F81" s="663">
        <f t="shared" si="14"/>
        <v>0.129</v>
      </c>
      <c r="G81" s="663">
        <f t="shared" si="14"/>
        <v>0</v>
      </c>
      <c r="H81" s="663">
        <f t="shared" si="14"/>
        <v>0</v>
      </c>
      <c r="I81" s="663">
        <f t="shared" si="14"/>
        <v>9.9000000000000005E-2</v>
      </c>
      <c r="J81" s="663">
        <f t="shared" si="14"/>
        <v>2.7E-2</v>
      </c>
      <c r="K81" s="663">
        <f t="shared" si="14"/>
        <v>8.9999999999999993E-3</v>
      </c>
      <c r="L81" s="663">
        <f t="shared" si="14"/>
        <v>7.1999999999999995E-2</v>
      </c>
      <c r="M81" s="663">
        <f t="shared" si="14"/>
        <v>3.3000000000000002E-2</v>
      </c>
      <c r="N81" s="663">
        <f t="shared" si="14"/>
        <v>0.04</v>
      </c>
      <c r="O81" s="663">
        <f t="shared" si="14"/>
        <v>0.156</v>
      </c>
      <c r="P81" s="670">
        <f t="shared" si="15"/>
        <v>1</v>
      </c>
      <c r="S81" s="669">
        <f t="shared" si="18"/>
        <v>2068</v>
      </c>
      <c r="T81" s="671">
        <v>0</v>
      </c>
      <c r="U81" s="671">
        <v>5</v>
      </c>
      <c r="V81" s="672">
        <f t="shared" si="19"/>
        <v>0</v>
      </c>
      <c r="W81" s="673">
        <v>1</v>
      </c>
      <c r="X81" s="674">
        <f t="shared" si="16"/>
        <v>0</v>
      </c>
    </row>
    <row r="82" spans="2:24">
      <c r="B82" s="669">
        <f t="shared" si="17"/>
        <v>2069</v>
      </c>
      <c r="C82" s="675"/>
      <c r="D82" s="662">
        <v>1</v>
      </c>
      <c r="E82" s="663">
        <f t="shared" si="14"/>
        <v>0.435</v>
      </c>
      <c r="F82" s="663">
        <f t="shared" si="14"/>
        <v>0.129</v>
      </c>
      <c r="G82" s="663">
        <f t="shared" si="14"/>
        <v>0</v>
      </c>
      <c r="H82" s="663">
        <f t="shared" si="14"/>
        <v>0</v>
      </c>
      <c r="I82" s="663">
        <f t="shared" si="14"/>
        <v>9.9000000000000005E-2</v>
      </c>
      <c r="J82" s="663">
        <f t="shared" si="14"/>
        <v>2.7E-2</v>
      </c>
      <c r="K82" s="663">
        <f t="shared" si="14"/>
        <v>8.9999999999999993E-3</v>
      </c>
      <c r="L82" s="663">
        <f t="shared" si="14"/>
        <v>7.1999999999999995E-2</v>
      </c>
      <c r="M82" s="663">
        <f t="shared" si="14"/>
        <v>3.3000000000000002E-2</v>
      </c>
      <c r="N82" s="663">
        <f t="shared" si="14"/>
        <v>0.04</v>
      </c>
      <c r="O82" s="663">
        <f t="shared" si="14"/>
        <v>0.156</v>
      </c>
      <c r="P82" s="670">
        <f t="shared" si="15"/>
        <v>1</v>
      </c>
      <c r="S82" s="669">
        <f t="shared" si="18"/>
        <v>2069</v>
      </c>
      <c r="T82" s="671">
        <v>0</v>
      </c>
      <c r="U82" s="671">
        <v>5</v>
      </c>
      <c r="V82" s="672">
        <f t="shared" si="19"/>
        <v>0</v>
      </c>
      <c r="W82" s="673">
        <v>1</v>
      </c>
      <c r="X82" s="674">
        <f t="shared" si="16"/>
        <v>0</v>
      </c>
    </row>
    <row r="83" spans="2:24">
      <c r="B83" s="669">
        <f t="shared" si="17"/>
        <v>2070</v>
      </c>
      <c r="C83" s="675"/>
      <c r="D83" s="662">
        <v>1</v>
      </c>
      <c r="E83" s="663">
        <f t="shared" ref="E83:O93" si="20">E$8</f>
        <v>0.435</v>
      </c>
      <c r="F83" s="663">
        <f t="shared" si="20"/>
        <v>0.129</v>
      </c>
      <c r="G83" s="663">
        <f t="shared" si="14"/>
        <v>0</v>
      </c>
      <c r="H83" s="663">
        <f t="shared" si="20"/>
        <v>0</v>
      </c>
      <c r="I83" s="663">
        <f t="shared" si="14"/>
        <v>9.9000000000000005E-2</v>
      </c>
      <c r="J83" s="663">
        <f t="shared" si="20"/>
        <v>2.7E-2</v>
      </c>
      <c r="K83" s="663">
        <f t="shared" si="20"/>
        <v>8.9999999999999993E-3</v>
      </c>
      <c r="L83" s="663">
        <f t="shared" si="20"/>
        <v>7.1999999999999995E-2</v>
      </c>
      <c r="M83" s="663">
        <f t="shared" si="20"/>
        <v>3.3000000000000002E-2</v>
      </c>
      <c r="N83" s="663">
        <f t="shared" si="20"/>
        <v>0.04</v>
      </c>
      <c r="O83" s="663">
        <f t="shared" si="20"/>
        <v>0.156</v>
      </c>
      <c r="P83" s="670">
        <f t="shared" si="15"/>
        <v>1</v>
      </c>
      <c r="S83" s="669">
        <f t="shared" si="18"/>
        <v>2070</v>
      </c>
      <c r="T83" s="671">
        <v>0</v>
      </c>
      <c r="U83" s="671">
        <v>5</v>
      </c>
      <c r="V83" s="672">
        <f t="shared" si="19"/>
        <v>0</v>
      </c>
      <c r="W83" s="673">
        <v>1</v>
      </c>
      <c r="X83" s="674">
        <f t="shared" si="16"/>
        <v>0</v>
      </c>
    </row>
    <row r="84" spans="2:24">
      <c r="B84" s="669">
        <f t="shared" si="17"/>
        <v>2071</v>
      </c>
      <c r="C84" s="675"/>
      <c r="D84" s="662">
        <v>1</v>
      </c>
      <c r="E84" s="663">
        <f t="shared" si="20"/>
        <v>0.435</v>
      </c>
      <c r="F84" s="663">
        <f t="shared" si="20"/>
        <v>0.129</v>
      </c>
      <c r="G84" s="663">
        <f t="shared" si="14"/>
        <v>0</v>
      </c>
      <c r="H84" s="663">
        <f t="shared" si="20"/>
        <v>0</v>
      </c>
      <c r="I84" s="663">
        <f t="shared" si="14"/>
        <v>9.9000000000000005E-2</v>
      </c>
      <c r="J84" s="663">
        <f t="shared" si="20"/>
        <v>2.7E-2</v>
      </c>
      <c r="K84" s="663">
        <f t="shared" si="20"/>
        <v>8.9999999999999993E-3</v>
      </c>
      <c r="L84" s="663">
        <f t="shared" si="20"/>
        <v>7.1999999999999995E-2</v>
      </c>
      <c r="M84" s="663">
        <f t="shared" si="20"/>
        <v>3.3000000000000002E-2</v>
      </c>
      <c r="N84" s="663">
        <f t="shared" si="20"/>
        <v>0.04</v>
      </c>
      <c r="O84" s="663">
        <f t="shared" si="20"/>
        <v>0.156</v>
      </c>
      <c r="P84" s="670">
        <f t="shared" si="15"/>
        <v>1</v>
      </c>
      <c r="S84" s="669">
        <f t="shared" si="18"/>
        <v>2071</v>
      </c>
      <c r="T84" s="671">
        <v>0</v>
      </c>
      <c r="U84" s="671">
        <v>5</v>
      </c>
      <c r="V84" s="672">
        <f t="shared" si="19"/>
        <v>0</v>
      </c>
      <c r="W84" s="673">
        <v>1</v>
      </c>
      <c r="X84" s="674">
        <f t="shared" si="16"/>
        <v>0</v>
      </c>
    </row>
    <row r="85" spans="2:24">
      <c r="B85" s="669">
        <f t="shared" si="17"/>
        <v>2072</v>
      </c>
      <c r="C85" s="675"/>
      <c r="D85" s="662">
        <v>1</v>
      </c>
      <c r="E85" s="663">
        <f t="shared" si="20"/>
        <v>0.435</v>
      </c>
      <c r="F85" s="663">
        <f t="shared" si="20"/>
        <v>0.129</v>
      </c>
      <c r="G85" s="663">
        <f t="shared" si="14"/>
        <v>0</v>
      </c>
      <c r="H85" s="663">
        <f t="shared" si="20"/>
        <v>0</v>
      </c>
      <c r="I85" s="663">
        <f t="shared" si="14"/>
        <v>9.9000000000000005E-2</v>
      </c>
      <c r="J85" s="663">
        <f t="shared" si="20"/>
        <v>2.7E-2</v>
      </c>
      <c r="K85" s="663">
        <f t="shared" si="20"/>
        <v>8.9999999999999993E-3</v>
      </c>
      <c r="L85" s="663">
        <f t="shared" si="20"/>
        <v>7.1999999999999995E-2</v>
      </c>
      <c r="M85" s="663">
        <f t="shared" si="20"/>
        <v>3.3000000000000002E-2</v>
      </c>
      <c r="N85" s="663">
        <f t="shared" si="20"/>
        <v>0.04</v>
      </c>
      <c r="O85" s="663">
        <f t="shared" si="20"/>
        <v>0.156</v>
      </c>
      <c r="P85" s="670">
        <f t="shared" si="15"/>
        <v>1</v>
      </c>
      <c r="S85" s="669">
        <f t="shared" si="18"/>
        <v>2072</v>
      </c>
      <c r="T85" s="671">
        <v>0</v>
      </c>
      <c r="U85" s="671">
        <v>5</v>
      </c>
      <c r="V85" s="672">
        <f t="shared" si="19"/>
        <v>0</v>
      </c>
      <c r="W85" s="673">
        <v>1</v>
      </c>
      <c r="X85" s="674">
        <f t="shared" si="16"/>
        <v>0</v>
      </c>
    </row>
    <row r="86" spans="2:24">
      <c r="B86" s="669">
        <f t="shared" si="17"/>
        <v>2073</v>
      </c>
      <c r="C86" s="675"/>
      <c r="D86" s="662">
        <v>1</v>
      </c>
      <c r="E86" s="663">
        <f t="shared" si="20"/>
        <v>0.435</v>
      </c>
      <c r="F86" s="663">
        <f t="shared" si="20"/>
        <v>0.129</v>
      </c>
      <c r="G86" s="663">
        <f t="shared" si="14"/>
        <v>0</v>
      </c>
      <c r="H86" s="663">
        <f t="shared" si="20"/>
        <v>0</v>
      </c>
      <c r="I86" s="663">
        <f t="shared" si="14"/>
        <v>9.9000000000000005E-2</v>
      </c>
      <c r="J86" s="663">
        <f t="shared" si="20"/>
        <v>2.7E-2</v>
      </c>
      <c r="K86" s="663">
        <f t="shared" si="20"/>
        <v>8.9999999999999993E-3</v>
      </c>
      <c r="L86" s="663">
        <f t="shared" si="20"/>
        <v>7.1999999999999995E-2</v>
      </c>
      <c r="M86" s="663">
        <f t="shared" si="20"/>
        <v>3.3000000000000002E-2</v>
      </c>
      <c r="N86" s="663">
        <f t="shared" si="20"/>
        <v>0.04</v>
      </c>
      <c r="O86" s="663">
        <f t="shared" si="20"/>
        <v>0.156</v>
      </c>
      <c r="P86" s="670">
        <f t="shared" si="15"/>
        <v>1</v>
      </c>
      <c r="S86" s="669">
        <f t="shared" si="18"/>
        <v>2073</v>
      </c>
      <c r="T86" s="671">
        <v>0</v>
      </c>
      <c r="U86" s="671">
        <v>5</v>
      </c>
      <c r="V86" s="672">
        <f t="shared" si="19"/>
        <v>0</v>
      </c>
      <c r="W86" s="673">
        <v>1</v>
      </c>
      <c r="X86" s="674">
        <f t="shared" si="16"/>
        <v>0</v>
      </c>
    </row>
    <row r="87" spans="2:24">
      <c r="B87" s="669">
        <f t="shared" si="17"/>
        <v>2074</v>
      </c>
      <c r="C87" s="675"/>
      <c r="D87" s="662">
        <v>1</v>
      </c>
      <c r="E87" s="663">
        <f t="shared" si="20"/>
        <v>0.435</v>
      </c>
      <c r="F87" s="663">
        <f t="shared" si="20"/>
        <v>0.129</v>
      </c>
      <c r="G87" s="663">
        <f t="shared" si="14"/>
        <v>0</v>
      </c>
      <c r="H87" s="663">
        <f t="shared" si="20"/>
        <v>0</v>
      </c>
      <c r="I87" s="663">
        <f t="shared" si="14"/>
        <v>9.9000000000000005E-2</v>
      </c>
      <c r="J87" s="663">
        <f t="shared" si="20"/>
        <v>2.7E-2</v>
      </c>
      <c r="K87" s="663">
        <f t="shared" si="20"/>
        <v>8.9999999999999993E-3</v>
      </c>
      <c r="L87" s="663">
        <f t="shared" si="20"/>
        <v>7.1999999999999995E-2</v>
      </c>
      <c r="M87" s="663">
        <f t="shared" si="20"/>
        <v>3.3000000000000002E-2</v>
      </c>
      <c r="N87" s="663">
        <f t="shared" si="20"/>
        <v>0.04</v>
      </c>
      <c r="O87" s="663">
        <f t="shared" si="20"/>
        <v>0.156</v>
      </c>
      <c r="P87" s="670">
        <f t="shared" si="15"/>
        <v>1</v>
      </c>
      <c r="S87" s="669">
        <f t="shared" si="18"/>
        <v>2074</v>
      </c>
      <c r="T87" s="671">
        <v>0</v>
      </c>
      <c r="U87" s="671">
        <v>5</v>
      </c>
      <c r="V87" s="672">
        <f t="shared" si="19"/>
        <v>0</v>
      </c>
      <c r="W87" s="673">
        <v>1</v>
      </c>
      <c r="X87" s="674">
        <f t="shared" si="16"/>
        <v>0</v>
      </c>
    </row>
    <row r="88" spans="2:24">
      <c r="B88" s="669">
        <f t="shared" si="17"/>
        <v>2075</v>
      </c>
      <c r="C88" s="675"/>
      <c r="D88" s="662">
        <v>1</v>
      </c>
      <c r="E88" s="663">
        <f t="shared" si="20"/>
        <v>0.435</v>
      </c>
      <c r="F88" s="663">
        <f t="shared" si="20"/>
        <v>0.129</v>
      </c>
      <c r="G88" s="663">
        <f t="shared" si="14"/>
        <v>0</v>
      </c>
      <c r="H88" s="663">
        <f t="shared" si="20"/>
        <v>0</v>
      </c>
      <c r="I88" s="663">
        <f t="shared" si="14"/>
        <v>9.9000000000000005E-2</v>
      </c>
      <c r="J88" s="663">
        <f t="shared" si="20"/>
        <v>2.7E-2</v>
      </c>
      <c r="K88" s="663">
        <f t="shared" si="20"/>
        <v>8.9999999999999993E-3</v>
      </c>
      <c r="L88" s="663">
        <f t="shared" si="20"/>
        <v>7.1999999999999995E-2</v>
      </c>
      <c r="M88" s="663">
        <f t="shared" si="20"/>
        <v>3.3000000000000002E-2</v>
      </c>
      <c r="N88" s="663">
        <f t="shared" si="20"/>
        <v>0.04</v>
      </c>
      <c r="O88" s="663">
        <f t="shared" si="20"/>
        <v>0.156</v>
      </c>
      <c r="P88" s="670">
        <f t="shared" si="15"/>
        <v>1</v>
      </c>
      <c r="S88" s="669">
        <f t="shared" si="18"/>
        <v>2075</v>
      </c>
      <c r="T88" s="671">
        <v>0</v>
      </c>
      <c r="U88" s="671">
        <v>5</v>
      </c>
      <c r="V88" s="672">
        <f t="shared" si="19"/>
        <v>0</v>
      </c>
      <c r="W88" s="673">
        <v>1</v>
      </c>
      <c r="X88" s="674">
        <f t="shared" si="16"/>
        <v>0</v>
      </c>
    </row>
    <row r="89" spans="2:24">
      <c r="B89" s="669">
        <f t="shared" si="17"/>
        <v>2076</v>
      </c>
      <c r="C89" s="675"/>
      <c r="D89" s="662">
        <v>1</v>
      </c>
      <c r="E89" s="663">
        <f t="shared" si="20"/>
        <v>0.435</v>
      </c>
      <c r="F89" s="663">
        <f t="shared" si="20"/>
        <v>0.129</v>
      </c>
      <c r="G89" s="663">
        <f t="shared" si="20"/>
        <v>0</v>
      </c>
      <c r="H89" s="663">
        <f t="shared" si="20"/>
        <v>0</v>
      </c>
      <c r="I89" s="663">
        <f t="shared" si="20"/>
        <v>9.9000000000000005E-2</v>
      </c>
      <c r="J89" s="663">
        <f t="shared" si="20"/>
        <v>2.7E-2</v>
      </c>
      <c r="K89" s="663">
        <f t="shared" si="20"/>
        <v>8.9999999999999993E-3</v>
      </c>
      <c r="L89" s="663">
        <f t="shared" si="20"/>
        <v>7.1999999999999995E-2</v>
      </c>
      <c r="M89" s="663">
        <f t="shared" si="20"/>
        <v>3.3000000000000002E-2</v>
      </c>
      <c r="N89" s="663">
        <f t="shared" si="20"/>
        <v>0.04</v>
      </c>
      <c r="O89" s="663">
        <f t="shared" si="20"/>
        <v>0.156</v>
      </c>
      <c r="P89" s="670">
        <f t="shared" si="15"/>
        <v>1</v>
      </c>
      <c r="S89" s="669">
        <f t="shared" si="18"/>
        <v>2076</v>
      </c>
      <c r="T89" s="671">
        <v>0</v>
      </c>
      <c r="U89" s="671">
        <v>5</v>
      </c>
      <c r="V89" s="672">
        <f t="shared" si="19"/>
        <v>0</v>
      </c>
      <c r="W89" s="673">
        <v>1</v>
      </c>
      <c r="X89" s="674">
        <f t="shared" si="16"/>
        <v>0</v>
      </c>
    </row>
    <row r="90" spans="2:24">
      <c r="B90" s="669">
        <f t="shared" si="17"/>
        <v>2077</v>
      </c>
      <c r="C90" s="675"/>
      <c r="D90" s="662">
        <v>1</v>
      </c>
      <c r="E90" s="663">
        <f t="shared" si="20"/>
        <v>0.435</v>
      </c>
      <c r="F90" s="663">
        <f t="shared" si="20"/>
        <v>0.129</v>
      </c>
      <c r="G90" s="663">
        <f t="shared" si="20"/>
        <v>0</v>
      </c>
      <c r="H90" s="663">
        <f t="shared" si="20"/>
        <v>0</v>
      </c>
      <c r="I90" s="663">
        <f t="shared" si="20"/>
        <v>9.9000000000000005E-2</v>
      </c>
      <c r="J90" s="663">
        <f t="shared" si="20"/>
        <v>2.7E-2</v>
      </c>
      <c r="K90" s="663">
        <f t="shared" si="20"/>
        <v>8.9999999999999993E-3</v>
      </c>
      <c r="L90" s="663">
        <f t="shared" si="20"/>
        <v>7.1999999999999995E-2</v>
      </c>
      <c r="M90" s="663">
        <f t="shared" si="20"/>
        <v>3.3000000000000002E-2</v>
      </c>
      <c r="N90" s="663">
        <f t="shared" si="20"/>
        <v>0.04</v>
      </c>
      <c r="O90" s="663">
        <f t="shared" si="20"/>
        <v>0.156</v>
      </c>
      <c r="P90" s="670">
        <f t="shared" si="15"/>
        <v>1</v>
      </c>
      <c r="S90" s="669">
        <f t="shared" si="18"/>
        <v>2077</v>
      </c>
      <c r="T90" s="671">
        <v>0</v>
      </c>
      <c r="U90" s="671">
        <v>5</v>
      </c>
      <c r="V90" s="672">
        <f t="shared" si="19"/>
        <v>0</v>
      </c>
      <c r="W90" s="673">
        <v>1</v>
      </c>
      <c r="X90" s="674">
        <f t="shared" si="16"/>
        <v>0</v>
      </c>
    </row>
    <row r="91" spans="2:24">
      <c r="B91" s="669">
        <f t="shared" si="17"/>
        <v>2078</v>
      </c>
      <c r="C91" s="675"/>
      <c r="D91" s="662">
        <v>1</v>
      </c>
      <c r="E91" s="663">
        <f t="shared" si="20"/>
        <v>0.435</v>
      </c>
      <c r="F91" s="663">
        <f t="shared" si="20"/>
        <v>0.129</v>
      </c>
      <c r="G91" s="663">
        <f t="shared" si="20"/>
        <v>0</v>
      </c>
      <c r="H91" s="663">
        <f t="shared" si="20"/>
        <v>0</v>
      </c>
      <c r="I91" s="663">
        <f t="shared" si="20"/>
        <v>9.9000000000000005E-2</v>
      </c>
      <c r="J91" s="663">
        <f t="shared" si="20"/>
        <v>2.7E-2</v>
      </c>
      <c r="K91" s="663">
        <f t="shared" si="20"/>
        <v>8.9999999999999993E-3</v>
      </c>
      <c r="L91" s="663">
        <f t="shared" si="20"/>
        <v>7.1999999999999995E-2</v>
      </c>
      <c r="M91" s="663">
        <f t="shared" si="20"/>
        <v>3.3000000000000002E-2</v>
      </c>
      <c r="N91" s="663">
        <f t="shared" si="20"/>
        <v>0.04</v>
      </c>
      <c r="O91" s="663">
        <f t="shared" si="20"/>
        <v>0.156</v>
      </c>
      <c r="P91" s="670">
        <f t="shared" si="15"/>
        <v>1</v>
      </c>
      <c r="S91" s="669">
        <f t="shared" si="18"/>
        <v>2078</v>
      </c>
      <c r="T91" s="671">
        <v>0</v>
      </c>
      <c r="U91" s="671">
        <v>5</v>
      </c>
      <c r="V91" s="672">
        <f t="shared" si="19"/>
        <v>0</v>
      </c>
      <c r="W91" s="673">
        <v>1</v>
      </c>
      <c r="X91" s="674">
        <f t="shared" si="16"/>
        <v>0</v>
      </c>
    </row>
    <row r="92" spans="2:24">
      <c r="B92" s="669">
        <f t="shared" si="17"/>
        <v>2079</v>
      </c>
      <c r="C92" s="675"/>
      <c r="D92" s="662">
        <v>1</v>
      </c>
      <c r="E92" s="663">
        <f t="shared" si="20"/>
        <v>0.435</v>
      </c>
      <c r="F92" s="663">
        <f t="shared" si="20"/>
        <v>0.129</v>
      </c>
      <c r="G92" s="663">
        <f t="shared" si="20"/>
        <v>0</v>
      </c>
      <c r="H92" s="663">
        <f t="shared" si="20"/>
        <v>0</v>
      </c>
      <c r="I92" s="663">
        <f t="shared" si="20"/>
        <v>9.9000000000000005E-2</v>
      </c>
      <c r="J92" s="663">
        <f t="shared" si="20"/>
        <v>2.7E-2</v>
      </c>
      <c r="K92" s="663">
        <f t="shared" si="20"/>
        <v>8.9999999999999993E-3</v>
      </c>
      <c r="L92" s="663">
        <f t="shared" si="20"/>
        <v>7.1999999999999995E-2</v>
      </c>
      <c r="M92" s="663">
        <f t="shared" si="20"/>
        <v>3.3000000000000002E-2</v>
      </c>
      <c r="N92" s="663">
        <f t="shared" si="20"/>
        <v>0.04</v>
      </c>
      <c r="O92" s="663">
        <f t="shared" si="20"/>
        <v>0.156</v>
      </c>
      <c r="P92" s="670">
        <f t="shared" si="15"/>
        <v>1</v>
      </c>
      <c r="S92" s="669">
        <f t="shared" si="18"/>
        <v>2079</v>
      </c>
      <c r="T92" s="671">
        <v>0</v>
      </c>
      <c r="U92" s="671">
        <v>5</v>
      </c>
      <c r="V92" s="672">
        <f t="shared" si="19"/>
        <v>0</v>
      </c>
      <c r="W92" s="673">
        <v>1</v>
      </c>
      <c r="X92" s="674">
        <f t="shared" si="16"/>
        <v>0</v>
      </c>
    </row>
    <row r="93" spans="2:24" ht="13.5" thickBot="1">
      <c r="B93" s="676">
        <f t="shared" si="17"/>
        <v>2080</v>
      </c>
      <c r="C93" s="677"/>
      <c r="D93" s="662">
        <v>1</v>
      </c>
      <c r="E93" s="678">
        <f t="shared" si="20"/>
        <v>0.435</v>
      </c>
      <c r="F93" s="678">
        <f t="shared" si="20"/>
        <v>0.129</v>
      </c>
      <c r="G93" s="678">
        <f t="shared" si="20"/>
        <v>0</v>
      </c>
      <c r="H93" s="678">
        <f t="shared" si="20"/>
        <v>0</v>
      </c>
      <c r="I93" s="678">
        <f t="shared" si="20"/>
        <v>9.9000000000000005E-2</v>
      </c>
      <c r="J93" s="678">
        <f t="shared" si="20"/>
        <v>2.7E-2</v>
      </c>
      <c r="K93" s="678">
        <f t="shared" si="20"/>
        <v>8.9999999999999993E-3</v>
      </c>
      <c r="L93" s="678">
        <f t="shared" si="20"/>
        <v>7.1999999999999995E-2</v>
      </c>
      <c r="M93" s="678">
        <f t="shared" si="20"/>
        <v>3.3000000000000002E-2</v>
      </c>
      <c r="N93" s="678">
        <f t="shared" si="20"/>
        <v>0.04</v>
      </c>
      <c r="O93" s="679">
        <f t="shared" si="20"/>
        <v>0.156</v>
      </c>
      <c r="P93" s="680">
        <f t="shared" si="15"/>
        <v>1</v>
      </c>
      <c r="S93" s="676">
        <f t="shared" si="18"/>
        <v>2080</v>
      </c>
      <c r="T93" s="681">
        <v>0</v>
      </c>
      <c r="U93" s="682">
        <v>5</v>
      </c>
      <c r="V93" s="683">
        <f t="shared" si="19"/>
        <v>0</v>
      </c>
      <c r="W93" s="684">
        <v>1</v>
      </c>
      <c r="X93" s="68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6" t="str">
        <f>city</f>
        <v>Kutai Barat</v>
      </c>
      <c r="J2" s="807"/>
      <c r="K2" s="807"/>
      <c r="L2" s="807"/>
      <c r="M2" s="807"/>
      <c r="N2" s="807"/>
      <c r="O2" s="807"/>
    </row>
    <row r="3" spans="2:16" ht="16.5" thickBot="1">
      <c r="C3" s="4"/>
      <c r="H3" s="5" t="s">
        <v>276</v>
      </c>
      <c r="I3" s="806" t="str">
        <f>province</f>
        <v>Kalimantan Timur</v>
      </c>
      <c r="J3" s="807"/>
      <c r="K3" s="807"/>
      <c r="L3" s="807"/>
      <c r="M3" s="807"/>
      <c r="N3" s="807"/>
      <c r="O3" s="807"/>
    </row>
    <row r="4" spans="2:16" ht="16.5" thickBot="1">
      <c r="D4" s="4"/>
      <c r="E4" s="4"/>
      <c r="H4" s="5" t="s">
        <v>30</v>
      </c>
      <c r="I4" s="806" t="str">
        <f>country</f>
        <v>Indonesia</v>
      </c>
      <c r="J4" s="807"/>
      <c r="K4" s="807"/>
      <c r="L4" s="807"/>
      <c r="M4" s="807"/>
      <c r="N4" s="807"/>
      <c r="O4" s="807"/>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8" t="s">
        <v>32</v>
      </c>
      <c r="D10" s="789"/>
      <c r="E10" s="789"/>
      <c r="F10" s="789"/>
      <c r="G10" s="789"/>
      <c r="H10" s="789"/>
      <c r="I10" s="789"/>
      <c r="J10" s="789"/>
      <c r="K10" s="789"/>
      <c r="L10" s="789"/>
      <c r="M10" s="789"/>
      <c r="N10" s="789"/>
      <c r="O10" s="789"/>
      <c r="P10" s="790"/>
    </row>
    <row r="11" spans="2:16" ht="13.5" customHeight="1" thickBot="1">
      <c r="C11" s="792" t="s">
        <v>228</v>
      </c>
      <c r="D11" s="792" t="s">
        <v>262</v>
      </c>
      <c r="E11" s="792" t="s">
        <v>267</v>
      </c>
      <c r="F11" s="792" t="s">
        <v>261</v>
      </c>
      <c r="G11" s="792" t="s">
        <v>2</v>
      </c>
      <c r="H11" s="792" t="s">
        <v>16</v>
      </c>
      <c r="I11" s="792" t="s">
        <v>229</v>
      </c>
      <c r="J11" s="808" t="s">
        <v>273</v>
      </c>
      <c r="K11" s="809"/>
      <c r="L11" s="809"/>
      <c r="M11" s="810"/>
      <c r="N11" s="792" t="s">
        <v>146</v>
      </c>
      <c r="O11" s="792" t="s">
        <v>210</v>
      </c>
      <c r="P11" s="791" t="s">
        <v>308</v>
      </c>
    </row>
    <row r="12" spans="2:16" s="1" customFormat="1">
      <c r="B12" s="400" t="s">
        <v>1</v>
      </c>
      <c r="C12" s="811"/>
      <c r="D12" s="811"/>
      <c r="E12" s="811"/>
      <c r="F12" s="811"/>
      <c r="G12" s="811"/>
      <c r="H12" s="811"/>
      <c r="I12" s="811"/>
      <c r="J12" s="404" t="s">
        <v>230</v>
      </c>
      <c r="K12" s="404" t="s">
        <v>231</v>
      </c>
      <c r="L12" s="404" t="s">
        <v>232</v>
      </c>
      <c r="M12" s="400" t="s">
        <v>233</v>
      </c>
      <c r="N12" s="811"/>
      <c r="O12" s="811"/>
      <c r="P12" s="811"/>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3.6511762775400003</v>
      </c>
      <c r="D14" s="599">
        <f>Activity!$C13*Activity!$D13*Activity!F13</f>
        <v>1.0827626202360001</v>
      </c>
      <c r="E14" s="599">
        <f>Activity!$C13*Activity!$D13*Activity!G13</f>
        <v>0</v>
      </c>
      <c r="F14" s="599">
        <f>Activity!$C13*Activity!$D13*Activity!H13</f>
        <v>0</v>
      </c>
      <c r="G14" s="599">
        <f>Activity!$C13*Activity!$D13*Activity!I13</f>
        <v>0.83095735971600004</v>
      </c>
      <c r="H14" s="599">
        <f>Activity!$C13*Activity!$D13*Activity!J13</f>
        <v>0.22662473446799999</v>
      </c>
      <c r="I14" s="599">
        <f>Activity!$C13*Activity!$D13*Activity!K13</f>
        <v>7.5541578156000003E-2</v>
      </c>
      <c r="J14" s="599">
        <f>Activity!$C13*Activity!$D13*Activity!L13</f>
        <v>0.60433262524800002</v>
      </c>
      <c r="K14" s="600">
        <f>Activity!$C13*Activity!$D13*Activity!M13</f>
        <v>0.27698578657200001</v>
      </c>
      <c r="L14" s="600">
        <f>Activity!$C13*Activity!$D13*Activity!N13</f>
        <v>0.33574034736000002</v>
      </c>
      <c r="M14" s="599">
        <f>Activity!$C13*Activity!$D13*Activity!O13</f>
        <v>1.309387354704</v>
      </c>
      <c r="N14" s="447">
        <v>0</v>
      </c>
      <c r="O14" s="607">
        <f>Activity!C13*Activity!D13</f>
        <v>8.3935086840000004</v>
      </c>
      <c r="P14" s="608">
        <f>Activity!X13</f>
        <v>0</v>
      </c>
    </row>
    <row r="15" spans="2:16">
      <c r="B15" s="49">
        <f>B14+1</f>
        <v>2001</v>
      </c>
      <c r="C15" s="601">
        <f>Activity!$C14*Activity!$D14*Activity!E14</f>
        <v>3.73821822198</v>
      </c>
      <c r="D15" s="602">
        <f>Activity!$C14*Activity!$D14*Activity!F14</f>
        <v>1.108575058932</v>
      </c>
      <c r="E15" s="600">
        <f>Activity!$C14*Activity!$D14*Activity!G14</f>
        <v>0</v>
      </c>
      <c r="F15" s="602">
        <f>Activity!$C14*Activity!$D14*Activity!H14</f>
        <v>0</v>
      </c>
      <c r="G15" s="602">
        <f>Activity!$C14*Activity!$D14*Activity!I14</f>
        <v>0.85076690569200009</v>
      </c>
      <c r="H15" s="602">
        <f>Activity!$C14*Activity!$D14*Activity!J14</f>
        <v>0.232027337916</v>
      </c>
      <c r="I15" s="602">
        <f>Activity!$C14*Activity!$D14*Activity!K14</f>
        <v>7.734244597199999E-2</v>
      </c>
      <c r="J15" s="603">
        <f>Activity!$C14*Activity!$D14*Activity!L14</f>
        <v>0.61873956777599992</v>
      </c>
      <c r="K15" s="602">
        <f>Activity!$C14*Activity!$D14*Activity!M14</f>
        <v>0.28358896856400001</v>
      </c>
      <c r="L15" s="602">
        <f>Activity!$C14*Activity!$D14*Activity!N14</f>
        <v>0.34374420432000002</v>
      </c>
      <c r="M15" s="600">
        <f>Activity!$C14*Activity!$D14*Activity!O14</f>
        <v>1.3406023968480001</v>
      </c>
      <c r="N15" s="448">
        <v>0</v>
      </c>
      <c r="O15" s="602">
        <f>Activity!C14*Activity!D14</f>
        <v>8.5936051080000002</v>
      </c>
      <c r="P15" s="609">
        <f>Activity!X14</f>
        <v>0</v>
      </c>
    </row>
    <row r="16" spans="2:16">
      <c r="B16" s="7">
        <f t="shared" ref="B16:B21" si="0">B15+1</f>
        <v>2002</v>
      </c>
      <c r="C16" s="601">
        <f>Activity!$C15*Activity!$D15*Activity!E15</f>
        <v>3.8113967390400005</v>
      </c>
      <c r="D16" s="602">
        <f>Activity!$C15*Activity!$D15*Activity!F15</f>
        <v>1.1302762743360002</v>
      </c>
      <c r="E16" s="600">
        <f>Activity!$C15*Activity!$D15*Activity!G15</f>
        <v>0</v>
      </c>
      <c r="F16" s="602">
        <f>Activity!$C15*Activity!$D15*Activity!H15</f>
        <v>0</v>
      </c>
      <c r="G16" s="602">
        <f>Activity!$C15*Activity!$D15*Activity!I15</f>
        <v>0.86742132681600015</v>
      </c>
      <c r="H16" s="602">
        <f>Activity!$C15*Activity!$D15*Activity!J15</f>
        <v>0.23656945276800004</v>
      </c>
      <c r="I16" s="602">
        <f>Activity!$C15*Activity!$D15*Activity!K15</f>
        <v>7.8856484256000003E-2</v>
      </c>
      <c r="J16" s="603">
        <f>Activity!$C15*Activity!$D15*Activity!L15</f>
        <v>0.63085187404800003</v>
      </c>
      <c r="K16" s="602">
        <f>Activity!$C15*Activity!$D15*Activity!M15</f>
        <v>0.28914044227200003</v>
      </c>
      <c r="L16" s="602">
        <f>Activity!$C15*Activity!$D15*Activity!N15</f>
        <v>0.35047326336000006</v>
      </c>
      <c r="M16" s="600">
        <f>Activity!$C15*Activity!$D15*Activity!O15</f>
        <v>1.3668457271040002</v>
      </c>
      <c r="N16" s="448">
        <v>0</v>
      </c>
      <c r="O16" s="602">
        <f>Activity!C15*Activity!D15</f>
        <v>8.7618315840000012</v>
      </c>
      <c r="P16" s="609">
        <f>Activity!X15</f>
        <v>0</v>
      </c>
    </row>
    <row r="17" spans="2:16">
      <c r="B17" s="7">
        <f t="shared" si="0"/>
        <v>2003</v>
      </c>
      <c r="C17" s="601">
        <f>Activity!$C16*Activity!$D16*Activity!E16</f>
        <v>3.85237027296</v>
      </c>
      <c r="D17" s="602">
        <f>Activity!$C16*Activity!$D16*Activity!F16</f>
        <v>1.1424270464640001</v>
      </c>
      <c r="E17" s="600">
        <f>Activity!$C16*Activity!$D16*Activity!G16</f>
        <v>0</v>
      </c>
      <c r="F17" s="602">
        <f>Activity!$C16*Activity!$D16*Activity!H16</f>
        <v>0</v>
      </c>
      <c r="G17" s="602">
        <f>Activity!$C16*Activity!$D16*Activity!I16</f>
        <v>0.87674633798400003</v>
      </c>
      <c r="H17" s="602">
        <f>Activity!$C16*Activity!$D16*Activity!J16</f>
        <v>0.239112637632</v>
      </c>
      <c r="I17" s="602">
        <f>Activity!$C16*Activity!$D16*Activity!K16</f>
        <v>7.9704212543999994E-2</v>
      </c>
      <c r="J17" s="603">
        <f>Activity!$C16*Activity!$D16*Activity!L16</f>
        <v>0.63763370035199995</v>
      </c>
      <c r="K17" s="602">
        <f>Activity!$C16*Activity!$D16*Activity!M16</f>
        <v>0.29224877932800003</v>
      </c>
      <c r="L17" s="602">
        <f>Activity!$C16*Activity!$D16*Activity!N16</f>
        <v>0.35424094464</v>
      </c>
      <c r="M17" s="600">
        <f>Activity!$C16*Activity!$D16*Activity!O16</f>
        <v>1.3815396840959999</v>
      </c>
      <c r="N17" s="448">
        <v>0</v>
      </c>
      <c r="O17" s="602">
        <f>Activity!C16*Activity!D16</f>
        <v>8.8560236159999999</v>
      </c>
      <c r="P17" s="609">
        <f>Activity!X16</f>
        <v>0</v>
      </c>
    </row>
    <row r="18" spans="2:16">
      <c r="B18" s="7">
        <f t="shared" si="0"/>
        <v>2004</v>
      </c>
      <c r="C18" s="601">
        <f>Activity!$C17*Activity!$D17*Activity!E17</f>
        <v>3.9543750655200003</v>
      </c>
      <c r="D18" s="602">
        <f>Activity!$C17*Activity!$D17*Activity!F17</f>
        <v>1.1726767435680001</v>
      </c>
      <c r="E18" s="600">
        <f>Activity!$C17*Activity!$D17*Activity!G17</f>
        <v>0</v>
      </c>
      <c r="F18" s="602">
        <f>Activity!$C17*Activity!$D17*Activity!H17</f>
        <v>0</v>
      </c>
      <c r="G18" s="602">
        <f>Activity!$C17*Activity!$D17*Activity!I17</f>
        <v>0.89996122180800009</v>
      </c>
      <c r="H18" s="602">
        <f>Activity!$C17*Activity!$D17*Activity!J17</f>
        <v>0.24544396958400003</v>
      </c>
      <c r="I18" s="602">
        <f>Activity!$C17*Activity!$D17*Activity!K17</f>
        <v>8.1814656528000004E-2</v>
      </c>
      <c r="J18" s="603">
        <f>Activity!$C17*Activity!$D17*Activity!L17</f>
        <v>0.65451725222400003</v>
      </c>
      <c r="K18" s="602">
        <f>Activity!$C17*Activity!$D17*Activity!M17</f>
        <v>0.29998707393600005</v>
      </c>
      <c r="L18" s="602">
        <f>Activity!$C17*Activity!$D17*Activity!N17</f>
        <v>0.36362069568000005</v>
      </c>
      <c r="M18" s="600">
        <f>Activity!$C17*Activity!$D17*Activity!O17</f>
        <v>1.4181207131520002</v>
      </c>
      <c r="N18" s="448">
        <v>0</v>
      </c>
      <c r="O18" s="602">
        <f>Activity!C17*Activity!D17</f>
        <v>9.0905173920000006</v>
      </c>
      <c r="P18" s="609">
        <f>Activity!X17</f>
        <v>0</v>
      </c>
    </row>
    <row r="19" spans="2:16">
      <c r="B19" s="7">
        <f t="shared" si="0"/>
        <v>2005</v>
      </c>
      <c r="C19" s="601">
        <f>Activity!$C18*Activity!$D18*Activity!E18</f>
        <v>4.1211652363200004</v>
      </c>
      <c r="D19" s="602">
        <f>Activity!$C18*Activity!$D18*Activity!F18</f>
        <v>1.2221386562880001</v>
      </c>
      <c r="E19" s="600">
        <f>Activity!$C18*Activity!$D18*Activity!G18</f>
        <v>0</v>
      </c>
      <c r="F19" s="602">
        <f>Activity!$C18*Activity!$D18*Activity!H18</f>
        <v>0</v>
      </c>
      <c r="G19" s="602">
        <f>Activity!$C18*Activity!$D18*Activity!I18</f>
        <v>0.93792036412800017</v>
      </c>
      <c r="H19" s="602">
        <f>Activity!$C18*Activity!$D18*Activity!J18</f>
        <v>0.25579646294400005</v>
      </c>
      <c r="I19" s="602">
        <f>Activity!$C18*Activity!$D18*Activity!K18</f>
        <v>8.5265487648000002E-2</v>
      </c>
      <c r="J19" s="603">
        <f>Activity!$C18*Activity!$D18*Activity!L18</f>
        <v>0.68212390118400001</v>
      </c>
      <c r="K19" s="602">
        <f>Activity!$C18*Activity!$D18*Activity!M18</f>
        <v>0.31264012137600006</v>
      </c>
      <c r="L19" s="602">
        <f>Activity!$C18*Activity!$D18*Activity!N18</f>
        <v>0.37895772288000007</v>
      </c>
      <c r="M19" s="600">
        <f>Activity!$C18*Activity!$D18*Activity!O18</f>
        <v>1.477935119232</v>
      </c>
      <c r="N19" s="448">
        <v>0</v>
      </c>
      <c r="O19" s="602">
        <f>Activity!C18*Activity!D18</f>
        <v>9.4739430720000009</v>
      </c>
      <c r="P19" s="609">
        <f>Activity!X18</f>
        <v>0</v>
      </c>
    </row>
    <row r="20" spans="2:16">
      <c r="B20" s="7">
        <f t="shared" si="0"/>
        <v>2006</v>
      </c>
      <c r="C20" s="601">
        <f>Activity!$C19*Activity!$D19*Activity!E19</f>
        <v>4.1774502151800004</v>
      </c>
      <c r="D20" s="602">
        <f>Activity!$C19*Activity!$D19*Activity!F19</f>
        <v>1.238830063812</v>
      </c>
      <c r="E20" s="600">
        <f>Activity!$C19*Activity!$D19*Activity!G19</f>
        <v>0</v>
      </c>
      <c r="F20" s="602">
        <f>Activity!$C19*Activity!$D19*Activity!H19</f>
        <v>0</v>
      </c>
      <c r="G20" s="602">
        <f>Activity!$C19*Activity!$D19*Activity!I19</f>
        <v>0.95073004897200009</v>
      </c>
      <c r="H20" s="602">
        <f>Activity!$C19*Activity!$D19*Activity!J19</f>
        <v>0.25929001335599999</v>
      </c>
      <c r="I20" s="602">
        <f>Activity!$C19*Activity!$D19*Activity!K19</f>
        <v>8.6430004451999998E-2</v>
      </c>
      <c r="J20" s="603">
        <f>Activity!$C19*Activity!$D19*Activity!L19</f>
        <v>0.69144003561599998</v>
      </c>
      <c r="K20" s="602">
        <f>Activity!$C19*Activity!$D19*Activity!M19</f>
        <v>0.31691001632400001</v>
      </c>
      <c r="L20" s="602">
        <f>Activity!$C19*Activity!$D19*Activity!N19</f>
        <v>0.38413335312000002</v>
      </c>
      <c r="M20" s="600">
        <f>Activity!$C19*Activity!$D19*Activity!O19</f>
        <v>1.4981200771680001</v>
      </c>
      <c r="N20" s="448">
        <v>0</v>
      </c>
      <c r="O20" s="602">
        <f>Activity!C19*Activity!D19</f>
        <v>9.6033338280000002</v>
      </c>
      <c r="P20" s="609">
        <f>Activity!X19</f>
        <v>0</v>
      </c>
    </row>
    <row r="21" spans="2:16">
      <c r="B21" s="7">
        <f t="shared" si="0"/>
        <v>2007</v>
      </c>
      <c r="C21" s="601">
        <f>Activity!$C20*Activity!$D20*Activity!E20</f>
        <v>4.2326894035800002</v>
      </c>
      <c r="D21" s="602">
        <f>Activity!$C20*Activity!$D20*Activity!F20</f>
        <v>1.255211340372</v>
      </c>
      <c r="E21" s="600">
        <f>Activity!$C20*Activity!$D20*Activity!G20</f>
        <v>0</v>
      </c>
      <c r="F21" s="602">
        <f>Activity!$C20*Activity!$D20*Activity!H20</f>
        <v>0</v>
      </c>
      <c r="G21" s="602">
        <f>Activity!$C20*Activity!$D20*Activity!I20</f>
        <v>0.96330172633200006</v>
      </c>
      <c r="H21" s="602">
        <f>Activity!$C20*Activity!$D20*Activity!J20</f>
        <v>0.26271865263600003</v>
      </c>
      <c r="I21" s="602">
        <f>Activity!$C20*Activity!$D20*Activity!K20</f>
        <v>8.7572884211999991E-2</v>
      </c>
      <c r="J21" s="603">
        <f>Activity!$C20*Activity!$D20*Activity!L20</f>
        <v>0.70058307369599992</v>
      </c>
      <c r="K21" s="602">
        <f>Activity!$C20*Activity!$D20*Activity!M20</f>
        <v>0.321100575444</v>
      </c>
      <c r="L21" s="602">
        <f>Activity!$C20*Activity!$D20*Activity!N20</f>
        <v>0.38921281872000002</v>
      </c>
      <c r="M21" s="600">
        <f>Activity!$C20*Activity!$D20*Activity!O20</f>
        <v>1.5179299930080001</v>
      </c>
      <c r="N21" s="448">
        <v>0</v>
      </c>
      <c r="O21" s="602">
        <f>Activity!C20*Activity!D20</f>
        <v>9.7303204680000004</v>
      </c>
      <c r="P21" s="609">
        <f>Activity!X20</f>
        <v>0</v>
      </c>
    </row>
    <row r="22" spans="2:16">
      <c r="B22" s="7">
        <f t="shared" ref="B22:B85" si="1">B21+1</f>
        <v>2008</v>
      </c>
      <c r="C22" s="601">
        <f>Activity!$C21*Activity!$D21*Activity!E21</f>
        <v>4.2864537592799996</v>
      </c>
      <c r="D22" s="602">
        <f>Activity!$C21*Activity!$D21*Activity!F21</f>
        <v>1.271155252752</v>
      </c>
      <c r="E22" s="600">
        <f>Activity!$C21*Activity!$D21*Activity!G21</f>
        <v>0</v>
      </c>
      <c r="F22" s="602">
        <f>Activity!$C21*Activity!$D21*Activity!H21</f>
        <v>0</v>
      </c>
      <c r="G22" s="602">
        <f>Activity!$C21*Activity!$D21*Activity!I21</f>
        <v>0.975537752112</v>
      </c>
      <c r="H22" s="602">
        <f>Activity!$C21*Activity!$D21*Activity!J21</f>
        <v>0.26605575057600001</v>
      </c>
      <c r="I22" s="602">
        <f>Activity!$C21*Activity!$D21*Activity!K21</f>
        <v>8.8685250191999992E-2</v>
      </c>
      <c r="J22" s="603">
        <f>Activity!$C21*Activity!$D21*Activity!L21</f>
        <v>0.70948200153599994</v>
      </c>
      <c r="K22" s="602">
        <f>Activity!$C21*Activity!$D21*Activity!M21</f>
        <v>0.325179250704</v>
      </c>
      <c r="L22" s="602">
        <f>Activity!$C21*Activity!$D21*Activity!N21</f>
        <v>0.39415666752</v>
      </c>
      <c r="M22" s="600">
        <f>Activity!$C21*Activity!$D21*Activity!O21</f>
        <v>1.537211003328</v>
      </c>
      <c r="N22" s="448">
        <v>0</v>
      </c>
      <c r="O22" s="602">
        <f>Activity!C21*Activity!D21</f>
        <v>9.853916688</v>
      </c>
      <c r="P22" s="609">
        <f>Activity!X21</f>
        <v>0</v>
      </c>
    </row>
    <row r="23" spans="2:16">
      <c r="B23" s="7">
        <f t="shared" si="1"/>
        <v>2009</v>
      </c>
      <c r="C23" s="601">
        <f>Activity!$C22*Activity!$D22*Activity!E22</f>
        <v>4.3380997189200006</v>
      </c>
      <c r="D23" s="602">
        <f>Activity!$C22*Activity!$D22*Activity!F22</f>
        <v>1.2864709511280001</v>
      </c>
      <c r="E23" s="600">
        <f>Activity!$C22*Activity!$D22*Activity!G22</f>
        <v>0</v>
      </c>
      <c r="F23" s="602">
        <f>Activity!$C22*Activity!$D22*Activity!H22</f>
        <v>0</v>
      </c>
      <c r="G23" s="602">
        <f>Activity!$C22*Activity!$D22*Activity!I22</f>
        <v>0.98729166016800007</v>
      </c>
      <c r="H23" s="602">
        <f>Activity!$C22*Activity!$D22*Activity!J22</f>
        <v>0.26926136186400002</v>
      </c>
      <c r="I23" s="602">
        <f>Activity!$C22*Activity!$D22*Activity!K22</f>
        <v>8.9753787288E-2</v>
      </c>
      <c r="J23" s="603">
        <f>Activity!$C22*Activity!$D22*Activity!L22</f>
        <v>0.718030298304</v>
      </c>
      <c r="K23" s="602">
        <f>Activity!$C22*Activity!$D22*Activity!M22</f>
        <v>0.32909722005600006</v>
      </c>
      <c r="L23" s="602">
        <f>Activity!$C22*Activity!$D22*Activity!N22</f>
        <v>0.39890572128000001</v>
      </c>
      <c r="M23" s="600">
        <f>Activity!$C22*Activity!$D22*Activity!O22</f>
        <v>1.555732312992</v>
      </c>
      <c r="N23" s="448">
        <v>0</v>
      </c>
      <c r="O23" s="602">
        <f>Activity!C22*Activity!D22</f>
        <v>9.9726430320000006</v>
      </c>
      <c r="P23" s="609">
        <f>Activity!X22</f>
        <v>0</v>
      </c>
    </row>
    <row r="24" spans="2:16">
      <c r="B24" s="7">
        <f t="shared" si="1"/>
        <v>2010</v>
      </c>
      <c r="C24" s="601">
        <f>Activity!$C23*Activity!$D23*Activity!E23</f>
        <v>4.4269382777399997</v>
      </c>
      <c r="D24" s="602">
        <f>Activity!$C23*Activity!$D23*Activity!F23</f>
        <v>1.312816178916</v>
      </c>
      <c r="E24" s="600">
        <f>Activity!$C23*Activity!$D23*Activity!G23</f>
        <v>0</v>
      </c>
      <c r="F24" s="602">
        <f>Activity!$C23*Activity!$D23*Activity!H23</f>
        <v>0</v>
      </c>
      <c r="G24" s="602">
        <f>Activity!$C23*Activity!$D23*Activity!I23</f>
        <v>1.007510090796</v>
      </c>
      <c r="H24" s="602">
        <f>Activity!$C23*Activity!$D23*Activity!J23</f>
        <v>0.274775479308</v>
      </c>
      <c r="I24" s="602">
        <f>Activity!$C23*Activity!$D23*Activity!K23</f>
        <v>9.1591826436000001E-2</v>
      </c>
      <c r="J24" s="603">
        <f>Activity!$C23*Activity!$D23*Activity!L23</f>
        <v>0.73273461148800001</v>
      </c>
      <c r="K24" s="602">
        <f>Activity!$C23*Activity!$D23*Activity!M23</f>
        <v>0.33583669693200002</v>
      </c>
      <c r="L24" s="602">
        <f>Activity!$C23*Activity!$D23*Activity!N23</f>
        <v>0.40707478416000004</v>
      </c>
      <c r="M24" s="600">
        <f>Activity!$C23*Activity!$D23*Activity!O23</f>
        <v>1.5875916582239999</v>
      </c>
      <c r="N24" s="448">
        <v>0</v>
      </c>
      <c r="O24" s="602">
        <f>Activity!C23*Activity!D23</f>
        <v>10.176869604</v>
      </c>
      <c r="P24" s="609">
        <f>Activity!X23</f>
        <v>0</v>
      </c>
    </row>
    <row r="25" spans="2:16">
      <c r="B25" s="7">
        <f t="shared" si="1"/>
        <v>2011</v>
      </c>
      <c r="C25" s="601">
        <f>Activity!$C24*Activity!$D24*Activity!E24</f>
        <v>3.4619808384000001</v>
      </c>
      <c r="D25" s="602">
        <f>Activity!$C24*Activity!$D24*Activity!F24</f>
        <v>1.02665638656</v>
      </c>
      <c r="E25" s="600">
        <f>Activity!$C24*Activity!$D24*Activity!G24</f>
        <v>0</v>
      </c>
      <c r="F25" s="602">
        <f>Activity!$C24*Activity!$D24*Activity!H24</f>
        <v>0</v>
      </c>
      <c r="G25" s="602">
        <f>Activity!$C24*Activity!$D24*Activity!I24</f>
        <v>0.78789908736000003</v>
      </c>
      <c r="H25" s="602">
        <f>Activity!$C24*Activity!$D24*Activity!J24</f>
        <v>0.21488156928000002</v>
      </c>
      <c r="I25" s="602">
        <f>Activity!$C24*Activity!$D24*Activity!K24</f>
        <v>7.1627189760000001E-2</v>
      </c>
      <c r="J25" s="603">
        <f>Activity!$C24*Activity!$D24*Activity!L24</f>
        <v>0.57301751808000001</v>
      </c>
      <c r="K25" s="602">
        <f>Activity!$C24*Activity!$D24*Activity!M24</f>
        <v>0.26263302912000003</v>
      </c>
      <c r="L25" s="602">
        <f>Activity!$C24*Activity!$D24*Activity!N24</f>
        <v>0.31834306560000003</v>
      </c>
      <c r="M25" s="600">
        <f>Activity!$C24*Activity!$D24*Activity!O24</f>
        <v>1.2415379558400002</v>
      </c>
      <c r="N25" s="448">
        <v>0</v>
      </c>
      <c r="O25" s="602">
        <f>Activity!C24*Activity!D24</f>
        <v>7.9585766400000004</v>
      </c>
      <c r="P25" s="609">
        <f>Activity!X24</f>
        <v>0</v>
      </c>
    </row>
    <row r="26" spans="2:16">
      <c r="B26" s="7">
        <f t="shared" si="1"/>
        <v>2012</v>
      </c>
      <c r="C26" s="601">
        <f>Activity!$C25*Activity!$D25*Activity!E25</f>
        <v>3.4884303173999998</v>
      </c>
      <c r="D26" s="602">
        <f>Activity!$C25*Activity!$D25*Activity!F25</f>
        <v>1.0345000251600001</v>
      </c>
      <c r="E26" s="600">
        <f>Activity!$C25*Activity!$D25*Activity!G25</f>
        <v>0</v>
      </c>
      <c r="F26" s="602">
        <f>Activity!$C25*Activity!$D25*Activity!H25</f>
        <v>0</v>
      </c>
      <c r="G26" s="602">
        <f>Activity!$C25*Activity!$D25*Activity!I25</f>
        <v>0.79391862396000001</v>
      </c>
      <c r="H26" s="602">
        <f>Activity!$C25*Activity!$D25*Activity!J25</f>
        <v>0.21652326108</v>
      </c>
      <c r="I26" s="602">
        <f>Activity!$C25*Activity!$D25*Activity!K25</f>
        <v>7.2174420359999991E-2</v>
      </c>
      <c r="J26" s="603">
        <f>Activity!$C25*Activity!$D25*Activity!L25</f>
        <v>0.57739536287999993</v>
      </c>
      <c r="K26" s="602">
        <f>Activity!$C25*Activity!$D25*Activity!M25</f>
        <v>0.26463954132</v>
      </c>
      <c r="L26" s="602">
        <f>Activity!$C25*Activity!$D25*Activity!N25</f>
        <v>0.3207752016</v>
      </c>
      <c r="M26" s="600">
        <f>Activity!$C25*Activity!$D25*Activity!O25</f>
        <v>1.2510232862399999</v>
      </c>
      <c r="N26" s="448">
        <v>0</v>
      </c>
      <c r="O26" s="602">
        <f>Activity!C25*Activity!D25</f>
        <v>8.0193800399999997</v>
      </c>
      <c r="P26" s="609">
        <f>Activity!X25</f>
        <v>0</v>
      </c>
    </row>
    <row r="27" spans="2:16">
      <c r="B27" s="7">
        <f t="shared" si="1"/>
        <v>2013</v>
      </c>
      <c r="C27" s="601">
        <f>Activity!$C26*Activity!$D26*Activity!E26</f>
        <v>3.5107843932000002</v>
      </c>
      <c r="D27" s="602">
        <f>Activity!$C26*Activity!$D26*Activity!F26</f>
        <v>1.0411291648800001</v>
      </c>
      <c r="E27" s="600">
        <f>Activity!$C26*Activity!$D26*Activity!G26</f>
        <v>0</v>
      </c>
      <c r="F27" s="602">
        <f>Activity!$C26*Activity!$D26*Activity!H26</f>
        <v>0</v>
      </c>
      <c r="G27" s="602">
        <f>Activity!$C26*Activity!$D26*Activity!I26</f>
        <v>0.7990061032800001</v>
      </c>
      <c r="H27" s="602">
        <f>Activity!$C26*Activity!$D26*Activity!J26</f>
        <v>0.21791075543999999</v>
      </c>
      <c r="I27" s="602">
        <f>Activity!$C26*Activity!$D26*Activity!K26</f>
        <v>7.2636918479999993E-2</v>
      </c>
      <c r="J27" s="603">
        <f>Activity!$C26*Activity!$D26*Activity!L26</f>
        <v>0.58109534783999994</v>
      </c>
      <c r="K27" s="602">
        <f>Activity!$C26*Activity!$D26*Activity!M26</f>
        <v>0.26633536776</v>
      </c>
      <c r="L27" s="602">
        <f>Activity!$C26*Activity!$D26*Activity!N26</f>
        <v>0.32283074880000001</v>
      </c>
      <c r="M27" s="600">
        <f>Activity!$C26*Activity!$D26*Activity!O26</f>
        <v>1.25903992032</v>
      </c>
      <c r="N27" s="448">
        <v>0</v>
      </c>
      <c r="O27" s="602">
        <f>Activity!C26*Activity!D26</f>
        <v>8.0707687200000002</v>
      </c>
      <c r="P27" s="609">
        <f>Activity!X26</f>
        <v>0</v>
      </c>
    </row>
    <row r="28" spans="2:16">
      <c r="B28" s="7">
        <f t="shared" si="1"/>
        <v>2014</v>
      </c>
      <c r="C28" s="601">
        <f>Activity!$C27*Activity!$D27*Activity!E27</f>
        <v>3.5320902407999997</v>
      </c>
      <c r="D28" s="602">
        <f>Activity!$C27*Activity!$D27*Activity!F27</f>
        <v>1.04744745072</v>
      </c>
      <c r="E28" s="600">
        <f>Activity!$C27*Activity!$D27*Activity!G27</f>
        <v>0</v>
      </c>
      <c r="F28" s="602">
        <f>Activity!$C27*Activity!$D27*Activity!H27</f>
        <v>0</v>
      </c>
      <c r="G28" s="602">
        <f>Activity!$C27*Activity!$D27*Activity!I27</f>
        <v>0.80385502032</v>
      </c>
      <c r="H28" s="602">
        <f>Activity!$C27*Activity!$D27*Activity!J27</f>
        <v>0.21923318736</v>
      </c>
      <c r="I28" s="602">
        <f>Activity!$C27*Activity!$D27*Activity!K27</f>
        <v>7.307772911999999E-2</v>
      </c>
      <c r="J28" s="603">
        <f>Activity!$C27*Activity!$D27*Activity!L27</f>
        <v>0.58462183295999992</v>
      </c>
      <c r="K28" s="602">
        <f>Activity!$C27*Activity!$D27*Activity!M27</f>
        <v>0.26795167343999998</v>
      </c>
      <c r="L28" s="602">
        <f>Activity!$C27*Activity!$D27*Activity!N27</f>
        <v>0.32478990720000001</v>
      </c>
      <c r="M28" s="600">
        <f>Activity!$C27*Activity!$D27*Activity!O27</f>
        <v>1.26668063808</v>
      </c>
      <c r="N28" s="448">
        <v>0</v>
      </c>
      <c r="O28" s="602">
        <f>Activity!C27*Activity!D27</f>
        <v>8.1197476799999997</v>
      </c>
      <c r="P28" s="609">
        <f>Activity!X27</f>
        <v>0</v>
      </c>
    </row>
    <row r="29" spans="2:16">
      <c r="B29" s="7">
        <f t="shared" si="1"/>
        <v>2015</v>
      </c>
      <c r="C29" s="601">
        <f>Activity!$C28*Activity!$D28*Activity!E28</f>
        <v>3.5551512612000007</v>
      </c>
      <c r="D29" s="602">
        <f>Activity!$C28*Activity!$D28*Activity!F28</f>
        <v>1.0542862360800003</v>
      </c>
      <c r="E29" s="600">
        <f>Activity!$C28*Activity!$D28*Activity!G28</f>
        <v>0</v>
      </c>
      <c r="F29" s="602">
        <f>Activity!$C28*Activity!$D28*Activity!H28</f>
        <v>0</v>
      </c>
      <c r="G29" s="602">
        <f>Activity!$C28*Activity!$D28*Activity!I28</f>
        <v>0.80910339048000024</v>
      </c>
      <c r="H29" s="602">
        <f>Activity!$C28*Activity!$D28*Activity!J28</f>
        <v>0.22066456104000004</v>
      </c>
      <c r="I29" s="602">
        <f>Activity!$C28*Activity!$D28*Activity!K28</f>
        <v>7.3554853680000004E-2</v>
      </c>
      <c r="J29" s="603">
        <f>Activity!$C28*Activity!$D28*Activity!L28</f>
        <v>0.58843882944000003</v>
      </c>
      <c r="K29" s="602">
        <f>Activity!$C28*Activity!$D28*Activity!M28</f>
        <v>0.26970113016000008</v>
      </c>
      <c r="L29" s="602">
        <f>Activity!$C28*Activity!$D28*Activity!N28</f>
        <v>0.32691046080000008</v>
      </c>
      <c r="M29" s="600">
        <f>Activity!$C28*Activity!$D28*Activity!O28</f>
        <v>1.2749507971200003</v>
      </c>
      <c r="N29" s="448">
        <v>0</v>
      </c>
      <c r="O29" s="602">
        <f>Activity!C28*Activity!D28</f>
        <v>8.1727615200000017</v>
      </c>
      <c r="P29" s="609">
        <f>Activity!X28</f>
        <v>0</v>
      </c>
    </row>
    <row r="30" spans="2:16">
      <c r="B30" s="7">
        <f t="shared" si="1"/>
        <v>2016</v>
      </c>
      <c r="C30" s="601">
        <f>Activity!$C29*Activity!$D29*Activity!E29</f>
        <v>3.5665842618000001</v>
      </c>
      <c r="D30" s="602">
        <f>Activity!$C29*Activity!$D29*Activity!F29</f>
        <v>1.0576767121200001</v>
      </c>
      <c r="E30" s="600">
        <f>Activity!$C29*Activity!$D29*Activity!G29</f>
        <v>0</v>
      </c>
      <c r="F30" s="602">
        <f>Activity!$C29*Activity!$D29*Activity!H29</f>
        <v>0</v>
      </c>
      <c r="G30" s="602">
        <f>Activity!$C29*Activity!$D29*Activity!I29</f>
        <v>0.81170538372000012</v>
      </c>
      <c r="H30" s="602">
        <f>Activity!$C29*Activity!$D29*Activity!J29</f>
        <v>0.22137419556000001</v>
      </c>
      <c r="I30" s="602">
        <f>Activity!$C29*Activity!$D29*Activity!K29</f>
        <v>7.3791398519999996E-2</v>
      </c>
      <c r="J30" s="603">
        <f>Activity!$C29*Activity!$D29*Activity!L29</f>
        <v>0.59033118815999996</v>
      </c>
      <c r="K30" s="602">
        <f>Activity!$C29*Activity!$D29*Activity!M29</f>
        <v>0.27056846124000006</v>
      </c>
      <c r="L30" s="602">
        <f>Activity!$C29*Activity!$D29*Activity!N29</f>
        <v>0.32796177120000003</v>
      </c>
      <c r="M30" s="600">
        <f>Activity!$C29*Activity!$D29*Activity!O29</f>
        <v>1.2790509076800001</v>
      </c>
      <c r="N30" s="448">
        <v>0</v>
      </c>
      <c r="O30" s="602">
        <f>Activity!C29*Activity!D29</f>
        <v>8.1990442800000007</v>
      </c>
      <c r="P30" s="609">
        <f>Activity!X29</f>
        <v>0</v>
      </c>
    </row>
    <row r="31" spans="2:16">
      <c r="B31" s="7">
        <f t="shared" si="1"/>
        <v>2017</v>
      </c>
      <c r="C31" s="601">
        <f>Activity!$C30*Activity!$D30*Activity!E30</f>
        <v>3.6881665443000005</v>
      </c>
      <c r="D31" s="602">
        <f>Activity!$C30*Activity!$D30*Activity!F30</f>
        <v>1.0937321476200002</v>
      </c>
      <c r="E31" s="600">
        <f>Activity!$C30*Activity!$D30*Activity!G30</f>
        <v>0</v>
      </c>
      <c r="F31" s="602">
        <f>Activity!$C30*Activity!$D30*Activity!H30</f>
        <v>0</v>
      </c>
      <c r="G31" s="602">
        <f>Activity!$C30*Activity!$D30*Activity!I30</f>
        <v>0.83937583422000006</v>
      </c>
      <c r="H31" s="602">
        <f>Activity!$C30*Activity!$D30*Activity!J30</f>
        <v>0.22892068206000002</v>
      </c>
      <c r="I31" s="602">
        <f>Activity!$C30*Activity!$D30*Activity!K30</f>
        <v>7.6306894020000002E-2</v>
      </c>
      <c r="J31" s="603">
        <f>Activity!$C30*Activity!$D30*Activity!L30</f>
        <v>0.61045515216000001</v>
      </c>
      <c r="K31" s="602">
        <f>Activity!$C30*Activity!$D30*Activity!M30</f>
        <v>0.27979194474000002</v>
      </c>
      <c r="L31" s="602">
        <f>Activity!$C30*Activity!$D30*Activity!N30</f>
        <v>0.33914175120000006</v>
      </c>
      <c r="M31" s="600">
        <f>Activity!$C30*Activity!$D30*Activity!O30</f>
        <v>1.3226528296800002</v>
      </c>
      <c r="N31" s="448">
        <v>0</v>
      </c>
      <c r="O31" s="602">
        <f>Activity!C30*Activity!D30</f>
        <v>8.4785437800000008</v>
      </c>
      <c r="P31" s="609">
        <f>Activity!X30</f>
        <v>0</v>
      </c>
    </row>
    <row r="32" spans="2:16">
      <c r="B32" s="7">
        <f t="shared" si="1"/>
        <v>2018</v>
      </c>
      <c r="C32" s="601">
        <f>Activity!$C31*Activity!$D31*Activity!E31</f>
        <v>3.6950104993500004</v>
      </c>
      <c r="D32" s="602">
        <f>Activity!$C31*Activity!$D31*Activity!F31</f>
        <v>1.0957617342900001</v>
      </c>
      <c r="E32" s="600">
        <f>Activity!$C31*Activity!$D31*Activity!G31</f>
        <v>0</v>
      </c>
      <c r="F32" s="602">
        <f>Activity!$C31*Activity!$D31*Activity!H31</f>
        <v>0</v>
      </c>
      <c r="G32" s="602">
        <f>Activity!$C31*Activity!$D31*Activity!I31</f>
        <v>0.84093342399000015</v>
      </c>
      <c r="H32" s="602">
        <f>Activity!$C31*Activity!$D31*Activity!J31</f>
        <v>0.22934547927000004</v>
      </c>
      <c r="I32" s="602">
        <f>Activity!$C31*Activity!$D31*Activity!K31</f>
        <v>7.644849309E-2</v>
      </c>
      <c r="J32" s="603">
        <f>Activity!$C31*Activity!$D31*Activity!L31</f>
        <v>0.61158794472</v>
      </c>
      <c r="K32" s="602">
        <f>Activity!$C31*Activity!$D31*Activity!M31</f>
        <v>0.28031114133000007</v>
      </c>
      <c r="L32" s="602">
        <f>Activity!$C31*Activity!$D31*Activity!N31</f>
        <v>0.33977108040000004</v>
      </c>
      <c r="M32" s="600">
        <f>Activity!$C31*Activity!$D31*Activity!O31</f>
        <v>1.3251072135600002</v>
      </c>
      <c r="N32" s="448">
        <v>0</v>
      </c>
      <c r="O32" s="602">
        <f>Activity!C31*Activity!D31</f>
        <v>8.4942770100000011</v>
      </c>
      <c r="P32" s="609">
        <f>Activity!X31</f>
        <v>0</v>
      </c>
    </row>
    <row r="33" spans="2:16">
      <c r="B33" s="7">
        <f t="shared" si="1"/>
        <v>2019</v>
      </c>
      <c r="C33" s="601">
        <f>Activity!$C32*Activity!$D32*Activity!E32</f>
        <v>3.7018544544000007</v>
      </c>
      <c r="D33" s="602">
        <f>Activity!$C32*Activity!$D32*Activity!F32</f>
        <v>1.0977913209600003</v>
      </c>
      <c r="E33" s="600">
        <f>Activity!$C32*Activity!$D32*Activity!G32</f>
        <v>0</v>
      </c>
      <c r="F33" s="602">
        <f>Activity!$C32*Activity!$D32*Activity!H32</f>
        <v>0</v>
      </c>
      <c r="G33" s="602">
        <f>Activity!$C32*Activity!$D32*Activity!I32</f>
        <v>0.84249101376000024</v>
      </c>
      <c r="H33" s="602">
        <f>Activity!$C32*Activity!$D32*Activity!J32</f>
        <v>0.22977027648000004</v>
      </c>
      <c r="I33" s="602">
        <f>Activity!$C32*Activity!$D32*Activity!K32</f>
        <v>7.6590092160000012E-2</v>
      </c>
      <c r="J33" s="603">
        <f>Activity!$C32*Activity!$D32*Activity!L32</f>
        <v>0.61272073728000009</v>
      </c>
      <c r="K33" s="602">
        <f>Activity!$C32*Activity!$D32*Activity!M32</f>
        <v>0.28083033792000006</v>
      </c>
      <c r="L33" s="602">
        <f>Activity!$C32*Activity!$D32*Activity!N32</f>
        <v>0.34040040960000006</v>
      </c>
      <c r="M33" s="600">
        <f>Activity!$C32*Activity!$D32*Activity!O32</f>
        <v>1.3275615974400001</v>
      </c>
      <c r="N33" s="448">
        <v>0</v>
      </c>
      <c r="O33" s="602">
        <f>Activity!C32*Activity!D32</f>
        <v>8.5100102400000015</v>
      </c>
      <c r="P33" s="609">
        <f>Activity!X32</f>
        <v>0</v>
      </c>
    </row>
    <row r="34" spans="2:16">
      <c r="B34" s="7">
        <f t="shared" si="1"/>
        <v>2020</v>
      </c>
      <c r="C34" s="601">
        <f>Activity!$C33*Activity!$D33*Activity!E33</f>
        <v>3.7086984094500002</v>
      </c>
      <c r="D34" s="602">
        <f>Activity!$C33*Activity!$D33*Activity!F33</f>
        <v>1.0998209076300001</v>
      </c>
      <c r="E34" s="600">
        <f>Activity!$C33*Activity!$D33*Activity!G33</f>
        <v>0</v>
      </c>
      <c r="F34" s="602">
        <f>Activity!$C33*Activity!$D33*Activity!H33</f>
        <v>0</v>
      </c>
      <c r="G34" s="602">
        <f>Activity!$C33*Activity!$D33*Activity!I33</f>
        <v>0.84404860353</v>
      </c>
      <c r="H34" s="602">
        <f>Activity!$C33*Activity!$D33*Activity!J33</f>
        <v>0.23019507369</v>
      </c>
      <c r="I34" s="602">
        <f>Activity!$C33*Activity!$D33*Activity!K33</f>
        <v>7.6731691229999996E-2</v>
      </c>
      <c r="J34" s="603">
        <f>Activity!$C33*Activity!$D33*Activity!L33</f>
        <v>0.61385352983999997</v>
      </c>
      <c r="K34" s="602">
        <f>Activity!$C33*Activity!$D33*Activity!M33</f>
        <v>0.28134953451</v>
      </c>
      <c r="L34" s="602">
        <f>Activity!$C33*Activity!$D33*Activity!N33</f>
        <v>0.34102973880000004</v>
      </c>
      <c r="M34" s="600">
        <f>Activity!$C33*Activity!$D33*Activity!O33</f>
        <v>1.3300159813200001</v>
      </c>
      <c r="N34" s="448">
        <v>0</v>
      </c>
      <c r="O34" s="602">
        <f>Activity!C33*Activity!D33</f>
        <v>8.5257434700000001</v>
      </c>
      <c r="P34" s="609">
        <f>Activity!X33</f>
        <v>0</v>
      </c>
    </row>
    <row r="35" spans="2:16">
      <c r="B35" s="7">
        <f t="shared" si="1"/>
        <v>2021</v>
      </c>
      <c r="C35" s="601">
        <f>Activity!$C34*Activity!$D34*Activity!E34</f>
        <v>3.7155423645000001</v>
      </c>
      <c r="D35" s="602">
        <f>Activity!$C34*Activity!$D34*Activity!F34</f>
        <v>1.1018504943</v>
      </c>
      <c r="E35" s="600">
        <f>Activity!$C34*Activity!$D34*Activity!G34</f>
        <v>0</v>
      </c>
      <c r="F35" s="602">
        <f>Activity!$C34*Activity!$D34*Activity!H34</f>
        <v>0</v>
      </c>
      <c r="G35" s="602">
        <f>Activity!$C34*Activity!$D34*Activity!I34</f>
        <v>0.84560619330000009</v>
      </c>
      <c r="H35" s="602">
        <f>Activity!$C34*Activity!$D34*Activity!J34</f>
        <v>0.23061987090000002</v>
      </c>
      <c r="I35" s="602">
        <f>Activity!$C34*Activity!$D34*Activity!K34</f>
        <v>7.6873290299999994E-2</v>
      </c>
      <c r="J35" s="603">
        <f>Activity!$C34*Activity!$D34*Activity!L34</f>
        <v>0.61498632239999995</v>
      </c>
      <c r="K35" s="602">
        <f>Activity!$C34*Activity!$D34*Activity!M34</f>
        <v>0.28186873110000005</v>
      </c>
      <c r="L35" s="602">
        <f>Activity!$C34*Activity!$D34*Activity!N34</f>
        <v>0.34165906800000001</v>
      </c>
      <c r="M35" s="600">
        <f>Activity!$C34*Activity!$D34*Activity!O34</f>
        <v>1.3324703652000001</v>
      </c>
      <c r="N35" s="448">
        <v>0</v>
      </c>
      <c r="O35" s="602">
        <f>Activity!C34*Activity!D34</f>
        <v>8.5414767000000005</v>
      </c>
      <c r="P35" s="609">
        <f>Activity!X34</f>
        <v>0</v>
      </c>
    </row>
    <row r="36" spans="2:16">
      <c r="B36" s="7">
        <f t="shared" si="1"/>
        <v>2022</v>
      </c>
      <c r="C36" s="601">
        <f>Activity!$C35*Activity!$D35*Activity!E35</f>
        <v>3.7223863195500004</v>
      </c>
      <c r="D36" s="602">
        <f>Activity!$C35*Activity!$D35*Activity!F35</f>
        <v>1.1038800809700002</v>
      </c>
      <c r="E36" s="600">
        <f>Activity!$C35*Activity!$D35*Activity!G35</f>
        <v>0</v>
      </c>
      <c r="F36" s="602">
        <f>Activity!$C35*Activity!$D35*Activity!H35</f>
        <v>0</v>
      </c>
      <c r="G36" s="602">
        <f>Activity!$C35*Activity!$D35*Activity!I35</f>
        <v>0.84716378307000018</v>
      </c>
      <c r="H36" s="602">
        <f>Activity!$C35*Activity!$D35*Activity!J35</f>
        <v>0.23104466811000002</v>
      </c>
      <c r="I36" s="602">
        <f>Activity!$C35*Activity!$D35*Activity!K35</f>
        <v>7.7014889370000006E-2</v>
      </c>
      <c r="J36" s="603">
        <f>Activity!$C35*Activity!$D35*Activity!L35</f>
        <v>0.61611911496000005</v>
      </c>
      <c r="K36" s="602">
        <f>Activity!$C35*Activity!$D35*Activity!M35</f>
        <v>0.28238792769000004</v>
      </c>
      <c r="L36" s="602">
        <f>Activity!$C35*Activity!$D35*Activity!N35</f>
        <v>0.34228839720000004</v>
      </c>
      <c r="M36" s="600">
        <f>Activity!$C35*Activity!$D35*Activity!O35</f>
        <v>1.33492474908</v>
      </c>
      <c r="N36" s="448">
        <v>0</v>
      </c>
      <c r="O36" s="602">
        <f>Activity!C35*Activity!D35</f>
        <v>8.5572099300000009</v>
      </c>
      <c r="P36" s="609">
        <f>Activity!X35</f>
        <v>0</v>
      </c>
    </row>
    <row r="37" spans="2:16">
      <c r="B37" s="7">
        <f t="shared" si="1"/>
        <v>2023</v>
      </c>
      <c r="C37" s="601">
        <f>Activity!$C36*Activity!$D36*Activity!E36</f>
        <v>3.7292302746000003</v>
      </c>
      <c r="D37" s="602">
        <f>Activity!$C36*Activity!$D36*Activity!F36</f>
        <v>1.1059096676400002</v>
      </c>
      <c r="E37" s="600">
        <f>Activity!$C36*Activity!$D36*Activity!G36</f>
        <v>0</v>
      </c>
      <c r="F37" s="602">
        <f>Activity!$C36*Activity!$D36*Activity!H36</f>
        <v>0</v>
      </c>
      <c r="G37" s="602">
        <f>Activity!$C36*Activity!$D36*Activity!I36</f>
        <v>0.84872137284000015</v>
      </c>
      <c r="H37" s="602">
        <f>Activity!$C36*Activity!$D36*Activity!J36</f>
        <v>0.23146946532000004</v>
      </c>
      <c r="I37" s="602">
        <f>Activity!$C36*Activity!$D36*Activity!K36</f>
        <v>7.7156488440000004E-2</v>
      </c>
      <c r="J37" s="603">
        <f>Activity!$C36*Activity!$D36*Activity!L36</f>
        <v>0.61725190752000003</v>
      </c>
      <c r="K37" s="602">
        <f>Activity!$C36*Activity!$D36*Activity!M36</f>
        <v>0.28290712428000003</v>
      </c>
      <c r="L37" s="602">
        <f>Activity!$C36*Activity!$D36*Activity!N36</f>
        <v>0.34291772640000007</v>
      </c>
      <c r="M37" s="600">
        <f>Activity!$C36*Activity!$D36*Activity!O36</f>
        <v>1.3373791329600002</v>
      </c>
      <c r="N37" s="448">
        <v>0</v>
      </c>
      <c r="O37" s="602">
        <f>Activity!C36*Activity!D36</f>
        <v>8.5729431600000012</v>
      </c>
      <c r="P37" s="609">
        <f>Activity!X36</f>
        <v>0</v>
      </c>
    </row>
    <row r="38" spans="2:16">
      <c r="B38" s="7">
        <f t="shared" si="1"/>
        <v>2024</v>
      </c>
      <c r="C38" s="601">
        <f>Activity!$C37*Activity!$D37*Activity!E37</f>
        <v>3.7360742296499998</v>
      </c>
      <c r="D38" s="602">
        <f>Activity!$C37*Activity!$D37*Activity!F37</f>
        <v>1.10793925431</v>
      </c>
      <c r="E38" s="600">
        <f>Activity!$C37*Activity!$D37*Activity!G37</f>
        <v>0</v>
      </c>
      <c r="F38" s="602">
        <f>Activity!$C37*Activity!$D37*Activity!H37</f>
        <v>0</v>
      </c>
      <c r="G38" s="602">
        <f>Activity!$C37*Activity!$D37*Activity!I37</f>
        <v>0.85027896261000002</v>
      </c>
      <c r="H38" s="602">
        <f>Activity!$C37*Activity!$D37*Activity!J37</f>
        <v>0.23189426253000001</v>
      </c>
      <c r="I38" s="602">
        <f>Activity!$C37*Activity!$D37*Activity!K37</f>
        <v>7.7298087509999988E-2</v>
      </c>
      <c r="J38" s="603">
        <f>Activity!$C37*Activity!$D37*Activity!L37</f>
        <v>0.6183847000799999</v>
      </c>
      <c r="K38" s="602">
        <f>Activity!$C37*Activity!$D37*Activity!M37</f>
        <v>0.28342632087000003</v>
      </c>
      <c r="L38" s="602">
        <f>Activity!$C37*Activity!$D37*Activity!N37</f>
        <v>0.34354705559999998</v>
      </c>
      <c r="M38" s="600">
        <f>Activity!$C37*Activity!$D37*Activity!O37</f>
        <v>1.33983351684</v>
      </c>
      <c r="N38" s="448">
        <v>0</v>
      </c>
      <c r="O38" s="602">
        <f>Activity!C37*Activity!D37</f>
        <v>8.5886763899999998</v>
      </c>
      <c r="P38" s="609">
        <f>Activity!X37</f>
        <v>0</v>
      </c>
    </row>
    <row r="39" spans="2:16">
      <c r="B39" s="7">
        <f t="shared" si="1"/>
        <v>2025</v>
      </c>
      <c r="C39" s="601">
        <f>Activity!$C38*Activity!$D38*Activity!E38</f>
        <v>3.7429181847000002</v>
      </c>
      <c r="D39" s="602">
        <f>Activity!$C38*Activity!$D38*Activity!F38</f>
        <v>1.1099688409800001</v>
      </c>
      <c r="E39" s="600">
        <f>Activity!$C38*Activity!$D38*Activity!G38</f>
        <v>0</v>
      </c>
      <c r="F39" s="602">
        <f>Activity!$C38*Activity!$D38*Activity!H38</f>
        <v>0</v>
      </c>
      <c r="G39" s="602">
        <f>Activity!$C38*Activity!$D38*Activity!I38</f>
        <v>0.85183655238000011</v>
      </c>
      <c r="H39" s="602">
        <f>Activity!$C38*Activity!$D38*Activity!J38</f>
        <v>0.23231905974</v>
      </c>
      <c r="I39" s="602">
        <f>Activity!$C38*Activity!$D38*Activity!K38</f>
        <v>7.743968658E-2</v>
      </c>
      <c r="J39" s="603">
        <f>Activity!$C38*Activity!$D38*Activity!L38</f>
        <v>0.61951749264</v>
      </c>
      <c r="K39" s="602">
        <f>Activity!$C38*Activity!$D38*Activity!M38</f>
        <v>0.28394551746000002</v>
      </c>
      <c r="L39" s="602">
        <f>Activity!$C38*Activity!$D38*Activity!N38</f>
        <v>0.34417638480000001</v>
      </c>
      <c r="M39" s="600">
        <f>Activity!$C38*Activity!$D38*Activity!O38</f>
        <v>1.3422879007199999</v>
      </c>
      <c r="N39" s="448">
        <v>0</v>
      </c>
      <c r="O39" s="602">
        <f>Activity!C38*Activity!D38</f>
        <v>8.6044096200000002</v>
      </c>
      <c r="P39" s="609">
        <f>Activity!X38</f>
        <v>0</v>
      </c>
    </row>
    <row r="40" spans="2:16">
      <c r="B40" s="7">
        <f t="shared" si="1"/>
        <v>2026</v>
      </c>
      <c r="C40" s="601">
        <f>Activity!$C39*Activity!$D39*Activity!E39</f>
        <v>3.7497621397500001</v>
      </c>
      <c r="D40" s="602">
        <f>Activity!$C39*Activity!$D39*Activity!F39</f>
        <v>1.1119984276500001</v>
      </c>
      <c r="E40" s="600">
        <f>Activity!$C39*Activity!$D39*Activity!G39</f>
        <v>0</v>
      </c>
      <c r="F40" s="602">
        <f>Activity!$C39*Activity!$D39*Activity!H39</f>
        <v>0</v>
      </c>
      <c r="G40" s="602">
        <f>Activity!$C39*Activity!$D39*Activity!I39</f>
        <v>0.85339414215000009</v>
      </c>
      <c r="H40" s="602">
        <f>Activity!$C39*Activity!$D39*Activity!J39</f>
        <v>0.23274385695000002</v>
      </c>
      <c r="I40" s="602">
        <f>Activity!$C39*Activity!$D39*Activity!K39</f>
        <v>7.7581285649999998E-2</v>
      </c>
      <c r="J40" s="603">
        <f>Activity!$C39*Activity!$D39*Activity!L39</f>
        <v>0.62065028519999998</v>
      </c>
      <c r="K40" s="602">
        <f>Activity!$C39*Activity!$D39*Activity!M39</f>
        <v>0.28446471405000001</v>
      </c>
      <c r="L40" s="602">
        <f>Activity!$C39*Activity!$D39*Activity!N39</f>
        <v>0.34480571400000004</v>
      </c>
      <c r="M40" s="600">
        <f>Activity!$C39*Activity!$D39*Activity!O39</f>
        <v>1.3447422846000001</v>
      </c>
      <c r="N40" s="448">
        <v>0</v>
      </c>
      <c r="O40" s="602">
        <f>Activity!C39*Activity!D39</f>
        <v>8.6201428500000006</v>
      </c>
      <c r="P40" s="609">
        <f>Activity!X39</f>
        <v>0</v>
      </c>
    </row>
    <row r="41" spans="2:16">
      <c r="B41" s="7">
        <f t="shared" si="1"/>
        <v>2027</v>
      </c>
      <c r="C41" s="601">
        <f>Activity!$C40*Activity!$D40*Activity!E40</f>
        <v>3.7566060948000004</v>
      </c>
      <c r="D41" s="602">
        <f>Activity!$C40*Activity!$D40*Activity!F40</f>
        <v>1.1140280143200001</v>
      </c>
      <c r="E41" s="600">
        <f>Activity!$C40*Activity!$D40*Activity!G40</f>
        <v>0</v>
      </c>
      <c r="F41" s="602">
        <f>Activity!$C40*Activity!$D40*Activity!H40</f>
        <v>0</v>
      </c>
      <c r="G41" s="602">
        <f>Activity!$C40*Activity!$D40*Activity!I40</f>
        <v>0.85495173192000018</v>
      </c>
      <c r="H41" s="602">
        <f>Activity!$C40*Activity!$D40*Activity!J40</f>
        <v>0.23316865416000002</v>
      </c>
      <c r="I41" s="602">
        <f>Activity!$C40*Activity!$D40*Activity!K40</f>
        <v>7.7722884719999996E-2</v>
      </c>
      <c r="J41" s="603">
        <f>Activity!$C40*Activity!$D40*Activity!L40</f>
        <v>0.62178307775999997</v>
      </c>
      <c r="K41" s="602">
        <f>Activity!$C40*Activity!$D40*Activity!M40</f>
        <v>0.28498391064000006</v>
      </c>
      <c r="L41" s="602">
        <f>Activity!$C40*Activity!$D40*Activity!N40</f>
        <v>0.34543504320000007</v>
      </c>
      <c r="M41" s="600">
        <f>Activity!$C40*Activity!$D40*Activity!O40</f>
        <v>1.3471966684800001</v>
      </c>
      <c r="N41" s="448">
        <v>0</v>
      </c>
      <c r="O41" s="602">
        <f>Activity!C40*Activity!D40</f>
        <v>8.635876080000001</v>
      </c>
      <c r="P41" s="609">
        <f>Activity!X40</f>
        <v>0</v>
      </c>
    </row>
    <row r="42" spans="2:16">
      <c r="B42" s="7">
        <f t="shared" si="1"/>
        <v>2028</v>
      </c>
      <c r="C42" s="601">
        <f>Activity!$C41*Activity!$D41*Activity!E41</f>
        <v>3.7634500498500008</v>
      </c>
      <c r="D42" s="602">
        <f>Activity!$C41*Activity!$D41*Activity!F41</f>
        <v>1.1160576009900003</v>
      </c>
      <c r="E42" s="600">
        <f>Activity!$C41*Activity!$D41*Activity!G41</f>
        <v>0</v>
      </c>
      <c r="F42" s="602">
        <f>Activity!$C41*Activity!$D41*Activity!H41</f>
        <v>0</v>
      </c>
      <c r="G42" s="602">
        <f>Activity!$C41*Activity!$D41*Activity!I41</f>
        <v>0.85650932169000016</v>
      </c>
      <c r="H42" s="602">
        <f>Activity!$C41*Activity!$D41*Activity!J41</f>
        <v>0.23359345137000004</v>
      </c>
      <c r="I42" s="602">
        <f>Activity!$C41*Activity!$D41*Activity!K41</f>
        <v>7.7864483790000008E-2</v>
      </c>
      <c r="J42" s="603">
        <f>Activity!$C41*Activity!$D41*Activity!L41</f>
        <v>0.62291587032000006</v>
      </c>
      <c r="K42" s="602">
        <f>Activity!$C41*Activity!$D41*Activity!M41</f>
        <v>0.28550310723000005</v>
      </c>
      <c r="L42" s="602">
        <f>Activity!$C41*Activity!$D41*Activity!N41</f>
        <v>0.34606437240000004</v>
      </c>
      <c r="M42" s="600">
        <f>Activity!$C41*Activity!$D41*Activity!O41</f>
        <v>1.3496510523600003</v>
      </c>
      <c r="N42" s="448">
        <v>0</v>
      </c>
      <c r="O42" s="602">
        <f>Activity!C41*Activity!D41</f>
        <v>8.6516093100000013</v>
      </c>
      <c r="P42" s="609">
        <f>Activity!X41</f>
        <v>0</v>
      </c>
    </row>
    <row r="43" spans="2:16">
      <c r="B43" s="7">
        <f t="shared" si="1"/>
        <v>2029</v>
      </c>
      <c r="C43" s="601">
        <f>Activity!$C42*Activity!$D42*Activity!E42</f>
        <v>3.7702940048999998</v>
      </c>
      <c r="D43" s="602">
        <f>Activity!$C42*Activity!$D42*Activity!F42</f>
        <v>1.11808718766</v>
      </c>
      <c r="E43" s="600">
        <f>Activity!$C42*Activity!$D42*Activity!G42</f>
        <v>0</v>
      </c>
      <c r="F43" s="602">
        <f>Activity!$C42*Activity!$D42*Activity!H42</f>
        <v>0</v>
      </c>
      <c r="G43" s="602">
        <f>Activity!$C42*Activity!$D42*Activity!I42</f>
        <v>0.85806691146000003</v>
      </c>
      <c r="H43" s="602">
        <f>Activity!$C42*Activity!$D42*Activity!J42</f>
        <v>0.23401824858</v>
      </c>
      <c r="I43" s="602">
        <f>Activity!$C42*Activity!$D42*Activity!K42</f>
        <v>7.8006082859999992E-2</v>
      </c>
      <c r="J43" s="603">
        <f>Activity!$C42*Activity!$D42*Activity!L42</f>
        <v>0.62404866287999994</v>
      </c>
      <c r="K43" s="602">
        <f>Activity!$C42*Activity!$D42*Activity!M42</f>
        <v>0.28602230381999999</v>
      </c>
      <c r="L43" s="602">
        <f>Activity!$C42*Activity!$D42*Activity!N42</f>
        <v>0.34669370160000001</v>
      </c>
      <c r="M43" s="600">
        <f>Activity!$C42*Activity!$D42*Activity!O42</f>
        <v>1.35210543624</v>
      </c>
      <c r="N43" s="448">
        <v>0</v>
      </c>
      <c r="O43" s="602">
        <f>Activity!C42*Activity!D42</f>
        <v>8.6673425399999999</v>
      </c>
      <c r="P43" s="609">
        <f>Activity!X42</f>
        <v>0</v>
      </c>
    </row>
    <row r="44" spans="2:16">
      <c r="B44" s="7">
        <f t="shared" si="1"/>
        <v>2030</v>
      </c>
      <c r="C44" s="601">
        <f>Activity!$C43*Activity!$D43*Activity!E43</f>
        <v>3.7771379599500001</v>
      </c>
      <c r="D44" s="602">
        <f>Activity!$C43*Activity!$D43*Activity!F43</f>
        <v>1.12011677433</v>
      </c>
      <c r="E44" s="600">
        <f>Activity!$C43*Activity!$D43*Activity!G43</f>
        <v>0</v>
      </c>
      <c r="F44" s="602">
        <f>Activity!$C43*Activity!$D43*Activity!H43</f>
        <v>0</v>
      </c>
      <c r="G44" s="602">
        <f>Activity!$C43*Activity!$D43*Activity!I43</f>
        <v>0.85962450123000012</v>
      </c>
      <c r="H44" s="602">
        <f>Activity!$C43*Activity!$D43*Activity!J43</f>
        <v>0.23444304579</v>
      </c>
      <c r="I44" s="602">
        <f>Activity!$C43*Activity!$D43*Activity!K43</f>
        <v>7.814768192999999E-2</v>
      </c>
      <c r="J44" s="603">
        <f>Activity!$C43*Activity!$D43*Activity!L43</f>
        <v>0.62518145543999992</v>
      </c>
      <c r="K44" s="602">
        <f>Activity!$C43*Activity!$D43*Activity!M43</f>
        <v>0.28654150041000004</v>
      </c>
      <c r="L44" s="602">
        <f>Activity!$C43*Activity!$D43*Activity!N43</f>
        <v>0.34732303080000004</v>
      </c>
      <c r="M44" s="600">
        <f>Activity!$C43*Activity!$D43*Activity!O43</f>
        <v>1.35455982012</v>
      </c>
      <c r="N44" s="448">
        <v>0</v>
      </c>
      <c r="O44" s="602">
        <f>Activity!C43*Activity!D43</f>
        <v>8.6830757700000003</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B28" sqref="B28"/>
    </sheetView>
  </sheetViews>
  <sheetFormatPr defaultColWidth="8.85546875" defaultRowHeight="12.75"/>
  <cols>
    <col min="1" max="1" width="8.85546875" style="691"/>
    <col min="2" max="2" width="7" style="687" customWidth="1"/>
    <col min="3" max="3" width="8.85546875" style="687"/>
    <col min="4" max="4" width="13" style="687" bestFit="1" customWidth="1"/>
    <col min="5" max="5" width="12" style="687" customWidth="1"/>
    <col min="6" max="6" width="9.140625" style="687" bestFit="1" customWidth="1"/>
    <col min="7" max="10" width="8.85546875" style="687"/>
    <col min="11" max="11" width="11.42578125" style="687" bestFit="1" customWidth="1"/>
    <col min="12" max="12" width="8.85546875" style="687"/>
    <col min="13" max="13" width="10.7109375" style="687" bestFit="1" customWidth="1"/>
    <col min="14" max="14" width="3" style="687" customWidth="1"/>
    <col min="15" max="15" width="17.140625" style="688" customWidth="1"/>
    <col min="16" max="16" width="4.7109375" style="687" customWidth="1"/>
    <col min="17" max="17" width="2" style="690" customWidth="1"/>
    <col min="18" max="20" width="8.85546875" style="691"/>
    <col min="21" max="21" width="10.7109375" style="691" customWidth="1"/>
    <col min="22" max="27" width="8.85546875" style="691"/>
    <col min="28" max="28" width="8.85546875" style="687"/>
    <col min="29" max="30" width="8.85546875" style="691"/>
    <col min="31" max="31" width="2.7109375" style="691" customWidth="1"/>
    <col min="32" max="32" width="11.7109375" style="691" bestFit="1" customWidth="1"/>
    <col min="33" max="16384" width="8.85546875" style="691"/>
  </cols>
  <sheetData>
    <row r="1" spans="1:32">
      <c r="A1" s="686"/>
      <c r="P1" s="689"/>
    </row>
    <row r="2" spans="1:32">
      <c r="A2" s="686"/>
      <c r="B2" s="692" t="s">
        <v>94</v>
      </c>
      <c r="D2" s="692"/>
      <c r="E2" s="692"/>
    </row>
    <row r="3" spans="1:32">
      <c r="A3" s="686"/>
      <c r="B3" s="692"/>
      <c r="D3" s="692"/>
      <c r="E3" s="692"/>
      <c r="I3" s="692"/>
      <c r="J3" s="693"/>
      <c r="K3" s="693"/>
      <c r="L3" s="693"/>
      <c r="M3" s="693"/>
      <c r="N3" s="693"/>
      <c r="O3" s="694"/>
      <c r="AB3" s="693"/>
    </row>
    <row r="4" spans="1:32" ht="13.5" thickBot="1">
      <c r="A4" s="686"/>
      <c r="B4" s="692" t="s">
        <v>265</v>
      </c>
      <c r="D4" s="692"/>
      <c r="E4" s="692" t="s">
        <v>276</v>
      </c>
      <c r="H4" s="692" t="s">
        <v>30</v>
      </c>
      <c r="I4" s="692"/>
      <c r="J4" s="693"/>
      <c r="K4" s="693"/>
      <c r="L4" s="693"/>
      <c r="M4" s="693"/>
      <c r="N4" s="693"/>
      <c r="O4" s="694"/>
      <c r="AB4" s="693"/>
    </row>
    <row r="5" spans="1:32" ht="13.5" thickBot="1">
      <c r="A5" s="686"/>
      <c r="B5" s="695" t="str">
        <f>city</f>
        <v>Kutai Barat</v>
      </c>
      <c r="C5" s="696"/>
      <c r="D5" s="696"/>
      <c r="E5" s="695" t="str">
        <f>province</f>
        <v>Kalimantan Timur</v>
      </c>
      <c r="F5" s="696"/>
      <c r="G5" s="696"/>
      <c r="H5" s="695" t="str">
        <f>country</f>
        <v>Indonesia</v>
      </c>
      <c r="I5" s="696"/>
      <c r="J5" s="697"/>
      <c r="K5" s="693"/>
      <c r="L5" s="693"/>
      <c r="M5" s="693"/>
      <c r="N5" s="693"/>
      <c r="O5" s="694"/>
      <c r="AB5" s="693"/>
    </row>
    <row r="6" spans="1:32">
      <c r="A6" s="686"/>
      <c r="C6" s="692"/>
      <c r="D6" s="692"/>
      <c r="E6" s="692"/>
    </row>
    <row r="7" spans="1:32">
      <c r="A7" s="686"/>
      <c r="B7" s="687" t="s">
        <v>35</v>
      </c>
      <c r="P7" s="689"/>
    </row>
    <row r="8" spans="1:32">
      <c r="A8" s="686"/>
      <c r="B8" s="687" t="s">
        <v>37</v>
      </c>
      <c r="P8" s="689"/>
    </row>
    <row r="9" spans="1:32">
      <c r="B9" s="698"/>
      <c r="P9" s="689"/>
    </row>
    <row r="10" spans="1:32">
      <c r="P10" s="699"/>
    </row>
    <row r="11" spans="1:32" ht="13.5" thickBot="1">
      <c r="A11" s="700"/>
      <c r="P11" s="700"/>
      <c r="Q11" s="701"/>
    </row>
    <row r="12" spans="1:32" ht="13.5" thickBot="1">
      <c r="A12" s="702"/>
      <c r="B12" s="703"/>
      <c r="C12" s="812" t="s">
        <v>91</v>
      </c>
      <c r="D12" s="813"/>
      <c r="E12" s="813"/>
      <c r="F12" s="813"/>
      <c r="G12" s="813"/>
      <c r="H12" s="813"/>
      <c r="I12" s="813"/>
      <c r="J12" s="813"/>
      <c r="K12" s="813"/>
      <c r="L12" s="813"/>
      <c r="M12" s="814"/>
      <c r="N12" s="704"/>
      <c r="O12" s="705"/>
      <c r="P12" s="702"/>
      <c r="Q12" s="701"/>
      <c r="S12" s="703"/>
      <c r="T12" s="812" t="s">
        <v>91</v>
      </c>
      <c r="U12" s="813"/>
      <c r="V12" s="813"/>
      <c r="W12" s="813"/>
      <c r="X12" s="813"/>
      <c r="Y12" s="813"/>
      <c r="Z12" s="813"/>
      <c r="AA12" s="813"/>
      <c r="AB12" s="813"/>
      <c r="AC12" s="813"/>
      <c r="AD12" s="814"/>
      <c r="AE12" s="704"/>
      <c r="AF12" s="706"/>
    </row>
    <row r="13" spans="1:32" ht="39" thickBot="1">
      <c r="A13" s="702"/>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2"/>
      <c r="Q13" s="701"/>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2"/>
      <c r="B14" s="707"/>
      <c r="C14" s="708" t="s">
        <v>81</v>
      </c>
      <c r="D14" s="709" t="s">
        <v>87</v>
      </c>
      <c r="E14" s="709" t="s">
        <v>88</v>
      </c>
      <c r="F14" s="709" t="s">
        <v>275</v>
      </c>
      <c r="G14" s="709" t="s">
        <v>89</v>
      </c>
      <c r="H14" s="709" t="s">
        <v>82</v>
      </c>
      <c r="I14" s="710" t="s">
        <v>92</v>
      </c>
      <c r="J14" s="711" t="s">
        <v>93</v>
      </c>
      <c r="K14" s="711" t="s">
        <v>316</v>
      </c>
      <c r="L14" s="712" t="s">
        <v>194</v>
      </c>
      <c r="M14" s="711" t="s">
        <v>162</v>
      </c>
      <c r="N14" s="713"/>
      <c r="O14" s="714" t="s">
        <v>163</v>
      </c>
      <c r="P14" s="702"/>
      <c r="Q14" s="701"/>
      <c r="S14" s="707"/>
      <c r="T14" s="708" t="s">
        <v>81</v>
      </c>
      <c r="U14" s="709" t="s">
        <v>87</v>
      </c>
      <c r="V14" s="709" t="s">
        <v>88</v>
      </c>
      <c r="W14" s="709" t="s">
        <v>275</v>
      </c>
      <c r="X14" s="709" t="s">
        <v>89</v>
      </c>
      <c r="Y14" s="709" t="s">
        <v>82</v>
      </c>
      <c r="Z14" s="710" t="s">
        <v>92</v>
      </c>
      <c r="AA14" s="711" t="s">
        <v>93</v>
      </c>
      <c r="AB14" s="711" t="s">
        <v>316</v>
      </c>
      <c r="AC14" s="712" t="s">
        <v>194</v>
      </c>
      <c r="AD14" s="711" t="s">
        <v>162</v>
      </c>
      <c r="AE14" s="713"/>
      <c r="AF14" s="715" t="s">
        <v>163</v>
      </c>
    </row>
    <row r="15" spans="1:32" ht="13.5" thickBot="1">
      <c r="B15" s="716"/>
      <c r="C15" s="717" t="s">
        <v>15</v>
      </c>
      <c r="D15" s="718" t="s">
        <v>15</v>
      </c>
      <c r="E15" s="718" t="s">
        <v>15</v>
      </c>
      <c r="F15" s="718" t="s">
        <v>15</v>
      </c>
      <c r="G15" s="718" t="s">
        <v>15</v>
      </c>
      <c r="H15" s="718" t="s">
        <v>15</v>
      </c>
      <c r="I15" s="719" t="s">
        <v>15</v>
      </c>
      <c r="J15" s="719" t="s">
        <v>15</v>
      </c>
      <c r="K15" s="719" t="s">
        <v>15</v>
      </c>
      <c r="L15" s="720" t="s">
        <v>15</v>
      </c>
      <c r="M15" s="719" t="s">
        <v>15</v>
      </c>
      <c r="N15" s="713"/>
      <c r="O15" s="714" t="s">
        <v>15</v>
      </c>
      <c r="P15" s="691"/>
      <c r="Q15" s="701"/>
      <c r="S15" s="716"/>
      <c r="T15" s="717" t="s">
        <v>15</v>
      </c>
      <c r="U15" s="718" t="s">
        <v>15</v>
      </c>
      <c r="V15" s="718" t="s">
        <v>15</v>
      </c>
      <c r="W15" s="718" t="s">
        <v>15</v>
      </c>
      <c r="X15" s="718" t="s">
        <v>15</v>
      </c>
      <c r="Y15" s="718" t="s">
        <v>15</v>
      </c>
      <c r="Z15" s="719" t="s">
        <v>15</v>
      </c>
      <c r="AA15" s="719" t="s">
        <v>15</v>
      </c>
      <c r="AB15" s="719" t="s">
        <v>15</v>
      </c>
      <c r="AC15" s="720" t="s">
        <v>15</v>
      </c>
      <c r="AD15" s="719" t="s">
        <v>15</v>
      </c>
      <c r="AE15" s="713"/>
      <c r="AF15" s="715" t="s">
        <v>15</v>
      </c>
    </row>
    <row r="16" spans="1:32" ht="13.5" thickBot="1">
      <c r="B16" s="721"/>
      <c r="C16" s="722"/>
      <c r="D16" s="723"/>
      <c r="E16" s="723"/>
      <c r="F16" s="723"/>
      <c r="G16" s="723"/>
      <c r="H16" s="723"/>
      <c r="I16" s="724"/>
      <c r="J16" s="724"/>
      <c r="K16" s="725"/>
      <c r="L16" s="726"/>
      <c r="M16" s="725"/>
      <c r="N16" s="727"/>
      <c r="O16" s="728"/>
      <c r="P16" s="691"/>
      <c r="Q16" s="701"/>
      <c r="S16" s="721"/>
      <c r="T16" s="722"/>
      <c r="U16" s="723"/>
      <c r="V16" s="723"/>
      <c r="W16" s="723"/>
      <c r="X16" s="723"/>
      <c r="Y16" s="723"/>
      <c r="Z16" s="724"/>
      <c r="AA16" s="724"/>
      <c r="AB16" s="725"/>
      <c r="AC16" s="726"/>
      <c r="AD16" s="725"/>
      <c r="AE16" s="727"/>
      <c r="AF16" s="729"/>
    </row>
    <row r="17" spans="2:32">
      <c r="B17" s="730">
        <f>year</f>
        <v>2000</v>
      </c>
      <c r="C17" s="731">
        <f>IF(Select2=1,Food!$K19,"")</f>
        <v>0</v>
      </c>
      <c r="D17" s="732">
        <f>IF(Select2=1,Paper!$K19,"")</f>
        <v>0</v>
      </c>
      <c r="E17" s="732">
        <f>IF(Select2=1,Nappies!$K19,"")</f>
        <v>0</v>
      </c>
      <c r="F17" s="732">
        <f>IF(Select2=1,Garden!$K19,"")</f>
        <v>0</v>
      </c>
      <c r="G17" s="732">
        <f>IF(Select2=1,Wood!$K19,"")</f>
        <v>0</v>
      </c>
      <c r="H17" s="732">
        <f>IF(Select2=1,Textiles!$K19,"")</f>
        <v>0</v>
      </c>
      <c r="I17" s="733">
        <f>Sludge!K19</f>
        <v>0</v>
      </c>
      <c r="J17" s="734" t="str">
        <f>IF(Select2=2,MSW!$K19,"")</f>
        <v/>
      </c>
      <c r="K17" s="733">
        <f>Industry!$K19</f>
        <v>0</v>
      </c>
      <c r="L17" s="735">
        <f>SUM(C17:K17)</f>
        <v>0</v>
      </c>
      <c r="M17" s="736">
        <f>Recovery_OX!C12</f>
        <v>0</v>
      </c>
      <c r="N17" s="699"/>
      <c r="O17" s="737">
        <f>(L17-M17)*(1-Recovery_OX!F12)</f>
        <v>0</v>
      </c>
      <c r="P17" s="691"/>
      <c r="Q17" s="701"/>
      <c r="S17" s="730">
        <f>year</f>
        <v>2000</v>
      </c>
      <c r="T17" s="731">
        <f>IF(Select2=1,Food!$W19,"")</f>
        <v>0</v>
      </c>
      <c r="U17" s="732">
        <f>IF(Select2=1,Paper!$W19,"")</f>
        <v>0</v>
      </c>
      <c r="V17" s="732">
        <f>IF(Select2=1,Nappies!$W19,"")</f>
        <v>0</v>
      </c>
      <c r="W17" s="732">
        <f>IF(Select2=1,Garden!$W19,"")</f>
        <v>0</v>
      </c>
      <c r="X17" s="732">
        <f>IF(Select2=1,Wood!$W19,"")</f>
        <v>0</v>
      </c>
      <c r="Y17" s="732">
        <f>IF(Select2=1,Textiles!$W19,"")</f>
        <v>0</v>
      </c>
      <c r="Z17" s="733">
        <f>Sludge!W19</f>
        <v>0</v>
      </c>
      <c r="AA17" s="734" t="str">
        <f>IF(Select2=2,MSW!$W19,"")</f>
        <v/>
      </c>
      <c r="AB17" s="733">
        <f>Industry!$W19</f>
        <v>0</v>
      </c>
      <c r="AC17" s="735">
        <f t="shared" ref="AC17:AC48" si="0">SUM(T17:AA17)</f>
        <v>0</v>
      </c>
      <c r="AD17" s="736">
        <f>Recovery_OX!R12</f>
        <v>0</v>
      </c>
      <c r="AE17" s="699"/>
      <c r="AF17" s="738">
        <f>(AC17-AD17)*(1-Recovery_OX!U12)</f>
        <v>0</v>
      </c>
    </row>
    <row r="18" spans="2:32">
      <c r="B18" s="739">
        <f t="shared" ref="B18:B81" si="1">B17+1</f>
        <v>2001</v>
      </c>
      <c r="C18" s="740">
        <f>IF(Select2=1,Food!$K20,"")</f>
        <v>7.1966384105262224E-2</v>
      </c>
      <c r="D18" s="741">
        <f>IF(Select2=1,Paper!$K20,"")</f>
        <v>3.7791465851889769E-3</v>
      </c>
      <c r="E18" s="732">
        <f>IF(Select2=1,Nappies!$K20,"")</f>
        <v>1.1916882054329135E-2</v>
      </c>
      <c r="F18" s="741">
        <f>IF(Select2=1,Garden!$K20,"")</f>
        <v>0</v>
      </c>
      <c r="G18" s="732">
        <f>IF(Select2=1,Wood!$K20,"")</f>
        <v>0</v>
      </c>
      <c r="H18" s="741">
        <f>IF(Select2=1,Textiles!$K20,"")</f>
        <v>8.9475998455307911E-4</v>
      </c>
      <c r="I18" s="742">
        <f>Sludge!K20</f>
        <v>0</v>
      </c>
      <c r="J18" s="742" t="str">
        <f>IF(Select2=2,MSW!$K20,"")</f>
        <v/>
      </c>
      <c r="K18" s="742">
        <f>Industry!$K20</f>
        <v>0</v>
      </c>
      <c r="L18" s="743">
        <f>SUM(C18:K18)</f>
        <v>8.8557172729333417E-2</v>
      </c>
      <c r="M18" s="744">
        <f>Recovery_OX!C13</f>
        <v>0</v>
      </c>
      <c r="N18" s="699"/>
      <c r="O18" s="745">
        <f>(L18-M18)*(1-Recovery_OX!F13)</f>
        <v>8.8557172729333417E-2</v>
      </c>
      <c r="P18" s="691"/>
      <c r="Q18" s="701"/>
      <c r="S18" s="739">
        <f t="shared" ref="S18:S81" si="2">S17+1</f>
        <v>2001</v>
      </c>
      <c r="T18" s="740">
        <f>IF(Select2=1,Food!$W20,"")</f>
        <v>4.8148785083806128E-2</v>
      </c>
      <c r="U18" s="741">
        <f>IF(Select2=1,Paper!$W20,"")</f>
        <v>7.8081541016301196E-3</v>
      </c>
      <c r="V18" s="732">
        <f>IF(Select2=1,Nappies!$W20,"")</f>
        <v>0</v>
      </c>
      <c r="W18" s="741">
        <f>IF(Select2=1,Garden!$W20,"")</f>
        <v>0</v>
      </c>
      <c r="X18" s="732">
        <f>IF(Select2=1,Wood!$W20,"")</f>
        <v>3.2772229261097807E-3</v>
      </c>
      <c r="Y18" s="741">
        <f>IF(Select2=1,Textiles!$W20,"")</f>
        <v>9.8055888718145663E-4</v>
      </c>
      <c r="Z18" s="734">
        <f>Sludge!W20</f>
        <v>0</v>
      </c>
      <c r="AA18" s="734" t="str">
        <f>IF(Select2=2,MSW!$W20,"")</f>
        <v/>
      </c>
      <c r="AB18" s="742">
        <f>Industry!$W20</f>
        <v>0</v>
      </c>
      <c r="AC18" s="743">
        <f t="shared" si="0"/>
        <v>6.0214720998727489E-2</v>
      </c>
      <c r="AD18" s="744">
        <f>Recovery_OX!R13</f>
        <v>0</v>
      </c>
      <c r="AE18" s="699"/>
      <c r="AF18" s="746">
        <f>(AC18-AD18)*(1-Recovery_OX!U13)</f>
        <v>6.0214720998727489E-2</v>
      </c>
    </row>
    <row r="19" spans="2:32">
      <c r="B19" s="739">
        <f t="shared" si="1"/>
        <v>2002</v>
      </c>
      <c r="C19" s="740">
        <f>IF(Select2=1,Food!$K21,"")</f>
        <v>0.1219225312559066</v>
      </c>
      <c r="D19" s="741">
        <f>IF(Select2=1,Paper!$K21,"")</f>
        <v>7.3928921887786861E-3</v>
      </c>
      <c r="E19" s="732">
        <f>IF(Select2=1,Nappies!$K21,"")</f>
        <v>2.2254827787664876E-2</v>
      </c>
      <c r="F19" s="741">
        <f>IF(Select2=1,Garden!$K21,"")</f>
        <v>0</v>
      </c>
      <c r="G19" s="732">
        <f>IF(Select2=1,Wood!$K21,"")</f>
        <v>0</v>
      </c>
      <c r="H19" s="741">
        <f>IF(Select2=1,Textiles!$K21,"")</f>
        <v>1.7503592283397544E-3</v>
      </c>
      <c r="I19" s="742">
        <f>Sludge!K21</f>
        <v>0</v>
      </c>
      <c r="J19" s="742" t="str">
        <f>IF(Select2=2,MSW!$K21,"")</f>
        <v/>
      </c>
      <c r="K19" s="742">
        <f>Industry!$K21</f>
        <v>0</v>
      </c>
      <c r="L19" s="743">
        <f t="shared" ref="L19:L82" si="3">SUM(C19:K19)</f>
        <v>0.15332061046068993</v>
      </c>
      <c r="M19" s="744">
        <f>Recovery_OX!C14</f>
        <v>0</v>
      </c>
      <c r="N19" s="699"/>
      <c r="O19" s="745">
        <f>(L19-M19)*(1-Recovery_OX!F14)</f>
        <v>0.15332061046068993</v>
      </c>
      <c r="P19" s="691"/>
      <c r="Q19" s="701"/>
      <c r="S19" s="739">
        <f t="shared" si="2"/>
        <v>2002</v>
      </c>
      <c r="T19" s="740">
        <f>IF(Select2=1,Food!$W21,"")</f>
        <v>8.1571720287181043E-2</v>
      </c>
      <c r="U19" s="741">
        <f>IF(Select2=1,Paper!$W21,"")</f>
        <v>1.527457063797249E-2</v>
      </c>
      <c r="V19" s="732">
        <f>IF(Select2=1,Nappies!$W21,"")</f>
        <v>0</v>
      </c>
      <c r="W19" s="741">
        <f>IF(Select2=1,Garden!$W21,"")</f>
        <v>0</v>
      </c>
      <c r="X19" s="732">
        <f>IF(Select2=1,Wood!$W21,"")</f>
        <v>6.5198542452655425E-3</v>
      </c>
      <c r="Y19" s="741">
        <f>IF(Select2=1,Textiles!$W21,"")</f>
        <v>1.9182018940709636E-3</v>
      </c>
      <c r="Z19" s="734">
        <f>Sludge!W21</f>
        <v>0</v>
      </c>
      <c r="AA19" s="734" t="str">
        <f>IF(Select2=2,MSW!$W21,"")</f>
        <v/>
      </c>
      <c r="AB19" s="742">
        <f>Industry!$W21</f>
        <v>0</v>
      </c>
      <c r="AC19" s="743">
        <f t="shared" si="0"/>
        <v>0.10528434706449005</v>
      </c>
      <c r="AD19" s="744">
        <f>Recovery_OX!R14</f>
        <v>0</v>
      </c>
      <c r="AE19" s="699"/>
      <c r="AF19" s="746">
        <f>(AC19-AD19)*(1-Recovery_OX!U14)</f>
        <v>0.10528434706449005</v>
      </c>
    </row>
    <row r="20" spans="2:32">
      <c r="B20" s="739">
        <f t="shared" si="1"/>
        <v>2003</v>
      </c>
      <c r="C20" s="740">
        <f>IF(Select2=1,Food!$K22,"")</f>
        <v>0.15685152075059206</v>
      </c>
      <c r="D20" s="741">
        <f>IF(Select2=1,Paper!$K22,"")</f>
        <v>1.0838069611798184E-2</v>
      </c>
      <c r="E20" s="732">
        <f>IF(Select2=1,Nappies!$K22,"")</f>
        <v>3.1215432388477654E-2</v>
      </c>
      <c r="F20" s="741">
        <f>IF(Select2=1,Garden!$K22,"")</f>
        <v>0</v>
      </c>
      <c r="G20" s="732">
        <f>IF(Select2=1,Wood!$K22,"")</f>
        <v>0</v>
      </c>
      <c r="H20" s="741">
        <f>IF(Select2=1,Textiles!$K22,"")</f>
        <v>2.5660478575886764E-3</v>
      </c>
      <c r="I20" s="742">
        <f>Sludge!K22</f>
        <v>0</v>
      </c>
      <c r="J20" s="742" t="str">
        <f>IF(Select2=2,MSW!$K22,"")</f>
        <v/>
      </c>
      <c r="K20" s="742">
        <f>Industry!$K22</f>
        <v>0</v>
      </c>
      <c r="L20" s="743">
        <f t="shared" si="3"/>
        <v>0.20147107060845657</v>
      </c>
      <c r="M20" s="744">
        <f>Recovery_OX!C15</f>
        <v>0</v>
      </c>
      <c r="N20" s="699"/>
      <c r="O20" s="745">
        <f>(L20-M20)*(1-Recovery_OX!F15)</f>
        <v>0.20147107060845657</v>
      </c>
      <c r="P20" s="691"/>
      <c r="Q20" s="701"/>
      <c r="S20" s="739">
        <f t="shared" si="2"/>
        <v>2003</v>
      </c>
      <c r="T20" s="740">
        <f>IF(Select2=1,Food!$W22,"")</f>
        <v>0.10494080335677437</v>
      </c>
      <c r="U20" s="741">
        <f>IF(Select2=1,Paper!$W22,"")</f>
        <v>2.2392705809500375E-2</v>
      </c>
      <c r="V20" s="732">
        <f>IF(Select2=1,Nappies!$W22,"")</f>
        <v>0</v>
      </c>
      <c r="W20" s="741">
        <f>IF(Select2=1,Garden!$W22,"")</f>
        <v>0</v>
      </c>
      <c r="X20" s="732">
        <f>IF(Select2=1,Wood!$W22,"")</f>
        <v>9.7166401857750051E-3</v>
      </c>
      <c r="Y20" s="741">
        <f>IF(Select2=1,Textiles!$W22,"")</f>
        <v>2.8121072411930702E-3</v>
      </c>
      <c r="Z20" s="734">
        <f>Sludge!W22</f>
        <v>0</v>
      </c>
      <c r="AA20" s="734" t="str">
        <f>IF(Select2=2,MSW!$W22,"")</f>
        <v/>
      </c>
      <c r="AB20" s="742">
        <f>Industry!$W22</f>
        <v>0</v>
      </c>
      <c r="AC20" s="743">
        <f t="shared" si="0"/>
        <v>0.13986225659324283</v>
      </c>
      <c r="AD20" s="744">
        <f>Recovery_OX!R15</f>
        <v>0</v>
      </c>
      <c r="AE20" s="699"/>
      <c r="AF20" s="746">
        <f>(AC20-AD20)*(1-Recovery_OX!U15)</f>
        <v>0.13986225659324283</v>
      </c>
    </row>
    <row r="21" spans="2:32">
      <c r="B21" s="739">
        <f t="shared" si="1"/>
        <v>2004</v>
      </c>
      <c r="C21" s="740">
        <f>IF(Select2=1,Food!$K23,"")</f>
        <v>0.18107273002397917</v>
      </c>
      <c r="D21" s="741">
        <f>IF(Select2=1,Paper!$K23,"")</f>
        <v>1.4092741367395824E-2</v>
      </c>
      <c r="E21" s="732">
        <f>IF(Select2=1,Nappies!$K23,"")</f>
        <v>3.8908910586129566E-2</v>
      </c>
      <c r="F21" s="741">
        <f>IF(Select2=1,Garden!$K23,"")</f>
        <v>0</v>
      </c>
      <c r="G21" s="732">
        <f>IF(Select2=1,Wood!$K23,"")</f>
        <v>0</v>
      </c>
      <c r="H21" s="741">
        <f>IF(Select2=1,Textiles!$K23,"")</f>
        <v>3.3366318992813235E-3</v>
      </c>
      <c r="I21" s="742">
        <f>Sludge!K23</f>
        <v>0</v>
      </c>
      <c r="J21" s="742" t="str">
        <f>IF(Select2=2,MSW!$K23,"")</f>
        <v/>
      </c>
      <c r="K21" s="742">
        <f>Industry!$K23</f>
        <v>0</v>
      </c>
      <c r="L21" s="743">
        <f t="shared" si="3"/>
        <v>0.2374110138767859</v>
      </c>
      <c r="M21" s="744">
        <f>Recovery_OX!C16</f>
        <v>0</v>
      </c>
      <c r="N21" s="699"/>
      <c r="O21" s="745">
        <f>(L21-M21)*(1-Recovery_OX!F16)</f>
        <v>0.2374110138767859</v>
      </c>
      <c r="P21" s="691"/>
      <c r="Q21" s="701"/>
      <c r="S21" s="739">
        <f t="shared" si="2"/>
        <v>2004</v>
      </c>
      <c r="T21" s="740">
        <f>IF(Select2=1,Food!$W23,"")</f>
        <v>0.12114589430685493</v>
      </c>
      <c r="U21" s="741">
        <f>IF(Select2=1,Paper!$W23,"")</f>
        <v>2.9117234230156663E-2</v>
      </c>
      <c r="V21" s="732">
        <f>IF(Select2=1,Nappies!$W23,"")</f>
        <v>0</v>
      </c>
      <c r="W21" s="741">
        <f>IF(Select2=1,Garden!$W23,"")</f>
        <v>0</v>
      </c>
      <c r="X21" s="732">
        <f>IF(Select2=1,Wood!$W23,"")</f>
        <v>1.2840251030502254E-2</v>
      </c>
      <c r="Y21" s="741">
        <f>IF(Select2=1,Textiles!$W23,"")</f>
        <v>3.656582903321999E-3</v>
      </c>
      <c r="Z21" s="734">
        <f>Sludge!W23</f>
        <v>0</v>
      </c>
      <c r="AA21" s="734" t="str">
        <f>IF(Select2=2,MSW!$W23,"")</f>
        <v/>
      </c>
      <c r="AB21" s="742">
        <f>Industry!$W23</f>
        <v>0</v>
      </c>
      <c r="AC21" s="743">
        <f t="shared" si="0"/>
        <v>0.16675996247083585</v>
      </c>
      <c r="AD21" s="744">
        <f>Recovery_OX!R16</f>
        <v>0</v>
      </c>
      <c r="AE21" s="699"/>
      <c r="AF21" s="746">
        <f>(AC21-AD21)*(1-Recovery_OX!U16)</f>
        <v>0.16675996247083585</v>
      </c>
    </row>
    <row r="22" spans="2:32">
      <c r="B22" s="739">
        <f t="shared" si="1"/>
        <v>2005</v>
      </c>
      <c r="C22" s="740">
        <f>IF(Select2=1,Food!$K24,"")</f>
        <v>0.19931925408520712</v>
      </c>
      <c r="D22" s="741">
        <f>IF(Select2=1,Paper!$K24,"")</f>
        <v>1.723295716310588E-2</v>
      </c>
      <c r="E22" s="732">
        <f>IF(Select2=1,Nappies!$K24,"")</f>
        <v>4.5732555531643751E-2</v>
      </c>
      <c r="F22" s="741">
        <f>IF(Select2=1,Garden!$K24,"")</f>
        <v>0</v>
      </c>
      <c r="G22" s="732">
        <f>IF(Select2=1,Wood!$K24,"")</f>
        <v>0</v>
      </c>
      <c r="H22" s="741">
        <f>IF(Select2=1,Textiles!$K24,"")</f>
        <v>4.0801170680955321E-3</v>
      </c>
      <c r="I22" s="742">
        <f>Sludge!K24</f>
        <v>0</v>
      </c>
      <c r="J22" s="742" t="str">
        <f>IF(Select2=2,MSW!$K24,"")</f>
        <v/>
      </c>
      <c r="K22" s="742">
        <f>Industry!$K24</f>
        <v>0</v>
      </c>
      <c r="L22" s="743">
        <f t="shared" si="3"/>
        <v>0.26636488384805229</v>
      </c>
      <c r="M22" s="744">
        <f>Recovery_OX!C17</f>
        <v>0</v>
      </c>
      <c r="N22" s="699"/>
      <c r="O22" s="745">
        <f>(L22-M22)*(1-Recovery_OX!F17)</f>
        <v>0.26636488384805229</v>
      </c>
      <c r="P22" s="691"/>
      <c r="Q22" s="701"/>
      <c r="S22" s="739">
        <f t="shared" si="2"/>
        <v>2005</v>
      </c>
      <c r="T22" s="740">
        <f>IF(Select2=1,Food!$W24,"")</f>
        <v>0.13335364903113767</v>
      </c>
      <c r="U22" s="741">
        <f>IF(Select2=1,Paper!$W24,"")</f>
        <v>3.5605283394846865E-2</v>
      </c>
      <c r="V22" s="732">
        <f>IF(Select2=1,Nappies!$W24,"")</f>
        <v>0</v>
      </c>
      <c r="W22" s="741">
        <f>IF(Select2=1,Garden!$W24,"")</f>
        <v>0</v>
      </c>
      <c r="X22" s="732">
        <f>IF(Select2=1,Wood!$W24,"")</f>
        <v>1.5947984045591716E-2</v>
      </c>
      <c r="Y22" s="741">
        <f>IF(Select2=1,Textiles!$W24,"")</f>
        <v>4.471361170515652E-3</v>
      </c>
      <c r="Z22" s="734">
        <f>Sludge!W24</f>
        <v>0</v>
      </c>
      <c r="AA22" s="734" t="str">
        <f>IF(Select2=2,MSW!$W24,"")</f>
        <v/>
      </c>
      <c r="AB22" s="742">
        <f>Industry!$W24</f>
        <v>0</v>
      </c>
      <c r="AC22" s="743">
        <f t="shared" si="0"/>
        <v>0.18937827764209192</v>
      </c>
      <c r="AD22" s="744">
        <f>Recovery_OX!R17</f>
        <v>0</v>
      </c>
      <c r="AE22" s="699"/>
      <c r="AF22" s="746">
        <f>(AC22-AD22)*(1-Recovery_OX!U17)</f>
        <v>0.18937827764209192</v>
      </c>
    </row>
    <row r="23" spans="2:32">
      <c r="B23" s="739">
        <f t="shared" si="1"/>
        <v>2006</v>
      </c>
      <c r="C23" s="740">
        <f>IF(Select2=1,Food!$K25,"")</f>
        <v>0.21483777684360564</v>
      </c>
      <c r="D23" s="741">
        <f>IF(Select2=1,Paper!$K25,"")</f>
        <v>2.0333510974213619E-2</v>
      </c>
      <c r="E23" s="732">
        <f>IF(Select2=1,Nappies!$K25,"")</f>
        <v>5.2033802351758682E-2</v>
      </c>
      <c r="F23" s="741">
        <f>IF(Select2=1,Garden!$K25,"")</f>
        <v>0</v>
      </c>
      <c r="G23" s="732">
        <f>IF(Select2=1,Wood!$K25,"")</f>
        <v>0</v>
      </c>
      <c r="H23" s="741">
        <f>IF(Select2=1,Textiles!$K25,"")</f>
        <v>4.8142117684719194E-3</v>
      </c>
      <c r="I23" s="742">
        <f>Sludge!K25</f>
        <v>0</v>
      </c>
      <c r="J23" s="742" t="str">
        <f>IF(Select2=2,MSW!$K25,"")</f>
        <v/>
      </c>
      <c r="K23" s="742">
        <f>Industry!$K25</f>
        <v>0</v>
      </c>
      <c r="L23" s="743">
        <f t="shared" si="3"/>
        <v>0.29201930193804987</v>
      </c>
      <c r="M23" s="744">
        <f>Recovery_OX!C18</f>
        <v>0</v>
      </c>
      <c r="N23" s="699"/>
      <c r="O23" s="745">
        <f>(L23-M23)*(1-Recovery_OX!F18)</f>
        <v>0.29201930193804987</v>
      </c>
      <c r="P23" s="691"/>
      <c r="Q23" s="701"/>
      <c r="S23" s="739">
        <f t="shared" si="2"/>
        <v>2006</v>
      </c>
      <c r="T23" s="740">
        <f>IF(Select2=1,Food!$W25,"")</f>
        <v>0.14373624677315275</v>
      </c>
      <c r="U23" s="741">
        <f>IF(Select2=1,Paper!$W25,"")</f>
        <v>4.2011386310358723E-2</v>
      </c>
      <c r="V23" s="732">
        <f>IF(Select2=1,Nappies!$W25,"")</f>
        <v>0</v>
      </c>
      <c r="W23" s="741">
        <f>IF(Select2=1,Garden!$W25,"")</f>
        <v>0</v>
      </c>
      <c r="X23" s="732">
        <f>IF(Select2=1,Wood!$W25,"")</f>
        <v>1.9098535404366145E-2</v>
      </c>
      <c r="Y23" s="741">
        <f>IF(Select2=1,Textiles!$W25,"")</f>
        <v>5.2758485133938843E-3</v>
      </c>
      <c r="Z23" s="734">
        <f>Sludge!W25</f>
        <v>0</v>
      </c>
      <c r="AA23" s="734" t="str">
        <f>IF(Select2=2,MSW!$W25,"")</f>
        <v/>
      </c>
      <c r="AB23" s="742">
        <f>Industry!$W25</f>
        <v>0</v>
      </c>
      <c r="AC23" s="743">
        <f t="shared" si="0"/>
        <v>0.2101220170012715</v>
      </c>
      <c r="AD23" s="744">
        <f>Recovery_OX!R18</f>
        <v>0</v>
      </c>
      <c r="AE23" s="699"/>
      <c r="AF23" s="746">
        <f>(AC23-AD23)*(1-Recovery_OX!U18)</f>
        <v>0.2101220170012715</v>
      </c>
    </row>
    <row r="24" spans="2:32">
      <c r="B24" s="739">
        <f t="shared" si="1"/>
        <v>2007</v>
      </c>
      <c r="C24" s="740">
        <f>IF(Select2=1,Food!$K26,"")</f>
        <v>0.22634955686821637</v>
      </c>
      <c r="D24" s="741">
        <f>IF(Select2=1,Paper!$K26,"")</f>
        <v>2.3282705900610538E-2</v>
      </c>
      <c r="E24" s="732">
        <f>IF(Select2=1,Nappies!$K26,"")</f>
        <v>5.7533648174239144E-2</v>
      </c>
      <c r="F24" s="741">
        <f>IF(Select2=1,Garden!$K26,"")</f>
        <v>0</v>
      </c>
      <c r="G24" s="732">
        <f>IF(Select2=1,Wood!$K26,"")</f>
        <v>0</v>
      </c>
      <c r="H24" s="741">
        <f>IF(Select2=1,Textiles!$K26,"")</f>
        <v>5.5124703692705371E-3</v>
      </c>
      <c r="I24" s="742">
        <f>Sludge!K26</f>
        <v>0</v>
      </c>
      <c r="J24" s="742" t="str">
        <f>IF(Select2=2,MSW!$K26,"")</f>
        <v/>
      </c>
      <c r="K24" s="742">
        <f>Industry!$K26</f>
        <v>0</v>
      </c>
      <c r="L24" s="743">
        <f t="shared" si="3"/>
        <v>0.31267838131233661</v>
      </c>
      <c r="M24" s="744">
        <f>Recovery_OX!C19</f>
        <v>0</v>
      </c>
      <c r="N24" s="699"/>
      <c r="O24" s="745">
        <f>(L24-M24)*(1-Recovery_OX!F19)</f>
        <v>0.31267838131233661</v>
      </c>
      <c r="P24" s="691"/>
      <c r="Q24" s="701"/>
      <c r="S24" s="739">
        <f t="shared" si="2"/>
        <v>2007</v>
      </c>
      <c r="T24" s="740">
        <f>IF(Select2=1,Food!$W26,"")</f>
        <v>0.1514381513391278</v>
      </c>
      <c r="U24" s="741">
        <f>IF(Select2=1,Paper!$W26,"")</f>
        <v>4.8104764257459798E-2</v>
      </c>
      <c r="V24" s="732">
        <f>IF(Select2=1,Nappies!$W26,"")</f>
        <v>0</v>
      </c>
      <c r="W24" s="741">
        <f>IF(Select2=1,Garden!$W26,"")</f>
        <v>0</v>
      </c>
      <c r="X24" s="732">
        <f>IF(Select2=1,Wood!$W26,"")</f>
        <v>2.2191245133816338E-2</v>
      </c>
      <c r="Y24" s="741">
        <f>IF(Select2=1,Textiles!$W26,"")</f>
        <v>6.0410634183786695E-3</v>
      </c>
      <c r="Z24" s="734">
        <f>Sludge!W26</f>
        <v>0</v>
      </c>
      <c r="AA24" s="734" t="str">
        <f>IF(Select2=2,MSW!$W26,"")</f>
        <v/>
      </c>
      <c r="AB24" s="742">
        <f>Industry!$W26</f>
        <v>0</v>
      </c>
      <c r="AC24" s="743">
        <f t="shared" si="0"/>
        <v>0.22777522414878262</v>
      </c>
      <c r="AD24" s="744">
        <f>Recovery_OX!R19</f>
        <v>0</v>
      </c>
      <c r="AE24" s="699"/>
      <c r="AF24" s="746">
        <f>(AC24-AD24)*(1-Recovery_OX!U19)</f>
        <v>0.22777522414878262</v>
      </c>
    </row>
    <row r="25" spans="2:32">
      <c r="B25" s="739">
        <f t="shared" si="1"/>
        <v>2008</v>
      </c>
      <c r="C25" s="740">
        <f>IF(Select2=1,Food!$K27,"")</f>
        <v>0.23515492390226439</v>
      </c>
      <c r="D25" s="741">
        <f>IF(Select2=1,Paper!$K27,"")</f>
        <v>2.6089692293879439E-2</v>
      </c>
      <c r="E25" s="732">
        <f>IF(Select2=1,Nappies!$K27,"")</f>
        <v>6.235396687059816E-2</v>
      </c>
      <c r="F25" s="741">
        <f>IF(Select2=1,Garden!$K27,"")</f>
        <v>0</v>
      </c>
      <c r="G25" s="732">
        <f>IF(Select2=1,Wood!$K27,"")</f>
        <v>0</v>
      </c>
      <c r="H25" s="741">
        <f>IF(Select2=1,Textiles!$K27,"")</f>
        <v>6.1770593301023894E-3</v>
      </c>
      <c r="I25" s="742">
        <f>Sludge!K27</f>
        <v>0</v>
      </c>
      <c r="J25" s="742" t="str">
        <f>IF(Select2=2,MSW!$K27,"")</f>
        <v/>
      </c>
      <c r="K25" s="742">
        <f>Industry!$K27</f>
        <v>0</v>
      </c>
      <c r="L25" s="743">
        <f t="shared" si="3"/>
        <v>0.32977564239684432</v>
      </c>
      <c r="M25" s="744">
        <f>Recovery_OX!C20</f>
        <v>0</v>
      </c>
      <c r="N25" s="699"/>
      <c r="O25" s="745">
        <f>(L25-M25)*(1-Recovery_OX!F20)</f>
        <v>0.32977564239684432</v>
      </c>
      <c r="P25" s="691"/>
      <c r="Q25" s="701"/>
      <c r="S25" s="739">
        <f t="shared" si="2"/>
        <v>2008</v>
      </c>
      <c r="T25" s="740">
        <f>IF(Select2=1,Food!$W27,"")</f>
        <v>0.15732934248590391</v>
      </c>
      <c r="U25" s="741">
        <f>IF(Select2=1,Paper!$W27,"")</f>
        <v>5.3904322921238521E-2</v>
      </c>
      <c r="V25" s="732">
        <f>IF(Select2=1,Nappies!$W27,"")</f>
        <v>0</v>
      </c>
      <c r="W25" s="741">
        <f>IF(Select2=1,Garden!$W27,"")</f>
        <v>0</v>
      </c>
      <c r="X25" s="732">
        <f>IF(Select2=1,Wood!$W27,"")</f>
        <v>2.5227163992069597E-2</v>
      </c>
      <c r="Y25" s="741">
        <f>IF(Select2=1,Textiles!$W27,"")</f>
        <v>6.7693800877834404E-3</v>
      </c>
      <c r="Z25" s="734">
        <f>Sludge!W27</f>
        <v>0</v>
      </c>
      <c r="AA25" s="734" t="str">
        <f>IF(Select2=2,MSW!$W27,"")</f>
        <v/>
      </c>
      <c r="AB25" s="742">
        <f>Industry!$W27</f>
        <v>0</v>
      </c>
      <c r="AC25" s="743">
        <f t="shared" si="0"/>
        <v>0.24323020948699547</v>
      </c>
      <c r="AD25" s="744">
        <f>Recovery_OX!R20</f>
        <v>0</v>
      </c>
      <c r="AE25" s="699"/>
      <c r="AF25" s="746">
        <f>(AC25-AD25)*(1-Recovery_OX!U20)</f>
        <v>0.24323020948699547</v>
      </c>
    </row>
    <row r="26" spans="2:32">
      <c r="B26" s="739">
        <f t="shared" si="1"/>
        <v>2009</v>
      </c>
      <c r="C26" s="740">
        <f>IF(Select2=1,Food!$K28,"")</f>
        <v>0.24211705841681425</v>
      </c>
      <c r="D26" s="741">
        <f>IF(Select2=1,Paper!$K28,"")</f>
        <v>2.8762557805517563E-2</v>
      </c>
      <c r="E26" s="732">
        <f>IF(Select2=1,Nappies!$K28,"")</f>
        <v>6.6596178809911366E-2</v>
      </c>
      <c r="F26" s="741">
        <f>IF(Select2=1,Garden!$K28,"")</f>
        <v>0</v>
      </c>
      <c r="G26" s="732">
        <f>IF(Select2=1,Wood!$K28,"")</f>
        <v>0</v>
      </c>
      <c r="H26" s="741">
        <f>IF(Select2=1,Textiles!$K28,"")</f>
        <v>6.8098935031081958E-3</v>
      </c>
      <c r="I26" s="742">
        <f>Sludge!K28</f>
        <v>0</v>
      </c>
      <c r="J26" s="742" t="str">
        <f>IF(Select2=2,MSW!$K28,"")</f>
        <v/>
      </c>
      <c r="K26" s="742">
        <f>Industry!$K28</f>
        <v>0</v>
      </c>
      <c r="L26" s="743">
        <f t="shared" si="3"/>
        <v>0.34428568853535135</v>
      </c>
      <c r="M26" s="744">
        <f>Recovery_OX!C21</f>
        <v>0</v>
      </c>
      <c r="N26" s="699"/>
      <c r="O26" s="745">
        <f>(L26-M26)*(1-Recovery_OX!F21)</f>
        <v>0.34428568853535135</v>
      </c>
      <c r="P26" s="691"/>
      <c r="Q26" s="701"/>
      <c r="S26" s="739">
        <f t="shared" si="2"/>
        <v>2009</v>
      </c>
      <c r="T26" s="740">
        <f>IF(Select2=1,Food!$W28,"")</f>
        <v>0.16198732721909961</v>
      </c>
      <c r="U26" s="741">
        <f>IF(Select2=1,Paper!$W28,"")</f>
        <v>5.9426772325449517E-2</v>
      </c>
      <c r="V26" s="732">
        <f>IF(Select2=1,Nappies!$W28,"")</f>
        <v>0</v>
      </c>
      <c r="W26" s="741">
        <f>IF(Select2=1,Garden!$W28,"")</f>
        <v>0</v>
      </c>
      <c r="X26" s="732">
        <f>IF(Select2=1,Wood!$W28,"")</f>
        <v>2.8206921497116594E-2</v>
      </c>
      <c r="Y26" s="741">
        <f>IF(Select2=1,Textiles!$W28,"")</f>
        <v>7.462896989707612E-3</v>
      </c>
      <c r="Z26" s="734">
        <f>Sludge!W28</f>
        <v>0</v>
      </c>
      <c r="AA26" s="734" t="str">
        <f>IF(Select2=2,MSW!$W28,"")</f>
        <v/>
      </c>
      <c r="AB26" s="742">
        <f>Industry!$W28</f>
        <v>0</v>
      </c>
      <c r="AC26" s="743">
        <f t="shared" si="0"/>
        <v>0.25708391803137332</v>
      </c>
      <c r="AD26" s="744">
        <f>Recovery_OX!R21</f>
        <v>0</v>
      </c>
      <c r="AE26" s="699"/>
      <c r="AF26" s="746">
        <f>(AC26-AD26)*(1-Recovery_OX!U21)</f>
        <v>0.25708391803137332</v>
      </c>
    </row>
    <row r="27" spans="2:32">
      <c r="B27" s="739">
        <f t="shared" si="1"/>
        <v>2010</v>
      </c>
      <c r="C27" s="740">
        <f>IF(Select2=1,Food!$K29,"")</f>
        <v>0.24780188265155328</v>
      </c>
      <c r="D27" s="741">
        <f>IF(Select2=1,Paper!$K29,"")</f>
        <v>3.1308177192145681E-2</v>
      </c>
      <c r="E27" s="732">
        <f>IF(Select2=1,Nappies!$K29,"")</f>
        <v>7.0343748296680497E-2</v>
      </c>
      <c r="F27" s="741">
        <f>IF(Select2=1,Garden!$K29,"")</f>
        <v>0</v>
      </c>
      <c r="G27" s="732">
        <f>IF(Select2=1,Wood!$K29,"")</f>
        <v>0</v>
      </c>
      <c r="H27" s="741">
        <f>IF(Select2=1,Textiles!$K29,"")</f>
        <v>7.4126005724725087E-3</v>
      </c>
      <c r="I27" s="742">
        <f>Sludge!K29</f>
        <v>0</v>
      </c>
      <c r="J27" s="742" t="str">
        <f>IF(Select2=2,MSW!$K29,"")</f>
        <v/>
      </c>
      <c r="K27" s="742">
        <f>Industry!$K29</f>
        <v>0</v>
      </c>
      <c r="L27" s="743">
        <f t="shared" si="3"/>
        <v>0.35686640871285197</v>
      </c>
      <c r="M27" s="744">
        <f>Recovery_OX!C22</f>
        <v>0</v>
      </c>
      <c r="N27" s="699"/>
      <c r="O27" s="745">
        <f>(L27-M27)*(1-Recovery_OX!F22)</f>
        <v>0.35686640871285197</v>
      </c>
      <c r="P27" s="691"/>
      <c r="Q27" s="701"/>
      <c r="S27" s="739">
        <f t="shared" si="2"/>
        <v>2010</v>
      </c>
      <c r="T27" s="740">
        <f>IF(Select2=1,Food!$W29,"")</f>
        <v>0.1657907332637511</v>
      </c>
      <c r="U27" s="741">
        <f>IF(Select2=1,Paper!$W29,"")</f>
        <v>6.4686316512697697E-2</v>
      </c>
      <c r="V27" s="732">
        <f>IF(Select2=1,Nappies!$W29,"")</f>
        <v>0</v>
      </c>
      <c r="W27" s="741">
        <f>IF(Select2=1,Garden!$W29,"")</f>
        <v>0</v>
      </c>
      <c r="X27" s="732">
        <f>IF(Select2=1,Wood!$W29,"")</f>
        <v>3.1130547865316417E-2</v>
      </c>
      <c r="Y27" s="741">
        <f>IF(Select2=1,Textiles!$W29,"")</f>
        <v>8.1233978876411057E-3</v>
      </c>
      <c r="Z27" s="734">
        <f>Sludge!W29</f>
        <v>0</v>
      </c>
      <c r="AA27" s="734" t="str">
        <f>IF(Select2=2,MSW!$W29,"")</f>
        <v/>
      </c>
      <c r="AB27" s="742">
        <f>Industry!$W29</f>
        <v>0</v>
      </c>
      <c r="AC27" s="743">
        <f t="shared" si="0"/>
        <v>0.26973099552940633</v>
      </c>
      <c r="AD27" s="744">
        <f>Recovery_OX!R22</f>
        <v>0</v>
      </c>
      <c r="AE27" s="699"/>
      <c r="AF27" s="746">
        <f>(AC27-AD27)*(1-Recovery_OX!U22)</f>
        <v>0.26973099552940633</v>
      </c>
    </row>
    <row r="28" spans="2:32">
      <c r="B28" s="739">
        <f t="shared" si="1"/>
        <v>2011</v>
      </c>
      <c r="C28" s="740">
        <f>IF(Select2=1,Food!$K30,"")</f>
        <v>0.25336358364425415</v>
      </c>
      <c r="D28" s="741">
        <f>IF(Select2=1,Paper!$K30,"")</f>
        <v>3.3773649243142072E-2</v>
      </c>
      <c r="E28" s="732">
        <f>IF(Select2=1,Nappies!$K30,"")</f>
        <v>7.379539631608828E-2</v>
      </c>
      <c r="F28" s="741">
        <f>IF(Select2=1,Garden!$K30,"")</f>
        <v>0</v>
      </c>
      <c r="G28" s="732">
        <f>IF(Select2=1,Wood!$K30,"")</f>
        <v>0</v>
      </c>
      <c r="H28" s="741">
        <f>IF(Select2=1,Textiles!$K30,"")</f>
        <v>7.9963317627129802E-3</v>
      </c>
      <c r="I28" s="742">
        <f>Sludge!K30</f>
        <v>0</v>
      </c>
      <c r="J28" s="742" t="str">
        <f>IF(Select2=2,MSW!$K30,"")</f>
        <v/>
      </c>
      <c r="K28" s="742">
        <f>Industry!$K30</f>
        <v>0</v>
      </c>
      <c r="L28" s="743">
        <f t="shared" si="3"/>
        <v>0.36892896096619748</v>
      </c>
      <c r="M28" s="744">
        <f>Recovery_OX!C23</f>
        <v>0</v>
      </c>
      <c r="N28" s="699"/>
      <c r="O28" s="745">
        <f>(L28-M28)*(1-Recovery_OX!F23)</f>
        <v>0.36892896096619748</v>
      </c>
      <c r="P28" s="691"/>
      <c r="Q28" s="701"/>
      <c r="S28" s="739">
        <f t="shared" si="2"/>
        <v>2011</v>
      </c>
      <c r="T28" s="740">
        <f>IF(Select2=1,Food!$W30,"")</f>
        <v>0.16951176425797557</v>
      </c>
      <c r="U28" s="741">
        <f>IF(Select2=1,Paper!$W30,"")</f>
        <v>6.9780267031285287E-2</v>
      </c>
      <c r="V28" s="732">
        <f>IF(Select2=1,Nappies!$W30,"")</f>
        <v>0</v>
      </c>
      <c r="W28" s="741">
        <f>IF(Select2=1,Garden!$W30,"")</f>
        <v>0</v>
      </c>
      <c r="X28" s="732">
        <f>IF(Select2=1,Wood!$W30,"")</f>
        <v>3.4033357038179973E-2</v>
      </c>
      <c r="Y28" s="741">
        <f>IF(Select2=1,Textiles!$W30,"")</f>
        <v>8.7631033016032679E-3</v>
      </c>
      <c r="Z28" s="734">
        <f>Sludge!W30</f>
        <v>0</v>
      </c>
      <c r="AA28" s="734" t="str">
        <f>IF(Select2=2,MSW!$W30,"")</f>
        <v/>
      </c>
      <c r="AB28" s="742">
        <f>Industry!$W30</f>
        <v>0</v>
      </c>
      <c r="AC28" s="743">
        <f t="shared" si="0"/>
        <v>0.28208849162904409</v>
      </c>
      <c r="AD28" s="744">
        <f>Recovery_OX!R23</f>
        <v>0</v>
      </c>
      <c r="AE28" s="699"/>
      <c r="AF28" s="746">
        <f>(AC28-AD28)*(1-Recovery_OX!U23)</f>
        <v>0.28208849162904409</v>
      </c>
    </row>
    <row r="29" spans="2:32">
      <c r="B29" s="739">
        <f t="shared" si="1"/>
        <v>2012</v>
      </c>
      <c r="C29" s="740">
        <f>IF(Select2=1,Food!$K31,"")</f>
        <v>0.23807194297879211</v>
      </c>
      <c r="D29" s="741">
        <f>IF(Select2=1,Paper!$K31,"")</f>
        <v>3.5073661853145963E-2</v>
      </c>
      <c r="E29" s="732">
        <f>IF(Select2=1,Nappies!$K31,"")</f>
        <v>7.3557956518438827E-2</v>
      </c>
      <c r="F29" s="741">
        <f>IF(Select2=1,Garden!$K31,"")</f>
        <v>0</v>
      </c>
      <c r="G29" s="732">
        <f>IF(Select2=1,Wood!$K31,"")</f>
        <v>0</v>
      </c>
      <c r="H29" s="741">
        <f>IF(Select2=1,Textiles!$K31,"")</f>
        <v>8.3041259264547695E-3</v>
      </c>
      <c r="I29" s="742">
        <f>Sludge!K31</f>
        <v>0</v>
      </c>
      <c r="J29" s="742" t="str">
        <f>IF(Select2=2,MSW!$K31,"")</f>
        <v/>
      </c>
      <c r="K29" s="742">
        <f>Industry!$K31</f>
        <v>0</v>
      </c>
      <c r="L29" s="743">
        <f>SUM(C29:K29)</f>
        <v>0.35500768727683163</v>
      </c>
      <c r="M29" s="744">
        <f>Recovery_OX!C24</f>
        <v>0</v>
      </c>
      <c r="N29" s="699"/>
      <c r="O29" s="745">
        <f>(L29-M29)*(1-Recovery_OX!F24)</f>
        <v>0.35500768727683163</v>
      </c>
      <c r="P29" s="691"/>
      <c r="Q29" s="701"/>
      <c r="S29" s="739">
        <f t="shared" si="2"/>
        <v>2012</v>
      </c>
      <c r="T29" s="740">
        <f>IF(Select2=1,Food!$W31,"")</f>
        <v>0.15928096095815708</v>
      </c>
      <c r="U29" s="741">
        <f>IF(Select2=1,Paper!$W31,"")</f>
        <v>7.2466243498235453E-2</v>
      </c>
      <c r="V29" s="732">
        <f>IF(Select2=1,Nappies!$W31,"")</f>
        <v>0</v>
      </c>
      <c r="W29" s="741">
        <f>IF(Select2=1,Garden!$W31,"")</f>
        <v>0</v>
      </c>
      <c r="X29" s="732">
        <f>IF(Select2=1,Wood!$W31,"")</f>
        <v>3.597019876697146E-2</v>
      </c>
      <c r="Y29" s="741">
        <f>IF(Select2=1,Textiles!$W31,"")</f>
        <v>9.1004119741970105E-3</v>
      </c>
      <c r="Z29" s="734">
        <f>Sludge!W31</f>
        <v>0</v>
      </c>
      <c r="AA29" s="734" t="str">
        <f>IF(Select2=2,MSW!$W31,"")</f>
        <v/>
      </c>
      <c r="AB29" s="742">
        <f>Industry!$W31</f>
        <v>0</v>
      </c>
      <c r="AC29" s="743">
        <f t="shared" si="0"/>
        <v>0.27681781519756099</v>
      </c>
      <c r="AD29" s="744">
        <f>Recovery_OX!R24</f>
        <v>0</v>
      </c>
      <c r="AE29" s="699"/>
      <c r="AF29" s="746">
        <f>(AC29-AD29)*(1-Recovery_OX!U24)</f>
        <v>0.27681781519756099</v>
      </c>
    </row>
    <row r="30" spans="2:32">
      <c r="B30" s="739">
        <f t="shared" si="1"/>
        <v>2013</v>
      </c>
      <c r="C30" s="740">
        <f>IF(Select2=1,Food!$K32,"")</f>
        <v>0.22834298124766109</v>
      </c>
      <c r="D30" s="741">
        <f>IF(Select2=1,Paper!$K32,"")</f>
        <v>3.6313162084971151E-2</v>
      </c>
      <c r="E30" s="732">
        <f>IF(Select2=1,Nappies!$K32,"")</f>
        <v>7.3443963977309637E-2</v>
      </c>
      <c r="F30" s="741">
        <f>IF(Select2=1,Garden!$K32,"")</f>
        <v>0</v>
      </c>
      <c r="G30" s="732">
        <f>IF(Select2=1,Wood!$K32,"")</f>
        <v>0</v>
      </c>
      <c r="H30" s="741">
        <f>IF(Select2=1,Textiles!$K32,"")</f>
        <v>8.597593031601734E-3</v>
      </c>
      <c r="I30" s="742">
        <f>Sludge!K32</f>
        <v>0</v>
      </c>
      <c r="J30" s="742" t="str">
        <f>IF(Select2=2,MSW!$K32,"")</f>
        <v/>
      </c>
      <c r="K30" s="742">
        <f>Industry!$K32</f>
        <v>0</v>
      </c>
      <c r="L30" s="743">
        <f t="shared" si="3"/>
        <v>0.34669770034154357</v>
      </c>
      <c r="M30" s="744">
        <f>Recovery_OX!C25</f>
        <v>0</v>
      </c>
      <c r="N30" s="699"/>
      <c r="O30" s="745">
        <f>(L30-M30)*(1-Recovery_OX!F25)</f>
        <v>0.34669770034154357</v>
      </c>
      <c r="P30" s="691"/>
      <c r="Q30" s="701"/>
      <c r="S30" s="739">
        <f t="shared" si="2"/>
        <v>2013</v>
      </c>
      <c r="T30" s="740">
        <f>IF(Select2=1,Food!$W32,"")</f>
        <v>0.1527718429400052</v>
      </c>
      <c r="U30" s="741">
        <f>IF(Select2=1,Paper!$W32,"")</f>
        <v>7.5027194390436258E-2</v>
      </c>
      <c r="V30" s="732">
        <f>IF(Select2=1,Nappies!$W32,"")</f>
        <v>0</v>
      </c>
      <c r="W30" s="741">
        <f>IF(Select2=1,Garden!$W32,"")</f>
        <v>0</v>
      </c>
      <c r="X30" s="732">
        <f>IF(Select2=1,Wood!$W32,"")</f>
        <v>3.7864164154977425E-2</v>
      </c>
      <c r="Y30" s="741">
        <f>IF(Select2=1,Textiles!$W32,"")</f>
        <v>9.4220197606594367E-3</v>
      </c>
      <c r="Z30" s="734">
        <f>Sludge!W32</f>
        <v>0</v>
      </c>
      <c r="AA30" s="734" t="str">
        <f>IF(Select2=2,MSW!$W32,"")</f>
        <v/>
      </c>
      <c r="AB30" s="742">
        <f>Industry!$W32</f>
        <v>0</v>
      </c>
      <c r="AC30" s="743">
        <f t="shared" si="0"/>
        <v>0.27508522124607832</v>
      </c>
      <c r="AD30" s="744">
        <f>Recovery_OX!R25</f>
        <v>0</v>
      </c>
      <c r="AE30" s="699"/>
      <c r="AF30" s="746">
        <f>(AC30-AD30)*(1-Recovery_OX!U25)</f>
        <v>0.27508522124607832</v>
      </c>
    </row>
    <row r="31" spans="2:32">
      <c r="B31" s="739">
        <f t="shared" si="1"/>
        <v>2014</v>
      </c>
      <c r="C31" s="740">
        <f>IF(Select2=1,Food!$K33,"")</f>
        <v>0.22226207241233148</v>
      </c>
      <c r="D31" s="741">
        <f>IF(Select2=1,Paper!$K33,"")</f>
        <v>3.7492002006109644E-2</v>
      </c>
      <c r="E31" s="732">
        <f>IF(Select2=1,Nappies!$K33,"")</f>
        <v>7.3420752772289502E-2</v>
      </c>
      <c r="F31" s="741">
        <f>IF(Select2=1,Garden!$K33,"")</f>
        <v>0</v>
      </c>
      <c r="G31" s="732">
        <f>IF(Select2=1,Wood!$K33,"")</f>
        <v>0</v>
      </c>
      <c r="H31" s="741">
        <f>IF(Select2=1,Textiles!$K33,"")</f>
        <v>8.87669805329162E-3</v>
      </c>
      <c r="I31" s="742">
        <f>Sludge!K33</f>
        <v>0</v>
      </c>
      <c r="J31" s="742" t="str">
        <f>IF(Select2=2,MSW!$K33,"")</f>
        <v/>
      </c>
      <c r="K31" s="742">
        <f>Industry!$K33</f>
        <v>0</v>
      </c>
      <c r="L31" s="743">
        <f t="shared" si="3"/>
        <v>0.34205152524402221</v>
      </c>
      <c r="M31" s="744">
        <f>Recovery_OX!C26</f>
        <v>0</v>
      </c>
      <c r="N31" s="699"/>
      <c r="O31" s="745">
        <f>(L31-M31)*(1-Recovery_OX!F26)</f>
        <v>0.34205152524402221</v>
      </c>
      <c r="P31" s="691"/>
      <c r="Q31" s="701"/>
      <c r="S31" s="739">
        <f t="shared" si="2"/>
        <v>2014</v>
      </c>
      <c r="T31" s="740">
        <f>IF(Select2=1,Food!$W33,"")</f>
        <v>0.14870343827765262</v>
      </c>
      <c r="U31" s="741">
        <f>IF(Select2=1,Paper!$W33,"")</f>
        <v>7.7462814062210006E-2</v>
      </c>
      <c r="V31" s="732">
        <f>IF(Select2=1,Nappies!$W33,"")</f>
        <v>0</v>
      </c>
      <c r="W31" s="741">
        <f>IF(Select2=1,Garden!$W33,"")</f>
        <v>0</v>
      </c>
      <c r="X31" s="732">
        <f>IF(Select2=1,Wood!$W33,"")</f>
        <v>3.9713051963949447E-2</v>
      </c>
      <c r="Y31" s="741">
        <f>IF(Select2=1,Textiles!$W33,"")</f>
        <v>9.7278882775798589E-3</v>
      </c>
      <c r="Z31" s="734">
        <f>Sludge!W33</f>
        <v>0</v>
      </c>
      <c r="AA31" s="734" t="str">
        <f>IF(Select2=2,MSW!$W33,"")</f>
        <v/>
      </c>
      <c r="AB31" s="742">
        <f>Industry!$W33</f>
        <v>0</v>
      </c>
      <c r="AC31" s="743">
        <f t="shared" si="0"/>
        <v>0.27560719258139194</v>
      </c>
      <c r="AD31" s="744">
        <f>Recovery_OX!R26</f>
        <v>0</v>
      </c>
      <c r="AE31" s="699"/>
      <c r="AF31" s="746">
        <f>(AC31-AD31)*(1-Recovery_OX!U26)</f>
        <v>0.27560719258139194</v>
      </c>
    </row>
    <row r="32" spans="2:32">
      <c r="B32" s="739">
        <f t="shared" si="1"/>
        <v>2015</v>
      </c>
      <c r="C32" s="740">
        <f>IF(Select2=1,Food!$K34,"")</f>
        <v>0.21860586549626854</v>
      </c>
      <c r="D32" s="741">
        <f>IF(Select2=1,Paper!$K34,"")</f>
        <v>3.8613197660833987E-2</v>
      </c>
      <c r="E32" s="732">
        <f>IF(Select2=1,Nappies!$K34,"")</f>
        <v>7.3470709329704953E-2</v>
      </c>
      <c r="F32" s="741">
        <f>IF(Select2=1,Garden!$K34,"")</f>
        <v>0</v>
      </c>
      <c r="G32" s="732">
        <f>IF(Select2=1,Wood!$K34,"")</f>
        <v>0</v>
      </c>
      <c r="H32" s="741">
        <f>IF(Select2=1,Textiles!$K34,"")</f>
        <v>9.142155077539852E-3</v>
      </c>
      <c r="I32" s="742">
        <f>Sludge!K34</f>
        <v>0</v>
      </c>
      <c r="J32" s="742" t="str">
        <f>IF(Select2=2,MSW!$K34,"")</f>
        <v/>
      </c>
      <c r="K32" s="742">
        <f>Industry!$K34</f>
        <v>0</v>
      </c>
      <c r="L32" s="743">
        <f t="shared" si="3"/>
        <v>0.33983192756434732</v>
      </c>
      <c r="M32" s="744">
        <f>Recovery_OX!C27</f>
        <v>0</v>
      </c>
      <c r="N32" s="699"/>
      <c r="O32" s="745">
        <f>(L32-M32)*(1-Recovery_OX!F27)</f>
        <v>0.33983192756434732</v>
      </c>
      <c r="P32" s="691"/>
      <c r="Q32" s="701"/>
      <c r="S32" s="739">
        <f t="shared" si="2"/>
        <v>2015</v>
      </c>
      <c r="T32" s="740">
        <f>IF(Select2=1,Food!$W34,"")</f>
        <v>0.14625726951133042</v>
      </c>
      <c r="U32" s="741">
        <f>IF(Select2=1,Paper!$W34,"")</f>
        <v>7.9779334009987574E-2</v>
      </c>
      <c r="V32" s="732">
        <f>IF(Select2=1,Nappies!$W34,"")</f>
        <v>0</v>
      </c>
      <c r="W32" s="741">
        <f>IF(Select2=1,Garden!$W34,"")</f>
        <v>0</v>
      </c>
      <c r="X32" s="732">
        <f>IF(Select2=1,Wood!$W34,"")</f>
        <v>4.1517471749751476E-2</v>
      </c>
      <c r="Y32" s="741">
        <f>IF(Select2=1,Textiles!$W34,"")</f>
        <v>1.0018800084975181E-2</v>
      </c>
      <c r="Z32" s="734">
        <f>Sludge!W34</f>
        <v>0</v>
      </c>
      <c r="AA32" s="734" t="str">
        <f>IF(Select2=2,MSW!$W34,"")</f>
        <v/>
      </c>
      <c r="AB32" s="742">
        <f>Industry!$W34</f>
        <v>0</v>
      </c>
      <c r="AC32" s="743">
        <f t="shared" si="0"/>
        <v>0.27757287535604463</v>
      </c>
      <c r="AD32" s="744">
        <f>Recovery_OX!R27</f>
        <v>0</v>
      </c>
      <c r="AE32" s="699"/>
      <c r="AF32" s="746">
        <f>(AC32-AD32)*(1-Recovery_OX!U27)</f>
        <v>0.27757287535604463</v>
      </c>
    </row>
    <row r="33" spans="2:32">
      <c r="B33" s="739">
        <f t="shared" si="1"/>
        <v>2016</v>
      </c>
      <c r="C33" s="740">
        <f>IF(Select2=1,Food!$K35,"")</f>
        <v>0.21660958015529733</v>
      </c>
      <c r="D33" s="741">
        <f>IF(Select2=1,Paper!$K35,"")</f>
        <v>3.9682462847762938E-2</v>
      </c>
      <c r="E33" s="732">
        <f>IF(Select2=1,Nappies!$K35,"")</f>
        <v>7.3588123570105995E-2</v>
      </c>
      <c r="F33" s="741">
        <f>IF(Select2=1,Garden!$K35,"")</f>
        <v>0</v>
      </c>
      <c r="G33" s="732">
        <f>IF(Select2=1,Wood!$K35,"")</f>
        <v>0</v>
      </c>
      <c r="H33" s="741">
        <f>IF(Select2=1,Textiles!$K35,"")</f>
        <v>9.3953169172761794E-3</v>
      </c>
      <c r="I33" s="742">
        <f>Sludge!K35</f>
        <v>0</v>
      </c>
      <c r="J33" s="742" t="str">
        <f>IF(Select2=2,MSW!$K35,"")</f>
        <v/>
      </c>
      <c r="K33" s="742">
        <f>Industry!$K35</f>
        <v>0</v>
      </c>
      <c r="L33" s="743">
        <f t="shared" si="3"/>
        <v>0.3392754834904424</v>
      </c>
      <c r="M33" s="744">
        <f>Recovery_OX!C28</f>
        <v>0</v>
      </c>
      <c r="N33" s="699"/>
      <c r="O33" s="745">
        <f>(L33-M33)*(1-Recovery_OX!F28)</f>
        <v>0.3392754834904424</v>
      </c>
      <c r="P33" s="691"/>
      <c r="Q33" s="701"/>
      <c r="S33" s="739">
        <f t="shared" si="2"/>
        <v>2016</v>
      </c>
      <c r="T33" s="740">
        <f>IF(Select2=1,Food!$W35,"")</f>
        <v>0.14492166379703209</v>
      </c>
      <c r="U33" s="741">
        <f>IF(Select2=1,Paper!$W35,"")</f>
        <v>8.198855960281598E-2</v>
      </c>
      <c r="V33" s="732">
        <f>IF(Select2=1,Nappies!$W35,"")</f>
        <v>0</v>
      </c>
      <c r="W33" s="741">
        <f>IF(Select2=1,Garden!$W35,"")</f>
        <v>0</v>
      </c>
      <c r="X33" s="732">
        <f>IF(Select2=1,Wood!$W35,"")</f>
        <v>4.3280528379591211E-2</v>
      </c>
      <c r="Y33" s="741">
        <f>IF(Select2=1,Textiles!$W35,"")</f>
        <v>1.0296237717562936E-2</v>
      </c>
      <c r="Z33" s="734">
        <f>Sludge!W35</f>
        <v>0</v>
      </c>
      <c r="AA33" s="734" t="str">
        <f>IF(Select2=2,MSW!$W35,"")</f>
        <v/>
      </c>
      <c r="AB33" s="742">
        <f>Industry!$W35</f>
        <v>0</v>
      </c>
      <c r="AC33" s="743">
        <f t="shared" si="0"/>
        <v>0.28048698949700224</v>
      </c>
      <c r="AD33" s="744">
        <f>Recovery_OX!R28</f>
        <v>0</v>
      </c>
      <c r="AE33" s="699"/>
      <c r="AF33" s="746">
        <f>(AC33-AD33)*(1-Recovery_OX!U28)</f>
        <v>0.28048698949700224</v>
      </c>
    </row>
    <row r="34" spans="2:32">
      <c r="B34" s="739">
        <f t="shared" si="1"/>
        <v>2017</v>
      </c>
      <c r="C34" s="740">
        <f>IF(Select2=1,Food!$K36,"")</f>
        <v>0.21549677983768906</v>
      </c>
      <c r="D34" s="741">
        <f>IF(Select2=1,Paper!$K36,"")</f>
        <v>4.0691272816455237E-2</v>
      </c>
      <c r="E34" s="732">
        <f>IF(Select2=1,Nappies!$K36,"")</f>
        <v>7.3724497402524888E-2</v>
      </c>
      <c r="F34" s="741">
        <f>IF(Select2=1,Garden!$K36,"")</f>
        <v>0</v>
      </c>
      <c r="G34" s="732">
        <f>IF(Select2=1,Wood!$K36,"")</f>
        <v>0</v>
      </c>
      <c r="H34" s="741">
        <f>IF(Select2=1,Textiles!$K36,"")</f>
        <v>9.6341652317452967E-3</v>
      </c>
      <c r="I34" s="742">
        <f>Sludge!K36</f>
        <v>0</v>
      </c>
      <c r="J34" s="742" t="str">
        <f>IF(Select2=2,MSW!$K36,"")</f>
        <v/>
      </c>
      <c r="K34" s="742">
        <f>Industry!$K36</f>
        <v>0</v>
      </c>
      <c r="L34" s="743">
        <f t="shared" si="3"/>
        <v>0.33954671528841451</v>
      </c>
      <c r="M34" s="744">
        <f>Recovery_OX!C29</f>
        <v>0</v>
      </c>
      <c r="N34" s="699"/>
      <c r="O34" s="745">
        <f>(L34-M34)*(1-Recovery_OX!F29)</f>
        <v>0.33954671528841451</v>
      </c>
      <c r="P34" s="691"/>
      <c r="Q34" s="701"/>
      <c r="S34" s="739">
        <f t="shared" si="2"/>
        <v>2017</v>
      </c>
      <c r="T34" s="740">
        <f>IF(Select2=1,Food!$W36,"")</f>
        <v>0.14417714975759749</v>
      </c>
      <c r="U34" s="741">
        <f>IF(Select2=1,Paper!$W36,"")</f>
        <v>8.4072877719948827E-2</v>
      </c>
      <c r="V34" s="732">
        <f>IF(Select2=1,Nappies!$W36,"")</f>
        <v>0</v>
      </c>
      <c r="W34" s="741">
        <f>IF(Select2=1,Garden!$W36,"")</f>
        <v>0</v>
      </c>
      <c r="X34" s="732">
        <f>IF(Select2=1,Wood!$W36,"")</f>
        <v>4.4993207443596701E-2</v>
      </c>
      <c r="Y34" s="741">
        <f>IF(Select2=1,Textiles!$W36,"")</f>
        <v>1.055798929506334E-2</v>
      </c>
      <c r="Z34" s="734">
        <f>Sludge!W36</f>
        <v>0</v>
      </c>
      <c r="AA34" s="734" t="str">
        <f>IF(Select2=2,MSW!$W36,"")</f>
        <v/>
      </c>
      <c r="AB34" s="742">
        <f>Industry!$W36</f>
        <v>0</v>
      </c>
      <c r="AC34" s="743">
        <f t="shared" si="0"/>
        <v>0.28380122421620635</v>
      </c>
      <c r="AD34" s="744">
        <f>Recovery_OX!R29</f>
        <v>0</v>
      </c>
      <c r="AE34" s="699"/>
      <c r="AF34" s="746">
        <f>(AC34-AD34)*(1-Recovery_OX!U29)</f>
        <v>0.28380122421620635</v>
      </c>
    </row>
    <row r="35" spans="2:32">
      <c r="B35" s="739">
        <f t="shared" si="1"/>
        <v>2018</v>
      </c>
      <c r="C35" s="740">
        <f>IF(Select2=1,Food!$K37,"")</f>
        <v>0.21714729086393358</v>
      </c>
      <c r="D35" s="741">
        <f>IF(Select2=1,Paper!$K37,"")</f>
        <v>4.1757724624311578E-2</v>
      </c>
      <c r="E35" s="732">
        <f>IF(Select2=1,Nappies!$K37,"")</f>
        <v>7.4236377218601032E-2</v>
      </c>
      <c r="F35" s="741">
        <f>IF(Select2=1,Garden!$K37,"")</f>
        <v>0</v>
      </c>
      <c r="G35" s="732">
        <f>IF(Select2=1,Wood!$K37,"")</f>
        <v>0</v>
      </c>
      <c r="H35" s="741">
        <f>IF(Select2=1,Textiles!$K37,"")</f>
        <v>9.8866609689744027E-3</v>
      </c>
      <c r="I35" s="742">
        <f>Sludge!K37</f>
        <v>0</v>
      </c>
      <c r="J35" s="742" t="str">
        <f>IF(Select2=2,MSW!$K37,"")</f>
        <v/>
      </c>
      <c r="K35" s="742">
        <f>Industry!$K37</f>
        <v>0</v>
      </c>
      <c r="L35" s="743">
        <f t="shared" si="3"/>
        <v>0.34302805367582062</v>
      </c>
      <c r="M35" s="744">
        <f>Recovery_OX!C30</f>
        <v>0</v>
      </c>
      <c r="N35" s="699"/>
      <c r="O35" s="745">
        <f>(L35-M35)*(1-Recovery_OX!F30)</f>
        <v>0.34302805367582062</v>
      </c>
      <c r="P35" s="691"/>
      <c r="Q35" s="701"/>
      <c r="S35" s="739">
        <f t="shared" si="2"/>
        <v>2018</v>
      </c>
      <c r="T35" s="740">
        <f>IF(Select2=1,Food!$W37,"")</f>
        <v>0.14528141672430878</v>
      </c>
      <c r="U35" s="741">
        <f>IF(Select2=1,Paper!$W37,"")</f>
        <v>8.6276290546098311E-2</v>
      </c>
      <c r="V35" s="732">
        <f>IF(Select2=1,Nappies!$W37,"")</f>
        <v>0</v>
      </c>
      <c r="W35" s="741">
        <f>IF(Select2=1,Garden!$W37,"")</f>
        <v>0</v>
      </c>
      <c r="X35" s="732">
        <f>IF(Select2=1,Wood!$W37,"")</f>
        <v>4.675610945333071E-2</v>
      </c>
      <c r="Y35" s="741">
        <f>IF(Select2=1,Textiles!$W37,"")</f>
        <v>1.0834696952300715E-2</v>
      </c>
      <c r="Z35" s="734">
        <f>Sludge!W37</f>
        <v>0</v>
      </c>
      <c r="AA35" s="734" t="str">
        <f>IF(Select2=2,MSW!$W37,"")</f>
        <v/>
      </c>
      <c r="AB35" s="742">
        <f>Industry!$W37</f>
        <v>0</v>
      </c>
      <c r="AC35" s="743">
        <f t="shared" si="0"/>
        <v>0.2891485136760385</v>
      </c>
      <c r="AD35" s="744">
        <f>Recovery_OX!R30</f>
        <v>0</v>
      </c>
      <c r="AE35" s="699"/>
      <c r="AF35" s="746">
        <f>(AC35-AD35)*(1-Recovery_OX!U30)</f>
        <v>0.2891485136760385</v>
      </c>
    </row>
    <row r="36" spans="2:32">
      <c r="B36" s="739">
        <f t="shared" si="1"/>
        <v>2019</v>
      </c>
      <c r="C36" s="740">
        <f>IF(Select2=1,Food!$K38,"")</f>
        <v>0.21838855903102286</v>
      </c>
      <c r="D36" s="741">
        <f>IF(Select2=1,Paper!$K38,"")</f>
        <v>4.2759161528446589E-2</v>
      </c>
      <c r="E36" s="732">
        <f>IF(Select2=1,Nappies!$K38,"")</f>
        <v>7.4690569834372181E-2</v>
      </c>
      <c r="F36" s="741">
        <f>IF(Select2=1,Garden!$K38,"")</f>
        <v>0</v>
      </c>
      <c r="G36" s="732">
        <f>IF(Select2=1,Wood!$K38,"")</f>
        <v>0</v>
      </c>
      <c r="H36" s="741">
        <f>IF(Select2=1,Textiles!$K38,"")</f>
        <v>1.0123763618653685E-2</v>
      </c>
      <c r="I36" s="742">
        <f>Sludge!K38</f>
        <v>0</v>
      </c>
      <c r="J36" s="742" t="str">
        <f>IF(Select2=2,MSW!$K38,"")</f>
        <v/>
      </c>
      <c r="K36" s="742">
        <f>Industry!$K38</f>
        <v>0</v>
      </c>
      <c r="L36" s="743">
        <f t="shared" si="3"/>
        <v>0.3459620540124953</v>
      </c>
      <c r="M36" s="744">
        <f>Recovery_OX!C31</f>
        <v>0</v>
      </c>
      <c r="N36" s="699"/>
      <c r="O36" s="745">
        <f>(L36-M36)*(1-Recovery_OX!F31)</f>
        <v>0.3459620540124953</v>
      </c>
      <c r="P36" s="691"/>
      <c r="Q36" s="701"/>
      <c r="S36" s="739">
        <f t="shared" si="2"/>
        <v>2019</v>
      </c>
      <c r="T36" s="740">
        <f>IF(Select2=1,Food!$W38,"")</f>
        <v>0.14611188159970306</v>
      </c>
      <c r="U36" s="741">
        <f>IF(Select2=1,Paper!$W38,"")</f>
        <v>8.8345375058773934E-2</v>
      </c>
      <c r="V36" s="732">
        <f>IF(Select2=1,Nappies!$W38,"")</f>
        <v>0</v>
      </c>
      <c r="W36" s="741">
        <f>IF(Select2=1,Garden!$W38,"")</f>
        <v>0</v>
      </c>
      <c r="X36" s="732">
        <f>IF(Select2=1,Wood!$W38,"")</f>
        <v>4.8464520179665405E-2</v>
      </c>
      <c r="Y36" s="741">
        <f>IF(Select2=1,Textiles!$W38,"")</f>
        <v>1.1094535472497192E-2</v>
      </c>
      <c r="Z36" s="734">
        <f>Sludge!W38</f>
        <v>0</v>
      </c>
      <c r="AA36" s="734" t="str">
        <f>IF(Select2=2,MSW!$W38,"")</f>
        <v/>
      </c>
      <c r="AB36" s="742">
        <f>Industry!$W38</f>
        <v>0</v>
      </c>
      <c r="AC36" s="743">
        <f t="shared" si="0"/>
        <v>0.29401631231063957</v>
      </c>
      <c r="AD36" s="744">
        <f>Recovery_OX!R31</f>
        <v>0</v>
      </c>
      <c r="AE36" s="699"/>
      <c r="AF36" s="746">
        <f>(AC36-AD36)*(1-Recovery_OX!U31)</f>
        <v>0.29401631231063957</v>
      </c>
    </row>
    <row r="37" spans="2:32">
      <c r="B37" s="739">
        <f t="shared" si="1"/>
        <v>2020</v>
      </c>
      <c r="C37" s="740">
        <f>IF(Select2=1,Food!$K39,"")</f>
        <v>0.2193555035059235</v>
      </c>
      <c r="D37" s="741">
        <f>IF(Select2=1,Paper!$K39,"")</f>
        <v>4.3699978938150037E-2</v>
      </c>
      <c r="E37" s="732">
        <f>IF(Select2=1,Nappies!$K39,"")</f>
        <v>7.5096093788878049E-2</v>
      </c>
      <c r="F37" s="741">
        <f>IF(Select2=1,Garden!$K39,"")</f>
        <v>0</v>
      </c>
      <c r="G37" s="732">
        <f>IF(Select2=1,Wood!$K39,"")</f>
        <v>0</v>
      </c>
      <c r="H37" s="741">
        <f>IF(Select2=1,Textiles!$K39,"")</f>
        <v>1.0346513848632242E-2</v>
      </c>
      <c r="I37" s="742">
        <f>Sludge!K39</f>
        <v>0</v>
      </c>
      <c r="J37" s="742" t="str">
        <f>IF(Select2=2,MSW!$K39,"")</f>
        <v/>
      </c>
      <c r="K37" s="742">
        <f>Industry!$K39</f>
        <v>0</v>
      </c>
      <c r="L37" s="743">
        <f t="shared" si="3"/>
        <v>0.34849809008158383</v>
      </c>
      <c r="M37" s="744">
        <f>Recovery_OX!C32</f>
        <v>0</v>
      </c>
      <c r="N37" s="699"/>
      <c r="O37" s="745">
        <f>(L37-M37)*(1-Recovery_OX!F32)</f>
        <v>0.34849809008158383</v>
      </c>
      <c r="P37" s="691"/>
      <c r="Q37" s="701"/>
      <c r="S37" s="739">
        <f t="shared" si="2"/>
        <v>2020</v>
      </c>
      <c r="T37" s="740">
        <f>IF(Select2=1,Food!$W39,"")</f>
        <v>0.14675881144464104</v>
      </c>
      <c r="U37" s="741">
        <f>IF(Select2=1,Paper!$W39,"")</f>
        <v>9.0289212682128195E-2</v>
      </c>
      <c r="V37" s="732">
        <f>IF(Select2=1,Nappies!$W39,"")</f>
        <v>0</v>
      </c>
      <c r="W37" s="741">
        <f>IF(Select2=1,Garden!$W39,"")</f>
        <v>0</v>
      </c>
      <c r="X37" s="732">
        <f>IF(Select2=1,Wood!$W39,"")</f>
        <v>5.0120313827610875E-2</v>
      </c>
      <c r="Y37" s="741">
        <f>IF(Select2=1,Textiles!$W39,"")</f>
        <v>1.1338645313569585E-2</v>
      </c>
      <c r="Z37" s="734">
        <f>Sludge!W39</f>
        <v>0</v>
      </c>
      <c r="AA37" s="734" t="str">
        <f>IF(Select2=2,MSW!$W39,"")</f>
        <v/>
      </c>
      <c r="AB37" s="742">
        <f>Industry!$W39</f>
        <v>0</v>
      </c>
      <c r="AC37" s="743">
        <f t="shared" si="0"/>
        <v>0.29850698326794972</v>
      </c>
      <c r="AD37" s="744">
        <f>Recovery_OX!R32</f>
        <v>0</v>
      </c>
      <c r="AE37" s="699"/>
      <c r="AF37" s="746">
        <f>(AC37-AD37)*(1-Recovery_OX!U32)</f>
        <v>0.29850698326794972</v>
      </c>
    </row>
    <row r="38" spans="2:32">
      <c r="B38" s="739">
        <f t="shared" si="1"/>
        <v>2021</v>
      </c>
      <c r="C38" s="740">
        <f>IF(Select2=1,Food!$K40,"")</f>
        <v>0.22013856331084763</v>
      </c>
      <c r="D38" s="741">
        <f>IF(Select2=1,Paper!$K40,"")</f>
        <v>4.45842751058797E-2</v>
      </c>
      <c r="E38" s="732">
        <f>IF(Select2=1,Nappies!$K40,"")</f>
        <v>7.5460557706203565E-2</v>
      </c>
      <c r="F38" s="741">
        <f>IF(Select2=1,Garden!$K40,"")</f>
        <v>0</v>
      </c>
      <c r="G38" s="732">
        <f>IF(Select2=1,Wood!$K40,"")</f>
        <v>0</v>
      </c>
      <c r="H38" s="741">
        <f>IF(Select2=1,Textiles!$K40,"")</f>
        <v>1.0555881971181152E-2</v>
      </c>
      <c r="I38" s="742">
        <f>Sludge!K40</f>
        <v>0</v>
      </c>
      <c r="J38" s="742" t="str">
        <f>IF(Select2=2,MSW!$K40,"")</f>
        <v/>
      </c>
      <c r="K38" s="742">
        <f>Industry!$K40</f>
        <v>0</v>
      </c>
      <c r="L38" s="743">
        <f t="shared" si="3"/>
        <v>0.35073927809411209</v>
      </c>
      <c r="M38" s="744">
        <f>Recovery_OX!C33</f>
        <v>0</v>
      </c>
      <c r="N38" s="699"/>
      <c r="O38" s="745">
        <f>(L38-M38)*(1-Recovery_OX!F33)</f>
        <v>0.35073927809411209</v>
      </c>
      <c r="P38" s="691"/>
      <c r="Q38" s="701"/>
      <c r="S38" s="739">
        <f t="shared" si="2"/>
        <v>2021</v>
      </c>
      <c r="T38" s="740">
        <f>IF(Select2=1,Food!$W40,"")</f>
        <v>0.14728271407951446</v>
      </c>
      <c r="U38" s="741">
        <f>IF(Select2=1,Paper!$W40,"")</f>
        <v>9.2116270879916723E-2</v>
      </c>
      <c r="V38" s="732">
        <f>IF(Select2=1,Nappies!$W40,"")</f>
        <v>0</v>
      </c>
      <c r="W38" s="741">
        <f>IF(Select2=1,Garden!$W40,"")</f>
        <v>0</v>
      </c>
      <c r="X38" s="732">
        <f>IF(Select2=1,Wood!$W40,"")</f>
        <v>5.1725300139676078E-2</v>
      </c>
      <c r="Y38" s="741">
        <f>IF(Select2=1,Textiles!$W40,"")</f>
        <v>1.1568089831431401E-2</v>
      </c>
      <c r="Z38" s="734">
        <f>Sludge!W40</f>
        <v>0</v>
      </c>
      <c r="AA38" s="734" t="str">
        <f>IF(Select2=2,MSW!$W40,"")</f>
        <v/>
      </c>
      <c r="AB38" s="742">
        <f>Industry!$W40</f>
        <v>0</v>
      </c>
      <c r="AC38" s="743">
        <f t="shared" si="0"/>
        <v>0.30269237493053869</v>
      </c>
      <c r="AD38" s="744">
        <f>Recovery_OX!R33</f>
        <v>0</v>
      </c>
      <c r="AE38" s="699"/>
      <c r="AF38" s="746">
        <f>(AC38-AD38)*(1-Recovery_OX!U33)</f>
        <v>0.30269237493053869</v>
      </c>
    </row>
    <row r="39" spans="2:32">
      <c r="B39" s="739">
        <f t="shared" si="1"/>
        <v>2022</v>
      </c>
      <c r="C39" s="740">
        <f>IF(Select2=1,Food!$K41,"")</f>
        <v>0.22079836153532775</v>
      </c>
      <c r="D39" s="741">
        <f>IF(Select2=1,Paper!$K41,"")</f>
        <v>4.5415871216899564E-2</v>
      </c>
      <c r="E39" s="732">
        <f>IF(Select2=1,Nappies!$K41,"")</f>
        <v>7.5790380714791855E-2</v>
      </c>
      <c r="F39" s="741">
        <f>IF(Select2=1,Garden!$K41,"")</f>
        <v>0</v>
      </c>
      <c r="G39" s="732">
        <f>IF(Select2=1,Wood!$K41,"")</f>
        <v>0</v>
      </c>
      <c r="H39" s="741">
        <f>IF(Select2=1,Textiles!$K41,"")</f>
        <v>1.0752772699465335E-2</v>
      </c>
      <c r="I39" s="742">
        <f>Sludge!K41</f>
        <v>0</v>
      </c>
      <c r="J39" s="742" t="str">
        <f>IF(Select2=2,MSW!$K41,"")</f>
        <v/>
      </c>
      <c r="K39" s="742">
        <f>Industry!$K41</f>
        <v>0</v>
      </c>
      <c r="L39" s="743">
        <f t="shared" si="3"/>
        <v>0.3527573861664845</v>
      </c>
      <c r="M39" s="744">
        <f>Recovery_OX!C34</f>
        <v>0</v>
      </c>
      <c r="N39" s="699"/>
      <c r="O39" s="745">
        <f>(L39-M39)*(1-Recovery_OX!F34)</f>
        <v>0.3527573861664845</v>
      </c>
      <c r="P39" s="691"/>
      <c r="Q39" s="701"/>
      <c r="S39" s="739">
        <f t="shared" si="2"/>
        <v>2022</v>
      </c>
      <c r="T39" s="740">
        <f>IF(Select2=1,Food!$W41,"")</f>
        <v>0.1477241491092737</v>
      </c>
      <c r="U39" s="741">
        <f>IF(Select2=1,Paper!$W41,"")</f>
        <v>9.3834444663015631E-2</v>
      </c>
      <c r="V39" s="732">
        <f>IF(Select2=1,Nappies!$W41,"")</f>
        <v>0</v>
      </c>
      <c r="W39" s="741">
        <f>IF(Select2=1,Garden!$W41,"")</f>
        <v>0</v>
      </c>
      <c r="X39" s="732">
        <f>IF(Select2=1,Wood!$W41,"")</f>
        <v>5.3281226613029677E-2</v>
      </c>
      <c r="Y39" s="741">
        <f>IF(Select2=1,Textiles!$W41,"")</f>
        <v>1.1783860492564753E-2</v>
      </c>
      <c r="Z39" s="734">
        <f>Sludge!W41</f>
        <v>0</v>
      </c>
      <c r="AA39" s="734" t="str">
        <f>IF(Select2=2,MSW!$W41,"")</f>
        <v/>
      </c>
      <c r="AB39" s="742">
        <f>Industry!$W41</f>
        <v>0</v>
      </c>
      <c r="AC39" s="743">
        <f t="shared" si="0"/>
        <v>0.30662368087788378</v>
      </c>
      <c r="AD39" s="744">
        <f>Recovery_OX!R34</f>
        <v>0</v>
      </c>
      <c r="AE39" s="699"/>
      <c r="AF39" s="746">
        <f>(AC39-AD39)*(1-Recovery_OX!U34)</f>
        <v>0.30662368087788378</v>
      </c>
    </row>
    <row r="40" spans="2:32">
      <c r="B40" s="739">
        <f t="shared" si="1"/>
        <v>2023</v>
      </c>
      <c r="C40" s="740">
        <f>IF(Select2=1,Food!$K42,"")</f>
        <v>0.22137553505153029</v>
      </c>
      <c r="D40" s="741">
        <f>IF(Select2=1,Paper!$K42,"")</f>
        <v>4.619833012073455E-2</v>
      </c>
      <c r="E40" s="732">
        <f>IF(Select2=1,Nappies!$K42,"")</f>
        <v>7.609097840746365E-2</v>
      </c>
      <c r="F40" s="741">
        <f>IF(Select2=1,Garden!$K42,"")</f>
        <v>0</v>
      </c>
      <c r="G40" s="732">
        <f>IF(Select2=1,Wood!$K42,"")</f>
        <v>0</v>
      </c>
      <c r="H40" s="741">
        <f>IF(Select2=1,Textiles!$K42,"")</f>
        <v>1.0938029582448558E-2</v>
      </c>
      <c r="I40" s="742">
        <f>Sludge!K42</f>
        <v>0</v>
      </c>
      <c r="J40" s="742" t="str">
        <f>IF(Select2=2,MSW!$K42,"")</f>
        <v/>
      </c>
      <c r="K40" s="742">
        <f>Industry!$K42</f>
        <v>0</v>
      </c>
      <c r="L40" s="743">
        <f t="shared" si="3"/>
        <v>0.35460287316217703</v>
      </c>
      <c r="M40" s="744">
        <f>Recovery_OX!C35</f>
        <v>0</v>
      </c>
      <c r="N40" s="699"/>
      <c r="O40" s="745">
        <f>(L40-M40)*(1-Recovery_OX!F35)</f>
        <v>0.35460287316217703</v>
      </c>
      <c r="P40" s="691"/>
      <c r="Q40" s="701"/>
      <c r="S40" s="739">
        <f t="shared" si="2"/>
        <v>2023</v>
      </c>
      <c r="T40" s="740">
        <f>IF(Select2=1,Food!$W42,"")</f>
        <v>0.14811030445017642</v>
      </c>
      <c r="U40" s="741">
        <f>IF(Select2=1,Paper!$W42,"")</f>
        <v>9.5451095290773863E-2</v>
      </c>
      <c r="V40" s="732">
        <f>IF(Select2=1,Nappies!$W42,"")</f>
        <v>0</v>
      </c>
      <c r="W40" s="741">
        <f>IF(Select2=1,Garden!$W42,"")</f>
        <v>0</v>
      </c>
      <c r="X40" s="732">
        <f>IF(Select2=1,Wood!$W42,"")</f>
        <v>5.478978064040263E-2</v>
      </c>
      <c r="Y40" s="741">
        <f>IF(Select2=1,Textiles!$W42,"")</f>
        <v>1.1986881734190203E-2</v>
      </c>
      <c r="Z40" s="734">
        <f>Sludge!W42</f>
        <v>0</v>
      </c>
      <c r="AA40" s="734" t="str">
        <f>IF(Select2=2,MSW!$W42,"")</f>
        <v/>
      </c>
      <c r="AB40" s="742">
        <f>Industry!$W42</f>
        <v>0</v>
      </c>
      <c r="AC40" s="743">
        <f t="shared" si="0"/>
        <v>0.3103380621155431</v>
      </c>
      <c r="AD40" s="744">
        <f>Recovery_OX!R35</f>
        <v>0</v>
      </c>
      <c r="AE40" s="699"/>
      <c r="AF40" s="746">
        <f>(AC40-AD40)*(1-Recovery_OX!U35)</f>
        <v>0.3103380621155431</v>
      </c>
    </row>
    <row r="41" spans="2:32">
      <c r="B41" s="739">
        <f t="shared" si="1"/>
        <v>2024</v>
      </c>
      <c r="C41" s="740">
        <f>IF(Select2=1,Food!$K43,"")</f>
        <v>0.2218973235694765</v>
      </c>
      <c r="D41" s="741">
        <f>IF(Select2=1,Paper!$K43,"")</f>
        <v>4.6934973796262887E-2</v>
      </c>
      <c r="E41" s="732">
        <f>IF(Select2=1,Nappies!$K43,"")</f>
        <v>7.6366919729342772E-2</v>
      </c>
      <c r="F41" s="741">
        <f>IF(Select2=1,Garden!$K43,"")</f>
        <v>0</v>
      </c>
      <c r="G41" s="732">
        <f>IF(Select2=1,Wood!$K43,"")</f>
        <v>0</v>
      </c>
      <c r="H41" s="741">
        <f>IF(Select2=1,Textiles!$K43,"")</f>
        <v>1.1112439139971427E-2</v>
      </c>
      <c r="I41" s="742">
        <f>Sludge!K43</f>
        <v>0</v>
      </c>
      <c r="J41" s="742" t="str">
        <f>IF(Select2=2,MSW!$K43,"")</f>
        <v/>
      </c>
      <c r="K41" s="742">
        <f>Industry!$K43</f>
        <v>0</v>
      </c>
      <c r="L41" s="743">
        <f t="shared" si="3"/>
        <v>0.35631165623505362</v>
      </c>
      <c r="M41" s="744">
        <f>Recovery_OX!C36</f>
        <v>0</v>
      </c>
      <c r="N41" s="699"/>
      <c r="O41" s="745">
        <f>(L41-M41)*(1-Recovery_OX!F36)</f>
        <v>0.35631165623505362</v>
      </c>
      <c r="P41" s="691"/>
      <c r="Q41" s="701"/>
      <c r="S41" s="739">
        <f t="shared" si="2"/>
        <v>2024</v>
      </c>
      <c r="T41" s="740">
        <f>IF(Select2=1,Food!$W43,"")</f>
        <v>0.14845940470749994</v>
      </c>
      <c r="U41" s="741">
        <f>IF(Select2=1,Paper!$W43,"")</f>
        <v>9.6973086355915089E-2</v>
      </c>
      <c r="V41" s="732">
        <f>IF(Select2=1,Nappies!$W43,"")</f>
        <v>0</v>
      </c>
      <c r="W41" s="741">
        <f>IF(Select2=1,Garden!$W43,"")</f>
        <v>0</v>
      </c>
      <c r="X41" s="732">
        <f>IF(Select2=1,Wood!$W43,"")</f>
        <v>5.62525915773553E-2</v>
      </c>
      <c r="Y41" s="741">
        <f>IF(Select2=1,Textiles!$W43,"")</f>
        <v>1.2178015495859099E-2</v>
      </c>
      <c r="Z41" s="734">
        <f>Sludge!W43</f>
        <v>0</v>
      </c>
      <c r="AA41" s="734" t="str">
        <f>IF(Select2=2,MSW!$W43,"")</f>
        <v/>
      </c>
      <c r="AB41" s="742">
        <f>Industry!$W43</f>
        <v>0</v>
      </c>
      <c r="AC41" s="743">
        <f t="shared" si="0"/>
        <v>0.31386309813662944</v>
      </c>
      <c r="AD41" s="744">
        <f>Recovery_OX!R36</f>
        <v>0</v>
      </c>
      <c r="AE41" s="699"/>
      <c r="AF41" s="746">
        <f>(AC41-AD41)*(1-Recovery_OX!U36)</f>
        <v>0.31386309813662944</v>
      </c>
    </row>
    <row r="42" spans="2:32">
      <c r="B42" s="739">
        <f t="shared" si="1"/>
        <v>2025</v>
      </c>
      <c r="C42" s="740">
        <f>IF(Select2=1,Food!$K44,"")</f>
        <v>0.2223819864128419</v>
      </c>
      <c r="D42" s="741">
        <f>IF(Select2=1,Paper!$K44,"")</f>
        <v>4.7628899636060554E-2</v>
      </c>
      <c r="E42" s="732">
        <f>IF(Select2=1,Nappies!$K44,"")</f>
        <v>7.662205933867916E-2</v>
      </c>
      <c r="F42" s="741">
        <f>IF(Select2=1,Garden!$K44,"")</f>
        <v>0</v>
      </c>
      <c r="G42" s="732">
        <f>IF(Select2=1,Wood!$K44,"")</f>
        <v>0</v>
      </c>
      <c r="H42" s="741">
        <f>IF(Select2=1,Textiles!$K44,"")</f>
        <v>1.1276734718272549E-2</v>
      </c>
      <c r="I42" s="742">
        <f>Sludge!K44</f>
        <v>0</v>
      </c>
      <c r="J42" s="742" t="str">
        <f>IF(Select2=2,MSW!$K44,"")</f>
        <v/>
      </c>
      <c r="K42" s="742">
        <f>Industry!$K44</f>
        <v>0</v>
      </c>
      <c r="L42" s="743">
        <f t="shared" si="3"/>
        <v>0.35790968010585417</v>
      </c>
      <c r="M42" s="744">
        <f>Recovery_OX!C37</f>
        <v>0</v>
      </c>
      <c r="N42" s="699"/>
      <c r="O42" s="745">
        <f>(L42-M42)*(1-Recovery_OX!F37)</f>
        <v>0.35790968010585417</v>
      </c>
      <c r="P42" s="691"/>
      <c r="Q42" s="701"/>
      <c r="S42" s="739">
        <f t="shared" si="2"/>
        <v>2025</v>
      </c>
      <c r="T42" s="740">
        <f>IF(Select2=1,Food!$W44,"")</f>
        <v>0.14878366619949279</v>
      </c>
      <c r="U42" s="741">
        <f>IF(Select2=1,Paper!$W44,"")</f>
        <v>9.8406817429877183E-2</v>
      </c>
      <c r="V42" s="732">
        <f>IF(Select2=1,Nappies!$W44,"")</f>
        <v>0</v>
      </c>
      <c r="W42" s="741">
        <f>IF(Select2=1,Garden!$W44,"")</f>
        <v>0</v>
      </c>
      <c r="X42" s="732">
        <f>IF(Select2=1,Wood!$W44,"")</f>
        <v>5.7671232738441769E-2</v>
      </c>
      <c r="Y42" s="741">
        <f>IF(Select2=1,Textiles!$W44,"")</f>
        <v>1.2358065444682247E-2</v>
      </c>
      <c r="Z42" s="734">
        <f>Sludge!W44</f>
        <v>0</v>
      </c>
      <c r="AA42" s="734" t="str">
        <f>IF(Select2=2,MSW!$W44,"")</f>
        <v/>
      </c>
      <c r="AB42" s="742">
        <f>Industry!$W44</f>
        <v>0</v>
      </c>
      <c r="AC42" s="743">
        <f t="shared" si="0"/>
        <v>0.31721978181249399</v>
      </c>
      <c r="AD42" s="744">
        <f>Recovery_OX!R37</f>
        <v>0</v>
      </c>
      <c r="AE42" s="699"/>
      <c r="AF42" s="746">
        <f>(AC42-AD42)*(1-Recovery_OX!U37)</f>
        <v>0.31721978181249399</v>
      </c>
    </row>
    <row r="43" spans="2:32">
      <c r="B43" s="739">
        <f t="shared" si="1"/>
        <v>2026</v>
      </c>
      <c r="C43" s="740">
        <f>IF(Select2=1,Food!$K45,"")</f>
        <v>0.22284176317231313</v>
      </c>
      <c r="D43" s="741">
        <f>IF(Select2=1,Paper!$K45,"")</f>
        <v>4.8282995629823168E-2</v>
      </c>
      <c r="E43" s="732">
        <f>IF(Select2=1,Nappies!$K45,"")</f>
        <v>7.6859649275018288E-2</v>
      </c>
      <c r="F43" s="741">
        <f>IF(Select2=1,Garden!$K45,"")</f>
        <v>0</v>
      </c>
      <c r="G43" s="732">
        <f>IF(Select2=1,Wood!$K45,"")</f>
        <v>0</v>
      </c>
      <c r="H43" s="741">
        <f>IF(Select2=1,Textiles!$K45,"")</f>
        <v>1.143160008485266E-2</v>
      </c>
      <c r="I43" s="742">
        <f>Sludge!K45</f>
        <v>0</v>
      </c>
      <c r="J43" s="742" t="str">
        <f>IF(Select2=2,MSW!$K45,"")</f>
        <v/>
      </c>
      <c r="K43" s="742">
        <f>Industry!$K45</f>
        <v>0</v>
      </c>
      <c r="L43" s="743">
        <f t="shared" si="3"/>
        <v>0.35941600816200725</v>
      </c>
      <c r="M43" s="744">
        <f>Recovery_OX!C38</f>
        <v>0</v>
      </c>
      <c r="N43" s="699"/>
      <c r="O43" s="745">
        <f>(L43-M43)*(1-Recovery_OX!F38)</f>
        <v>0.35941600816200725</v>
      </c>
      <c r="P43" s="691"/>
      <c r="Q43" s="701"/>
      <c r="S43" s="739">
        <f t="shared" si="2"/>
        <v>2026</v>
      </c>
      <c r="T43" s="740">
        <f>IF(Select2=1,Food!$W45,"")</f>
        <v>0.14909127776916578</v>
      </c>
      <c r="U43" s="741">
        <f>IF(Select2=1,Paper!$W45,"")</f>
        <v>9.9758255433518933E-2</v>
      </c>
      <c r="V43" s="732">
        <f>IF(Select2=1,Nappies!$W45,"")</f>
        <v>0</v>
      </c>
      <c r="W43" s="741">
        <f>IF(Select2=1,Garden!$W45,"")</f>
        <v>0</v>
      </c>
      <c r="X43" s="732">
        <f>IF(Select2=1,Wood!$W45,"")</f>
        <v>5.9047223324716964E-2</v>
      </c>
      <c r="Y43" s="741">
        <f>IF(Select2=1,Textiles!$W45,"")</f>
        <v>1.2527780914907027E-2</v>
      </c>
      <c r="Z43" s="734">
        <f>Sludge!W45</f>
        <v>0</v>
      </c>
      <c r="AA43" s="734" t="str">
        <f>IF(Select2=2,MSW!$W45,"")</f>
        <v/>
      </c>
      <c r="AB43" s="742">
        <f>Industry!$W45</f>
        <v>0</v>
      </c>
      <c r="AC43" s="743">
        <f t="shared" si="0"/>
        <v>0.3204245374423087</v>
      </c>
      <c r="AD43" s="744">
        <f>Recovery_OX!R38</f>
        <v>0</v>
      </c>
      <c r="AE43" s="699"/>
      <c r="AF43" s="746">
        <f>(AC43-AD43)*(1-Recovery_OX!U38)</f>
        <v>0.3204245374423087</v>
      </c>
    </row>
    <row r="44" spans="2:32">
      <c r="B44" s="739">
        <f t="shared" si="1"/>
        <v>2027</v>
      </c>
      <c r="C44" s="740">
        <f>IF(Select2=1,Food!$K46,"")</f>
        <v>0.22328485829088279</v>
      </c>
      <c r="D44" s="741">
        <f>IF(Select2=1,Paper!$K46,"")</f>
        <v>4.8899954521294892E-2</v>
      </c>
      <c r="E44" s="732">
        <f>IF(Select2=1,Nappies!$K46,"")</f>
        <v>7.7082433169706852E-2</v>
      </c>
      <c r="F44" s="741">
        <f>IF(Select2=1,Garden!$K46,"")</f>
        <v>0</v>
      </c>
      <c r="G44" s="732">
        <f>IF(Select2=1,Wood!$K46,"")</f>
        <v>0</v>
      </c>
      <c r="H44" s="741">
        <f>IF(Select2=1,Textiles!$K46,"")</f>
        <v>1.1577672780303694E-2</v>
      </c>
      <c r="I44" s="742">
        <f>Sludge!K46</f>
        <v>0</v>
      </c>
      <c r="J44" s="742" t="str">
        <f>IF(Select2=2,MSW!$K46,"")</f>
        <v/>
      </c>
      <c r="K44" s="742">
        <f>Industry!$K46</f>
        <v>0</v>
      </c>
      <c r="L44" s="743">
        <f t="shared" si="3"/>
        <v>0.36084491876218822</v>
      </c>
      <c r="M44" s="744">
        <f>Recovery_OX!C39</f>
        <v>0</v>
      </c>
      <c r="N44" s="699"/>
      <c r="O44" s="745">
        <f>(L44-M44)*(1-Recovery_OX!F39)</f>
        <v>0.36084491876218822</v>
      </c>
      <c r="P44" s="691"/>
      <c r="Q44" s="701"/>
      <c r="S44" s="739">
        <f t="shared" si="2"/>
        <v>2027</v>
      </c>
      <c r="T44" s="740">
        <f>IF(Select2=1,Food!$W46,"")</f>
        <v>0.14938772856214283</v>
      </c>
      <c r="U44" s="741">
        <f>IF(Select2=1,Paper!$W46,"")</f>
        <v>0.10103296388697293</v>
      </c>
      <c r="V44" s="732">
        <f>IF(Select2=1,Nappies!$W46,"")</f>
        <v>0</v>
      </c>
      <c r="W44" s="741">
        <f>IF(Select2=1,Garden!$W46,"")</f>
        <v>0</v>
      </c>
      <c r="X44" s="732">
        <f>IF(Select2=1,Wood!$W46,"")</f>
        <v>6.0382030284947902E-2</v>
      </c>
      <c r="Y44" s="741">
        <f>IF(Select2=1,Textiles!$W46,"")</f>
        <v>1.2687860581154738E-2</v>
      </c>
      <c r="Z44" s="734">
        <f>Sludge!W46</f>
        <v>0</v>
      </c>
      <c r="AA44" s="734" t="str">
        <f>IF(Select2=2,MSW!$W46,"")</f>
        <v/>
      </c>
      <c r="AB44" s="742">
        <f>Industry!$W46</f>
        <v>0</v>
      </c>
      <c r="AC44" s="743">
        <f t="shared" si="0"/>
        <v>0.32349058331521835</v>
      </c>
      <c r="AD44" s="744">
        <f>Recovery_OX!R39</f>
        <v>0</v>
      </c>
      <c r="AE44" s="699"/>
      <c r="AF44" s="746">
        <f>(AC44-AD44)*(1-Recovery_OX!U39)</f>
        <v>0.32349058331521835</v>
      </c>
    </row>
    <row r="45" spans="2:32">
      <c r="B45" s="739">
        <f t="shared" si="1"/>
        <v>2028</v>
      </c>
      <c r="C45" s="740">
        <f>IF(Select2=1,Food!$K47,"")</f>
        <v>0.22371677137115534</v>
      </c>
      <c r="D45" s="741">
        <f>IF(Select2=1,Paper!$K47,"")</f>
        <v>4.9482287008101394E-2</v>
      </c>
      <c r="E45" s="732">
        <f>IF(Select2=1,Nappies!$K47,"")</f>
        <v>7.7292725727981793E-2</v>
      </c>
      <c r="F45" s="741">
        <f>IF(Select2=1,Garden!$K47,"")</f>
        <v>0</v>
      </c>
      <c r="G45" s="732">
        <f>IF(Select2=1,Wood!$K47,"")</f>
        <v>0</v>
      </c>
      <c r="H45" s="741">
        <f>IF(Select2=1,Textiles!$K47,"")</f>
        <v>1.1715547243533513E-2</v>
      </c>
      <c r="I45" s="742">
        <f>Sludge!K47</f>
        <v>0</v>
      </c>
      <c r="J45" s="742" t="str">
        <f>IF(Select2=2,MSW!$K47,"")</f>
        <v/>
      </c>
      <c r="K45" s="742">
        <f>Industry!$K47</f>
        <v>0</v>
      </c>
      <c r="L45" s="743">
        <f t="shared" si="3"/>
        <v>0.36220733135077204</v>
      </c>
      <c r="M45" s="744">
        <f>Recovery_OX!C40</f>
        <v>0</v>
      </c>
      <c r="N45" s="699"/>
      <c r="O45" s="745">
        <f>(L45-M45)*(1-Recovery_OX!F40)</f>
        <v>0.36220733135077204</v>
      </c>
      <c r="P45" s="691"/>
      <c r="Q45" s="701"/>
      <c r="S45" s="739">
        <f t="shared" si="2"/>
        <v>2028</v>
      </c>
      <c r="T45" s="740">
        <f>IF(Select2=1,Food!$W47,"")</f>
        <v>0.14967669806277117</v>
      </c>
      <c r="U45" s="741">
        <f>IF(Select2=1,Paper!$W47,"")</f>
        <v>0.10223613018202767</v>
      </c>
      <c r="V45" s="732">
        <f>IF(Select2=1,Nappies!$W47,"")</f>
        <v>0</v>
      </c>
      <c r="W45" s="741">
        <f>IF(Select2=1,Garden!$W47,"")</f>
        <v>0</v>
      </c>
      <c r="X45" s="732">
        <f>IF(Select2=1,Wood!$W47,"")</f>
        <v>6.1677070112809373E-2</v>
      </c>
      <c r="Y45" s="741">
        <f>IF(Select2=1,Textiles!$W47,"")</f>
        <v>1.2838955883324401E-2</v>
      </c>
      <c r="Z45" s="734">
        <f>Sludge!W47</f>
        <v>0</v>
      </c>
      <c r="AA45" s="734" t="str">
        <f>IF(Select2=2,MSW!$W47,"")</f>
        <v/>
      </c>
      <c r="AB45" s="742">
        <f>Industry!$W47</f>
        <v>0</v>
      </c>
      <c r="AC45" s="743">
        <f t="shared" si="0"/>
        <v>0.3264288542409326</v>
      </c>
      <c r="AD45" s="744">
        <f>Recovery_OX!R40</f>
        <v>0</v>
      </c>
      <c r="AE45" s="699"/>
      <c r="AF45" s="746">
        <f>(AC45-AD45)*(1-Recovery_OX!U40)</f>
        <v>0.3264288542409326</v>
      </c>
    </row>
    <row r="46" spans="2:32">
      <c r="B46" s="739">
        <f t="shared" si="1"/>
        <v>2029</v>
      </c>
      <c r="C46" s="740">
        <f>IF(Select2=1,Food!$K48,"")</f>
        <v>0.2241411889070018</v>
      </c>
      <c r="D46" s="741">
        <f>IF(Select2=1,Paper!$K48,"")</f>
        <v>5.0032334049192453E-2</v>
      </c>
      <c r="E46" s="732">
        <f>IF(Select2=1,Nappies!$K48,"")</f>
        <v>7.7492479785212273E-2</v>
      </c>
      <c r="F46" s="741">
        <f>IF(Select2=1,Garden!$K48,"")</f>
        <v>0</v>
      </c>
      <c r="G46" s="732">
        <f>IF(Select2=1,Wood!$K48,"")</f>
        <v>0</v>
      </c>
      <c r="H46" s="741">
        <f>IF(Select2=1,Textiles!$K48,"")</f>
        <v>1.1845777725706115E-2</v>
      </c>
      <c r="I46" s="742">
        <f>Sludge!K48</f>
        <v>0</v>
      </c>
      <c r="J46" s="742" t="str">
        <f>IF(Select2=2,MSW!$K48,"")</f>
        <v/>
      </c>
      <c r="K46" s="742">
        <f>Industry!$K48</f>
        <v>0</v>
      </c>
      <c r="L46" s="743">
        <f t="shared" si="3"/>
        <v>0.36351178046711263</v>
      </c>
      <c r="M46" s="744">
        <f>Recovery_OX!C41</f>
        <v>0</v>
      </c>
      <c r="N46" s="699"/>
      <c r="O46" s="745">
        <f>(L46-M46)*(1-Recovery_OX!F41)</f>
        <v>0.36351178046711263</v>
      </c>
      <c r="P46" s="691"/>
      <c r="Q46" s="701"/>
      <c r="S46" s="739">
        <f t="shared" si="2"/>
        <v>2029</v>
      </c>
      <c r="T46" s="740">
        <f>IF(Select2=1,Food!$W48,"")</f>
        <v>0.149960652703168</v>
      </c>
      <c r="U46" s="741">
        <f>IF(Select2=1,Paper!$W48,"")</f>
        <v>0.10337259101072822</v>
      </c>
      <c r="V46" s="732">
        <f>IF(Select2=1,Nappies!$W48,"")</f>
        <v>0</v>
      </c>
      <c r="W46" s="741">
        <f>IF(Select2=1,Garden!$W48,"")</f>
        <v>0</v>
      </c>
      <c r="X46" s="732">
        <f>IF(Select2=1,Wood!$W48,"")</f>
        <v>6.293371058226585E-2</v>
      </c>
      <c r="Y46" s="741">
        <f>IF(Select2=1,Textiles!$W48,"")</f>
        <v>1.2981674219951911E-2</v>
      </c>
      <c r="Z46" s="734">
        <f>Sludge!W48</f>
        <v>0</v>
      </c>
      <c r="AA46" s="734" t="str">
        <f>IF(Select2=2,MSW!$W48,"")</f>
        <v/>
      </c>
      <c r="AB46" s="742">
        <f>Industry!$W48</f>
        <v>0</v>
      </c>
      <c r="AC46" s="743">
        <f t="shared" si="0"/>
        <v>0.32924862851611392</v>
      </c>
      <c r="AD46" s="744">
        <f>Recovery_OX!R41</f>
        <v>0</v>
      </c>
      <c r="AE46" s="699"/>
      <c r="AF46" s="746">
        <f>(AC46-AD46)*(1-Recovery_OX!U41)</f>
        <v>0.32924862851611392</v>
      </c>
    </row>
    <row r="47" spans="2:32">
      <c r="B47" s="739">
        <f t="shared" si="1"/>
        <v>2030</v>
      </c>
      <c r="C47" s="740">
        <f>IF(Select2=1,Food!$K49,"")</f>
        <v>0.22456058202916357</v>
      </c>
      <c r="D47" s="741">
        <f>IF(Select2=1,Paper!$K49,"")</f>
        <v>5.0552278340225548E-2</v>
      </c>
      <c r="E47" s="732">
        <f>IF(Select2=1,Nappies!$K49,"")</f>
        <v>7.768334287989187E-2</v>
      </c>
      <c r="F47" s="741">
        <f>IF(Select2=1,Garden!$K49,"")</f>
        <v>0</v>
      </c>
      <c r="G47" s="732">
        <f>IF(Select2=1,Wood!$K49,"")</f>
        <v>0</v>
      </c>
      <c r="H47" s="741">
        <f>IF(Select2=1,Textiles!$K49,"")</f>
        <v>1.1968881007181494E-2</v>
      </c>
      <c r="I47" s="742">
        <f>Sludge!K49</f>
        <v>0</v>
      </c>
      <c r="J47" s="742" t="str">
        <f>IF(Select2=2,MSW!$K49,"")</f>
        <v/>
      </c>
      <c r="K47" s="742">
        <f>Industry!$K49</f>
        <v>0</v>
      </c>
      <c r="L47" s="743">
        <f t="shared" si="3"/>
        <v>0.36476508425646248</v>
      </c>
      <c r="M47" s="744">
        <f>Recovery_OX!C42</f>
        <v>0</v>
      </c>
      <c r="N47" s="699"/>
      <c r="O47" s="745">
        <f>(L47-M47)*(1-Recovery_OX!F42)</f>
        <v>0.36476508425646248</v>
      </c>
      <c r="P47" s="691"/>
      <c r="Q47" s="701"/>
      <c r="S47" s="739">
        <f t="shared" si="2"/>
        <v>2030</v>
      </c>
      <c r="T47" s="740">
        <f>IF(Select2=1,Food!$W49,"")</f>
        <v>0.15024124578222359</v>
      </c>
      <c r="U47" s="741">
        <f>IF(Select2=1,Paper!$W49,"")</f>
        <v>0.10444685607484618</v>
      </c>
      <c r="V47" s="732">
        <f>IF(Select2=1,Nappies!$W49,"")</f>
        <v>0</v>
      </c>
      <c r="W47" s="741">
        <f>IF(Select2=1,Garden!$W49,"")</f>
        <v>0</v>
      </c>
      <c r="X47" s="732">
        <f>IF(Select2=1,Wood!$W49,"")</f>
        <v>6.4153272423265656E-2</v>
      </c>
      <c r="Y47" s="741">
        <f>IF(Select2=1,Textiles!$W49,"")</f>
        <v>1.311658192567835E-2</v>
      </c>
      <c r="Z47" s="734">
        <f>Sludge!W49</f>
        <v>0</v>
      </c>
      <c r="AA47" s="734" t="str">
        <f>IF(Select2=2,MSW!$W49,"")</f>
        <v/>
      </c>
      <c r="AB47" s="742">
        <f>Industry!$W49</f>
        <v>0</v>
      </c>
      <c r="AC47" s="743">
        <f t="shared" si="0"/>
        <v>0.33195795620601376</v>
      </c>
      <c r="AD47" s="744">
        <f>Recovery_OX!R42</f>
        <v>0</v>
      </c>
      <c r="AE47" s="699"/>
      <c r="AF47" s="746">
        <f>(AC47-AD47)*(1-Recovery_OX!U42)</f>
        <v>0.33195795620601376</v>
      </c>
    </row>
    <row r="48" spans="2:32">
      <c r="B48" s="739">
        <f t="shared" si="1"/>
        <v>2031</v>
      </c>
      <c r="C48" s="740">
        <f>IF(Select2=1,Food!$K50,"")</f>
        <v>0.22497660718611281</v>
      </c>
      <c r="D48" s="741">
        <f>IF(Select2=1,Paper!$K50,"")</f>
        <v>5.1044155013142412E-2</v>
      </c>
      <c r="E48" s="732">
        <f>IF(Select2=1,Nappies!$K50,"")</f>
        <v>7.786670498228164E-2</v>
      </c>
      <c r="F48" s="741">
        <f>IF(Select2=1,Garden!$K50,"")</f>
        <v>0</v>
      </c>
      <c r="G48" s="732">
        <f>IF(Select2=1,Wood!$K50,"")</f>
        <v>0</v>
      </c>
      <c r="H48" s="741">
        <f>IF(Select2=1,Textiles!$K50,"")</f>
        <v>1.208533893077355E-2</v>
      </c>
      <c r="I48" s="742">
        <f>Sludge!K50</f>
        <v>0</v>
      </c>
      <c r="J48" s="742" t="str">
        <f>IF(Select2=2,MSW!$K50,"")</f>
        <v/>
      </c>
      <c r="K48" s="742">
        <f>Industry!$K50</f>
        <v>0</v>
      </c>
      <c r="L48" s="743">
        <f t="shared" si="3"/>
        <v>0.36597280611231042</v>
      </c>
      <c r="M48" s="744">
        <f>Recovery_OX!C43</f>
        <v>0</v>
      </c>
      <c r="N48" s="699"/>
      <c r="O48" s="745">
        <f>(L48-M48)*(1-Recovery_OX!F43)</f>
        <v>0.36597280611231042</v>
      </c>
      <c r="P48" s="691"/>
      <c r="Q48" s="701"/>
      <c r="S48" s="739">
        <f t="shared" si="2"/>
        <v>2031</v>
      </c>
      <c r="T48" s="740">
        <f>IF(Select2=1,Food!$W50,"")</f>
        <v>0.1505195855393261</v>
      </c>
      <c r="U48" s="741">
        <f>IF(Select2=1,Paper!$W50,"")</f>
        <v>0.10546313019244298</v>
      </c>
      <c r="V48" s="732">
        <f>IF(Select2=1,Nappies!$W50,"")</f>
        <v>0</v>
      </c>
      <c r="W48" s="741">
        <f>IF(Select2=1,Garden!$W50,"")</f>
        <v>0</v>
      </c>
      <c r="X48" s="732">
        <f>IF(Select2=1,Wood!$W50,"")</f>
        <v>6.5337030939800284E-2</v>
      </c>
      <c r="Y48" s="741">
        <f>IF(Select2=1,Textiles!$W50,"")</f>
        <v>1.3244207047423068E-2</v>
      </c>
      <c r="Z48" s="734">
        <f>Sludge!W50</f>
        <v>0</v>
      </c>
      <c r="AA48" s="734" t="str">
        <f>IF(Select2=2,MSW!$W50,"")</f>
        <v/>
      </c>
      <c r="AB48" s="742">
        <f>Industry!$W50</f>
        <v>0</v>
      </c>
      <c r="AC48" s="743">
        <f t="shared" si="0"/>
        <v>0.33456395371899245</v>
      </c>
      <c r="AD48" s="744">
        <f>Recovery_OX!R43</f>
        <v>0</v>
      </c>
      <c r="AE48" s="699"/>
      <c r="AF48" s="746">
        <f>(AC48-AD48)*(1-Recovery_OX!U43)</f>
        <v>0.33456395371899245</v>
      </c>
    </row>
    <row r="49" spans="2:32">
      <c r="B49" s="739">
        <f t="shared" si="1"/>
        <v>2032</v>
      </c>
      <c r="C49" s="740">
        <f>IF(Select2=1,Food!$K51,"")</f>
        <v>0.15080632968593707</v>
      </c>
      <c r="D49" s="741">
        <f>IF(Select2=1,Paper!$K51,"")</f>
        <v>4.7593254676575214E-2</v>
      </c>
      <c r="E49" s="732">
        <f>IF(Select2=1,Nappies!$K51,"")</f>
        <v>6.5693399377841355E-2</v>
      </c>
      <c r="F49" s="741">
        <f>IF(Select2=1,Garden!$K51,"")</f>
        <v>0</v>
      </c>
      <c r="G49" s="732">
        <f>IF(Select2=1,Wood!$K51,"")</f>
        <v>0</v>
      </c>
      <c r="H49" s="741">
        <f>IF(Select2=1,Textiles!$K51,"")</f>
        <v>1.1268295330522019E-2</v>
      </c>
      <c r="I49" s="742">
        <f>Sludge!K51</f>
        <v>0</v>
      </c>
      <c r="J49" s="742" t="str">
        <f>IF(Select2=2,MSW!$K51,"")</f>
        <v/>
      </c>
      <c r="K49" s="742">
        <f>Industry!$K51</f>
        <v>0</v>
      </c>
      <c r="L49" s="743">
        <f t="shared" si="3"/>
        <v>0.27536127907087565</v>
      </c>
      <c r="M49" s="744">
        <f>Recovery_OX!C44</f>
        <v>0</v>
      </c>
      <c r="N49" s="699"/>
      <c r="O49" s="745">
        <f>(L49-M49)*(1-Recovery_OX!F44)</f>
        <v>0.27536127907087565</v>
      </c>
      <c r="P49" s="691"/>
      <c r="Q49" s="701"/>
      <c r="S49" s="739">
        <f t="shared" si="2"/>
        <v>2032</v>
      </c>
      <c r="T49" s="740">
        <f>IF(Select2=1,Food!$W51,"")</f>
        <v>0.10089629550798643</v>
      </c>
      <c r="U49" s="741">
        <f>IF(Select2=1,Paper!$W51,"")</f>
        <v>9.8333170819370264E-2</v>
      </c>
      <c r="V49" s="732">
        <f>IF(Select2=1,Nappies!$W51,"")</f>
        <v>0</v>
      </c>
      <c r="W49" s="741">
        <f>IF(Select2=1,Garden!$W51,"")</f>
        <v>0</v>
      </c>
      <c r="X49" s="732">
        <f>IF(Select2=1,Wood!$W51,"")</f>
        <v>6.3089790957659361E-2</v>
      </c>
      <c r="Y49" s="741">
        <f>IF(Select2=1,Textiles!$W51,"")</f>
        <v>1.2348816800572076E-2</v>
      </c>
      <c r="Z49" s="734">
        <f>Sludge!W51</f>
        <v>0</v>
      </c>
      <c r="AA49" s="734" t="str">
        <f>IF(Select2=2,MSW!$W51,"")</f>
        <v/>
      </c>
      <c r="AB49" s="742">
        <f>Industry!$W51</f>
        <v>0</v>
      </c>
      <c r="AC49" s="743">
        <f t="shared" ref="AC49:AC80" si="4">SUM(T49:AA49)</f>
        <v>0.27466807408558813</v>
      </c>
      <c r="AD49" s="744">
        <f>Recovery_OX!R44</f>
        <v>0</v>
      </c>
      <c r="AE49" s="699"/>
      <c r="AF49" s="746">
        <f>(AC49-AD49)*(1-Recovery_OX!U44)</f>
        <v>0.27466807408558813</v>
      </c>
    </row>
    <row r="50" spans="2:32">
      <c r="B50" s="739">
        <f t="shared" si="1"/>
        <v>2033</v>
      </c>
      <c r="C50" s="740">
        <f>IF(Select2=1,Food!$K52,"")</f>
        <v>0.10108850585754314</v>
      </c>
      <c r="D50" s="741">
        <f>IF(Select2=1,Paper!$K52,"")</f>
        <v>4.4375656529648595E-2</v>
      </c>
      <c r="E50" s="732">
        <f>IF(Select2=1,Nappies!$K52,"")</f>
        <v>5.5423209737699514E-2</v>
      </c>
      <c r="F50" s="741">
        <f>IF(Select2=1,Garden!$K52,"")</f>
        <v>0</v>
      </c>
      <c r="G50" s="732">
        <f>IF(Select2=1,Wood!$K52,"")</f>
        <v>0</v>
      </c>
      <c r="H50" s="741">
        <f>IF(Select2=1,Textiles!$K52,"")</f>
        <v>1.0506488927053784E-2</v>
      </c>
      <c r="I50" s="742">
        <f>Sludge!K52</f>
        <v>0</v>
      </c>
      <c r="J50" s="742" t="str">
        <f>IF(Select2=2,MSW!$K52,"")</f>
        <v/>
      </c>
      <c r="K50" s="742">
        <f>Industry!$K52</f>
        <v>0</v>
      </c>
      <c r="L50" s="743">
        <f t="shared" si="3"/>
        <v>0.21139386105194502</v>
      </c>
      <c r="M50" s="744">
        <f>Recovery_OX!C45</f>
        <v>0</v>
      </c>
      <c r="N50" s="699"/>
      <c r="O50" s="745">
        <f>(L50-M50)*(1-Recovery_OX!F45)</f>
        <v>0.21139386105194502</v>
      </c>
      <c r="P50" s="691"/>
      <c r="Q50" s="701"/>
      <c r="S50" s="739">
        <f t="shared" si="2"/>
        <v>2033</v>
      </c>
      <c r="T50" s="740">
        <f>IF(Select2=1,Food!$W52,"")</f>
        <v>6.7632809449738929E-2</v>
      </c>
      <c r="U50" s="741">
        <f>IF(Select2=1,Paper!$W52,"")</f>
        <v>9.1685240763736769E-2</v>
      </c>
      <c r="V50" s="732">
        <f>IF(Select2=1,Nappies!$W52,"")</f>
        <v>0</v>
      </c>
      <c r="W50" s="741">
        <f>IF(Select2=1,Garden!$W52,"")</f>
        <v>0</v>
      </c>
      <c r="X50" s="732">
        <f>IF(Select2=1,Wood!$W52,"")</f>
        <v>6.0919843859273522E-2</v>
      </c>
      <c r="Y50" s="741">
        <f>IF(Select2=1,Textiles!$W52,"")</f>
        <v>1.1513960468004148E-2</v>
      </c>
      <c r="Z50" s="734">
        <f>Sludge!W52</f>
        <v>0</v>
      </c>
      <c r="AA50" s="734" t="str">
        <f>IF(Select2=2,MSW!$W52,"")</f>
        <v/>
      </c>
      <c r="AB50" s="742">
        <f>Industry!$W52</f>
        <v>0</v>
      </c>
      <c r="AC50" s="743">
        <f t="shared" si="4"/>
        <v>0.23175185454075337</v>
      </c>
      <c r="AD50" s="744">
        <f>Recovery_OX!R45</f>
        <v>0</v>
      </c>
      <c r="AE50" s="699"/>
      <c r="AF50" s="746">
        <f>(AC50-AD50)*(1-Recovery_OX!U45)</f>
        <v>0.23175185454075337</v>
      </c>
    </row>
    <row r="51" spans="2:32">
      <c r="B51" s="739">
        <f t="shared" si="1"/>
        <v>2034</v>
      </c>
      <c r="C51" s="740">
        <f>IF(Select2=1,Food!$K53,"")</f>
        <v>6.7761651900102318E-2</v>
      </c>
      <c r="D51" s="741">
        <f>IF(Select2=1,Paper!$K53,"")</f>
        <v>4.1375587902513389E-2</v>
      </c>
      <c r="E51" s="732">
        <f>IF(Select2=1,Nappies!$K53,"")</f>
        <v>4.6758612078539166E-2</v>
      </c>
      <c r="F51" s="741">
        <f>IF(Select2=1,Garden!$K53,"")</f>
        <v>0</v>
      </c>
      <c r="G51" s="732">
        <f>IF(Select2=1,Wood!$K53,"")</f>
        <v>0</v>
      </c>
      <c r="H51" s="741">
        <f>IF(Select2=1,Textiles!$K53,"")</f>
        <v>9.7961853444952264E-3</v>
      </c>
      <c r="I51" s="742">
        <f>Sludge!K53</f>
        <v>0</v>
      </c>
      <c r="J51" s="742" t="str">
        <f>IF(Select2=2,MSW!$K53,"")</f>
        <v/>
      </c>
      <c r="K51" s="742">
        <f>Industry!$K53</f>
        <v>0</v>
      </c>
      <c r="L51" s="743">
        <f t="shared" si="3"/>
        <v>0.1656920372256501</v>
      </c>
      <c r="M51" s="744">
        <f>Recovery_OX!C46</f>
        <v>0</v>
      </c>
      <c r="N51" s="699"/>
      <c r="O51" s="745">
        <f>(L51-M51)*(1-Recovery_OX!F46)</f>
        <v>0.1656920372256501</v>
      </c>
      <c r="P51" s="691"/>
      <c r="Q51" s="701"/>
      <c r="S51" s="739">
        <f t="shared" si="2"/>
        <v>2034</v>
      </c>
      <c r="T51" s="740">
        <f>IF(Select2=1,Food!$W53,"")</f>
        <v>4.5335627943868625E-2</v>
      </c>
      <c r="U51" s="741">
        <f>IF(Select2=1,Paper!$W53,"")</f>
        <v>8.5486751864697091E-2</v>
      </c>
      <c r="V51" s="732">
        <f>IF(Select2=1,Nappies!$W53,"")</f>
        <v>0</v>
      </c>
      <c r="W51" s="741">
        <f>IF(Select2=1,Garden!$W53,"")</f>
        <v>0</v>
      </c>
      <c r="X51" s="732">
        <f>IF(Select2=1,Wood!$W53,"")</f>
        <v>5.8824531188079759E-2</v>
      </c>
      <c r="Y51" s="741">
        <f>IF(Select2=1,Textiles!$W53,"")</f>
        <v>1.0735545583008467E-2</v>
      </c>
      <c r="Z51" s="734">
        <f>Sludge!W53</f>
        <v>0</v>
      </c>
      <c r="AA51" s="734" t="str">
        <f>IF(Select2=2,MSW!$W53,"")</f>
        <v/>
      </c>
      <c r="AB51" s="742">
        <f>Industry!$W53</f>
        <v>0</v>
      </c>
      <c r="AC51" s="743">
        <f t="shared" si="4"/>
        <v>0.20038245657965392</v>
      </c>
      <c r="AD51" s="744">
        <f>Recovery_OX!R46</f>
        <v>0</v>
      </c>
      <c r="AE51" s="699"/>
      <c r="AF51" s="746">
        <f>(AC51-AD51)*(1-Recovery_OX!U46)</f>
        <v>0.20038245657965392</v>
      </c>
    </row>
    <row r="52" spans="2:32">
      <c r="B52" s="739">
        <f t="shared" si="1"/>
        <v>2035</v>
      </c>
      <c r="C52" s="740">
        <f>IF(Select2=1,Food!$K54,"")</f>
        <v>4.5421993621127546E-2</v>
      </c>
      <c r="D52" s="741">
        <f>IF(Select2=1,Paper!$K54,"")</f>
        <v>3.8578342455278802E-2</v>
      </c>
      <c r="E52" s="732">
        <f>IF(Select2=1,Nappies!$K54,"")</f>
        <v>3.9448595883542201E-2</v>
      </c>
      <c r="F52" s="741">
        <f>IF(Select2=1,Garden!$K54,"")</f>
        <v>0</v>
      </c>
      <c r="G52" s="732">
        <f>IF(Select2=1,Wood!$K54,"")</f>
        <v>0</v>
      </c>
      <c r="H52" s="741">
        <f>IF(Select2=1,Textiles!$K54,"")</f>
        <v>9.1339026738605708E-3</v>
      </c>
      <c r="I52" s="742">
        <f>Sludge!K54</f>
        <v>0</v>
      </c>
      <c r="J52" s="742" t="str">
        <f>IF(Select2=2,MSW!$K54,"")</f>
        <v/>
      </c>
      <c r="K52" s="742">
        <f>Industry!$K54</f>
        <v>0</v>
      </c>
      <c r="L52" s="743">
        <f t="shared" si="3"/>
        <v>0.13258283463380913</v>
      </c>
      <c r="M52" s="744">
        <f>Recovery_OX!C47</f>
        <v>0</v>
      </c>
      <c r="N52" s="699"/>
      <c r="O52" s="745">
        <f>(L52-M52)*(1-Recovery_OX!F47)</f>
        <v>0.13258283463380913</v>
      </c>
      <c r="P52" s="691"/>
      <c r="Q52" s="701"/>
      <c r="S52" s="739">
        <f t="shared" si="2"/>
        <v>2035</v>
      </c>
      <c r="T52" s="740">
        <f>IF(Select2=1,Food!$W54,"")</f>
        <v>3.0389380210388634E-2</v>
      </c>
      <c r="U52" s="741">
        <f>IF(Select2=1,Paper!$W54,"")</f>
        <v>7.9707319122476861E-2</v>
      </c>
      <c r="V52" s="732">
        <f>IF(Select2=1,Nappies!$W54,"")</f>
        <v>0</v>
      </c>
      <c r="W52" s="741">
        <f>IF(Select2=1,Garden!$W54,"")</f>
        <v>0</v>
      </c>
      <c r="X52" s="732">
        <f>IF(Select2=1,Wood!$W54,"")</f>
        <v>5.6801285924021956E-2</v>
      </c>
      <c r="Y52" s="741">
        <f>IF(Select2=1,Textiles!$W54,"")</f>
        <v>1.0009756354915696E-2</v>
      </c>
      <c r="Z52" s="734">
        <f>Sludge!W54</f>
        <v>0</v>
      </c>
      <c r="AA52" s="734" t="str">
        <f>IF(Select2=2,MSW!$W54,"")</f>
        <v/>
      </c>
      <c r="AB52" s="742">
        <f>Industry!$W54</f>
        <v>0</v>
      </c>
      <c r="AC52" s="743">
        <f t="shared" si="4"/>
        <v>0.17690774161180314</v>
      </c>
      <c r="AD52" s="744">
        <f>Recovery_OX!R47</f>
        <v>0</v>
      </c>
      <c r="AE52" s="699"/>
      <c r="AF52" s="746">
        <f>(AC52-AD52)*(1-Recovery_OX!U47)</f>
        <v>0.17690774161180314</v>
      </c>
    </row>
    <row r="53" spans="2:32">
      <c r="B53" s="739">
        <f t="shared" si="1"/>
        <v>2036</v>
      </c>
      <c r="C53" s="740">
        <f>IF(Select2=1,Food!$K55,"")</f>
        <v>3.0447272855144737E-2</v>
      </c>
      <c r="D53" s="741">
        <f>IF(Select2=1,Paper!$K55,"")</f>
        <v>3.5970208087517219E-2</v>
      </c>
      <c r="E53" s="732">
        <f>IF(Select2=1,Nappies!$K55,"")</f>
        <v>3.3281392411073488E-2</v>
      </c>
      <c r="F53" s="741">
        <f>IF(Select2=1,Garden!$K55,"")</f>
        <v>0</v>
      </c>
      <c r="G53" s="732">
        <f>IF(Select2=1,Wood!$K55,"")</f>
        <v>0</v>
      </c>
      <c r="H53" s="741">
        <f>IF(Select2=1,Textiles!$K55,"")</f>
        <v>8.5163944047300134E-3</v>
      </c>
      <c r="I53" s="742">
        <f>Sludge!K55</f>
        <v>0</v>
      </c>
      <c r="J53" s="742" t="str">
        <f>IF(Select2=2,MSW!$K55,"")</f>
        <v/>
      </c>
      <c r="K53" s="742">
        <f>Industry!$K55</f>
        <v>0</v>
      </c>
      <c r="L53" s="743">
        <f t="shared" si="3"/>
        <v>0.10821526775846545</v>
      </c>
      <c r="M53" s="744">
        <f>Recovery_OX!C48</f>
        <v>0</v>
      </c>
      <c r="N53" s="699"/>
      <c r="O53" s="745">
        <f>(L53-M53)*(1-Recovery_OX!F48)</f>
        <v>0.10821526775846545</v>
      </c>
      <c r="P53" s="691"/>
      <c r="Q53" s="701"/>
      <c r="S53" s="739">
        <f t="shared" si="2"/>
        <v>2036</v>
      </c>
      <c r="T53" s="740">
        <f>IF(Select2=1,Food!$W55,"")</f>
        <v>2.0370610741622257E-2</v>
      </c>
      <c r="U53" s="741">
        <f>IF(Select2=1,Paper!$W55,"")</f>
        <v>7.4318611751068644E-2</v>
      </c>
      <c r="V53" s="732">
        <f>IF(Select2=1,Nappies!$W55,"")</f>
        <v>0</v>
      </c>
      <c r="W53" s="741">
        <f>IF(Select2=1,Garden!$W55,"")</f>
        <v>0</v>
      </c>
      <c r="X53" s="732">
        <f>IF(Select2=1,Wood!$W55,"")</f>
        <v>5.4847629338630272E-2</v>
      </c>
      <c r="Y53" s="741">
        <f>IF(Select2=1,Textiles!$W55,"")</f>
        <v>9.3330349640876852E-3</v>
      </c>
      <c r="Z53" s="734">
        <f>Sludge!W55</f>
        <v>0</v>
      </c>
      <c r="AA53" s="734" t="str">
        <f>IF(Select2=2,MSW!$W55,"")</f>
        <v/>
      </c>
      <c r="AB53" s="742">
        <f>Industry!$W55</f>
        <v>0</v>
      </c>
      <c r="AC53" s="743">
        <f t="shared" si="4"/>
        <v>0.15886988679540887</v>
      </c>
      <c r="AD53" s="744">
        <f>Recovery_OX!R48</f>
        <v>0</v>
      </c>
      <c r="AE53" s="699"/>
      <c r="AF53" s="746">
        <f>(AC53-AD53)*(1-Recovery_OX!U48)</f>
        <v>0.15886988679540887</v>
      </c>
    </row>
    <row r="54" spans="2:32">
      <c r="B54" s="739">
        <f t="shared" si="1"/>
        <v>2037</v>
      </c>
      <c r="C54" s="740">
        <f>IF(Select2=1,Food!$K56,"")</f>
        <v>2.040941734192029E-2</v>
      </c>
      <c r="D54" s="741">
        <f>IF(Select2=1,Paper!$K56,"")</f>
        <v>3.3538399721532011E-2</v>
      </c>
      <c r="E54" s="732">
        <f>IF(Select2=1,Nappies!$K56,"")</f>
        <v>2.8078339824560587E-2</v>
      </c>
      <c r="F54" s="741">
        <f>IF(Select2=1,Garden!$K56,"")</f>
        <v>0</v>
      </c>
      <c r="G54" s="732">
        <f>IF(Select2=1,Wood!$K56,"")</f>
        <v>0</v>
      </c>
      <c r="H54" s="741">
        <f>IF(Select2=1,Textiles!$K56,"")</f>
        <v>7.9406335108518616E-3</v>
      </c>
      <c r="I54" s="742">
        <f>Sludge!K56</f>
        <v>0</v>
      </c>
      <c r="J54" s="742" t="str">
        <f>IF(Select2=2,MSW!$K56,"")</f>
        <v/>
      </c>
      <c r="K54" s="742">
        <f>Industry!$K56</f>
        <v>0</v>
      </c>
      <c r="L54" s="743">
        <f t="shared" si="3"/>
        <v>8.9966790398864752E-2</v>
      </c>
      <c r="M54" s="744">
        <f>Recovery_OX!C49</f>
        <v>0</v>
      </c>
      <c r="N54" s="699"/>
      <c r="O54" s="745">
        <f>(L54-M54)*(1-Recovery_OX!F49)</f>
        <v>8.9966790398864752E-2</v>
      </c>
      <c r="P54" s="691"/>
      <c r="Q54" s="701"/>
      <c r="S54" s="739">
        <f t="shared" si="2"/>
        <v>2037</v>
      </c>
      <c r="T54" s="740">
        <f>IF(Select2=1,Food!$W56,"")</f>
        <v>1.3654828730098319E-2</v>
      </c>
      <c r="U54" s="741">
        <f>IF(Select2=1,Paper!$W56,"")</f>
        <v>6.9294214300685997E-2</v>
      </c>
      <c r="V54" s="732">
        <f>IF(Select2=1,Nappies!$W56,"")</f>
        <v>0</v>
      </c>
      <c r="W54" s="741">
        <f>IF(Select2=1,Garden!$W56,"")</f>
        <v>0</v>
      </c>
      <c r="X54" s="732">
        <f>IF(Select2=1,Wood!$W56,"")</f>
        <v>5.2961167958268801E-2</v>
      </c>
      <c r="Y54" s="741">
        <f>IF(Select2=1,Textiles!$W56,"")</f>
        <v>8.7020641214814922E-3</v>
      </c>
      <c r="Z54" s="734">
        <f>Sludge!W56</f>
        <v>0</v>
      </c>
      <c r="AA54" s="734" t="str">
        <f>IF(Select2=2,MSW!$W56,"")</f>
        <v/>
      </c>
      <c r="AB54" s="742">
        <f>Industry!$W56</f>
        <v>0</v>
      </c>
      <c r="AC54" s="743">
        <f t="shared" si="4"/>
        <v>0.14461227511053462</v>
      </c>
      <c r="AD54" s="744">
        <f>Recovery_OX!R49</f>
        <v>0</v>
      </c>
      <c r="AE54" s="699"/>
      <c r="AF54" s="746">
        <f>(AC54-AD54)*(1-Recovery_OX!U49)</f>
        <v>0.14461227511053462</v>
      </c>
    </row>
    <row r="55" spans="2:32">
      <c r="B55" s="739">
        <f t="shared" si="1"/>
        <v>2038</v>
      </c>
      <c r="C55" s="740">
        <f>IF(Select2=1,Food!$K57,"")</f>
        <v>1.3680841572196588E-2</v>
      </c>
      <c r="D55" s="741">
        <f>IF(Select2=1,Paper!$K57,"")</f>
        <v>3.1270996629891828E-2</v>
      </c>
      <c r="E55" s="732">
        <f>IF(Select2=1,Nappies!$K57,"")</f>
        <v>2.3688707418418845E-2</v>
      </c>
      <c r="F55" s="741">
        <f>IF(Select2=1,Garden!$K57,"")</f>
        <v>0</v>
      </c>
      <c r="G55" s="732">
        <f>IF(Select2=1,Wood!$K57,"")</f>
        <v>0</v>
      </c>
      <c r="H55" s="741">
        <f>IF(Select2=1,Textiles!$K57,"")</f>
        <v>7.403797611656349E-3</v>
      </c>
      <c r="I55" s="742">
        <f>Sludge!K57</f>
        <v>0</v>
      </c>
      <c r="J55" s="742" t="str">
        <f>IF(Select2=2,MSW!$K57,"")</f>
        <v/>
      </c>
      <c r="K55" s="742">
        <f>Industry!$K57</f>
        <v>0</v>
      </c>
      <c r="L55" s="743">
        <f t="shared" si="3"/>
        <v>7.6044343232163608E-2</v>
      </c>
      <c r="M55" s="744">
        <f>Recovery_OX!C50</f>
        <v>0</v>
      </c>
      <c r="N55" s="699"/>
      <c r="O55" s="745">
        <f>(L55-M55)*(1-Recovery_OX!F50)</f>
        <v>7.6044343232163608E-2</v>
      </c>
      <c r="P55" s="691"/>
      <c r="Q55" s="701"/>
      <c r="S55" s="739">
        <f t="shared" si="2"/>
        <v>2038</v>
      </c>
      <c r="T55" s="740">
        <f>IF(Select2=1,Food!$W57,"")</f>
        <v>9.1531054229682766E-3</v>
      </c>
      <c r="U55" s="741">
        <f>IF(Select2=1,Paper!$W57,"")</f>
        <v>6.4609497169198005E-2</v>
      </c>
      <c r="V55" s="732">
        <f>IF(Select2=1,Nappies!$W57,"")</f>
        <v>0</v>
      </c>
      <c r="W55" s="741">
        <f>IF(Select2=1,Garden!$W57,"")</f>
        <v>0</v>
      </c>
      <c r="X55" s="732">
        <f>IF(Select2=1,Wood!$W57,"")</f>
        <v>5.1139590631831031E-2</v>
      </c>
      <c r="Y55" s="741">
        <f>IF(Select2=1,Textiles!$W57,"")</f>
        <v>8.1137508072946282E-3</v>
      </c>
      <c r="Z55" s="734">
        <f>Sludge!W57</f>
        <v>0</v>
      </c>
      <c r="AA55" s="734" t="str">
        <f>IF(Select2=2,MSW!$W57,"")</f>
        <v/>
      </c>
      <c r="AB55" s="742">
        <f>Industry!$W57</f>
        <v>0</v>
      </c>
      <c r="AC55" s="743">
        <f t="shared" si="4"/>
        <v>0.13301594403129194</v>
      </c>
      <c r="AD55" s="744">
        <f>Recovery_OX!R50</f>
        <v>0</v>
      </c>
      <c r="AE55" s="699"/>
      <c r="AF55" s="746">
        <f>(AC55-AD55)*(1-Recovery_OX!U50)</f>
        <v>0.13301594403129194</v>
      </c>
    </row>
    <row r="56" spans="2:32">
      <c r="B56" s="739">
        <f t="shared" si="1"/>
        <v>2039</v>
      </c>
      <c r="C56" s="740">
        <f>IF(Select2=1,Food!$K58,"")</f>
        <v>9.1705423524811036E-3</v>
      </c>
      <c r="D56" s="741">
        <f>IF(Select2=1,Paper!$K58,"")</f>
        <v>2.9156884000010878E-2</v>
      </c>
      <c r="E56" s="732">
        <f>IF(Select2=1,Nappies!$K58,"")</f>
        <v>1.9985328999565725E-2</v>
      </c>
      <c r="F56" s="741">
        <f>IF(Select2=1,Garden!$K58,"")</f>
        <v>0</v>
      </c>
      <c r="G56" s="732">
        <f>IF(Select2=1,Wood!$K58,"")</f>
        <v>0</v>
      </c>
      <c r="H56" s="741">
        <f>IF(Select2=1,Textiles!$K58,"")</f>
        <v>6.9032551369428014E-3</v>
      </c>
      <c r="I56" s="742">
        <f>Sludge!K58</f>
        <v>0</v>
      </c>
      <c r="J56" s="742" t="str">
        <f>IF(Select2=2,MSW!$K58,"")</f>
        <v/>
      </c>
      <c r="K56" s="742">
        <f>Industry!$K58</f>
        <v>0</v>
      </c>
      <c r="L56" s="743">
        <f t="shared" si="3"/>
        <v>6.5216010489000498E-2</v>
      </c>
      <c r="M56" s="744">
        <f>Recovery_OX!C51</f>
        <v>0</v>
      </c>
      <c r="N56" s="699"/>
      <c r="O56" s="745">
        <f>(L56-M56)*(1-Recovery_OX!F51)</f>
        <v>6.5216010489000498E-2</v>
      </c>
      <c r="P56" s="691"/>
      <c r="Q56" s="701"/>
      <c r="S56" s="739">
        <f t="shared" si="2"/>
        <v>2039</v>
      </c>
      <c r="T56" s="740">
        <f>IF(Select2=1,Food!$W58,"")</f>
        <v>6.1355100484931551E-3</v>
      </c>
      <c r="U56" s="741">
        <f>IF(Select2=1,Paper!$W58,"")</f>
        <v>6.0241495867791074E-2</v>
      </c>
      <c r="V56" s="732">
        <f>IF(Select2=1,Nappies!$W58,"")</f>
        <v>0</v>
      </c>
      <c r="W56" s="741">
        <f>IF(Select2=1,Garden!$W58,"")</f>
        <v>0</v>
      </c>
      <c r="X56" s="732">
        <f>IF(Select2=1,Wood!$W58,"")</f>
        <v>4.9380665699290761E-2</v>
      </c>
      <c r="Y56" s="741">
        <f>IF(Select2=1,Textiles!$W58,"")</f>
        <v>7.5652111089784101E-3</v>
      </c>
      <c r="Z56" s="734">
        <f>Sludge!W58</f>
        <v>0</v>
      </c>
      <c r="AA56" s="734" t="str">
        <f>IF(Select2=2,MSW!$W58,"")</f>
        <v/>
      </c>
      <c r="AB56" s="742">
        <f>Industry!$W58</f>
        <v>0</v>
      </c>
      <c r="AC56" s="743">
        <f t="shared" si="4"/>
        <v>0.1233228827245534</v>
      </c>
      <c r="AD56" s="744">
        <f>Recovery_OX!R51</f>
        <v>0</v>
      </c>
      <c r="AE56" s="699"/>
      <c r="AF56" s="746">
        <f>(AC56-AD56)*(1-Recovery_OX!U51)</f>
        <v>0.1233228827245534</v>
      </c>
    </row>
    <row r="57" spans="2:32">
      <c r="B57" s="739">
        <f t="shared" si="1"/>
        <v>2040</v>
      </c>
      <c r="C57" s="740">
        <f>IF(Select2=1,Food!$K59,"")</f>
        <v>6.147198371886914E-3</v>
      </c>
      <c r="D57" s="741">
        <f>IF(Select2=1,Paper!$K59,"")</f>
        <v>2.7185698449324766E-2</v>
      </c>
      <c r="E57" s="732">
        <f>IF(Select2=1,Nappies!$K59,"")</f>
        <v>1.6860918925037008E-2</v>
      </c>
      <c r="F57" s="741">
        <f>IF(Select2=1,Garden!$K59,"")</f>
        <v>0</v>
      </c>
      <c r="G57" s="732">
        <f>IF(Select2=1,Wood!$K59,"")</f>
        <v>0</v>
      </c>
      <c r="H57" s="741">
        <f>IF(Select2=1,Textiles!$K59,"")</f>
        <v>6.4365524269194571E-3</v>
      </c>
      <c r="I57" s="742">
        <f>Sludge!K59</f>
        <v>0</v>
      </c>
      <c r="J57" s="742" t="str">
        <f>IF(Select2=2,MSW!$K59,"")</f>
        <v/>
      </c>
      <c r="K57" s="742">
        <f>Industry!$K59</f>
        <v>0</v>
      </c>
      <c r="L57" s="743">
        <f t="shared" si="3"/>
        <v>5.6630368173168147E-2</v>
      </c>
      <c r="M57" s="744">
        <f>Recovery_OX!C52</f>
        <v>0</v>
      </c>
      <c r="N57" s="699"/>
      <c r="O57" s="745">
        <f>(L57-M57)*(1-Recovery_OX!F52)</f>
        <v>5.6630368173168147E-2</v>
      </c>
      <c r="P57" s="691"/>
      <c r="Q57" s="701"/>
      <c r="S57" s="739">
        <f t="shared" si="2"/>
        <v>2040</v>
      </c>
      <c r="T57" s="740">
        <f>IF(Select2=1,Food!$W59,"")</f>
        <v>4.1127553781580587E-3</v>
      </c>
      <c r="U57" s="741">
        <f>IF(Select2=1,Paper!$W59,"")</f>
        <v>5.616879844901812E-2</v>
      </c>
      <c r="V57" s="732">
        <f>IF(Select2=1,Nappies!$W59,"")</f>
        <v>0</v>
      </c>
      <c r="W57" s="741">
        <f>IF(Select2=1,Garden!$W59,"")</f>
        <v>0</v>
      </c>
      <c r="X57" s="732">
        <f>IF(Select2=1,Wood!$W59,"")</f>
        <v>4.7682238257639384E-2</v>
      </c>
      <c r="Y57" s="741">
        <f>IF(Select2=1,Textiles!$W59,"")</f>
        <v>7.0537560842952951E-3</v>
      </c>
      <c r="Z57" s="734">
        <f>Sludge!W59</f>
        <v>0</v>
      </c>
      <c r="AA57" s="734" t="str">
        <f>IF(Select2=2,MSW!$W59,"")</f>
        <v/>
      </c>
      <c r="AB57" s="742">
        <f>Industry!$W59</f>
        <v>0</v>
      </c>
      <c r="AC57" s="743">
        <f t="shared" si="4"/>
        <v>0.11501754816911086</v>
      </c>
      <c r="AD57" s="744">
        <f>Recovery_OX!R52</f>
        <v>0</v>
      </c>
      <c r="AE57" s="699"/>
      <c r="AF57" s="746">
        <f>(AC57-AD57)*(1-Recovery_OX!U52)</f>
        <v>0.11501754816911086</v>
      </c>
    </row>
    <row r="58" spans="2:32">
      <c r="B58" s="739">
        <f t="shared" si="1"/>
        <v>2041</v>
      </c>
      <c r="C58" s="740">
        <f>IF(Select2=1,Food!$K60,"")</f>
        <v>4.1205902956334434E-3</v>
      </c>
      <c r="D58" s="741">
        <f>IF(Select2=1,Paper!$K60,"")</f>
        <v>2.5347777223977134E-2</v>
      </c>
      <c r="E58" s="732">
        <f>IF(Select2=1,Nappies!$K60,"")</f>
        <v>1.422496407253784E-2</v>
      </c>
      <c r="F58" s="741">
        <f>IF(Select2=1,Garden!$K60,"")</f>
        <v>0</v>
      </c>
      <c r="G58" s="732">
        <f>IF(Select2=1,Wood!$K60,"")</f>
        <v>0</v>
      </c>
      <c r="H58" s="741">
        <f>IF(Select2=1,Textiles!$K60,"")</f>
        <v>6.0014017043603348E-3</v>
      </c>
      <c r="I58" s="742">
        <f>Sludge!K60</f>
        <v>0</v>
      </c>
      <c r="J58" s="742" t="str">
        <f>IF(Select2=2,MSW!$K60,"")</f>
        <v/>
      </c>
      <c r="K58" s="742">
        <f>Industry!$K60</f>
        <v>0</v>
      </c>
      <c r="L58" s="743">
        <f t="shared" si="3"/>
        <v>4.9694733296508753E-2</v>
      </c>
      <c r="M58" s="744">
        <f>Recovery_OX!C53</f>
        <v>0</v>
      </c>
      <c r="N58" s="699"/>
      <c r="O58" s="745">
        <f>(L58-M58)*(1-Recovery_OX!F53)</f>
        <v>4.9694733296508753E-2</v>
      </c>
      <c r="P58" s="691"/>
      <c r="Q58" s="701"/>
      <c r="S58" s="739">
        <f t="shared" si="2"/>
        <v>2041</v>
      </c>
      <c r="T58" s="740">
        <f>IF(Select2=1,Food!$W60,"")</f>
        <v>2.7568623744202332E-3</v>
      </c>
      <c r="U58" s="741">
        <f>IF(Select2=1,Paper!$W60,"")</f>
        <v>5.2371440545407301E-2</v>
      </c>
      <c r="V58" s="732">
        <f>IF(Select2=1,Nappies!$W60,"")</f>
        <v>0</v>
      </c>
      <c r="W58" s="741">
        <f>IF(Select2=1,Garden!$W60,"")</f>
        <v>0</v>
      </c>
      <c r="X58" s="732">
        <f>IF(Select2=1,Wood!$W60,"")</f>
        <v>4.6042227520860332E-2</v>
      </c>
      <c r="Y58" s="741">
        <f>IF(Select2=1,Textiles!$W60,"")</f>
        <v>6.5768785801209144E-3</v>
      </c>
      <c r="Z58" s="734">
        <f>Sludge!W60</f>
        <v>0</v>
      </c>
      <c r="AA58" s="734" t="str">
        <f>IF(Select2=2,MSW!$W60,"")</f>
        <v/>
      </c>
      <c r="AB58" s="742">
        <f>Industry!$W60</f>
        <v>0</v>
      </c>
      <c r="AC58" s="743">
        <f t="shared" si="4"/>
        <v>0.10774740902080879</v>
      </c>
      <c r="AD58" s="744">
        <f>Recovery_OX!R53</f>
        <v>0</v>
      </c>
      <c r="AE58" s="699"/>
      <c r="AF58" s="746">
        <f>(AC58-AD58)*(1-Recovery_OX!U53)</f>
        <v>0.10774740902080879</v>
      </c>
    </row>
    <row r="59" spans="2:32">
      <c r="B59" s="739">
        <f t="shared" si="1"/>
        <v>2042</v>
      </c>
      <c r="C59" s="740">
        <f>IF(Select2=1,Food!$K61,"")</f>
        <v>2.7621142766630184E-3</v>
      </c>
      <c r="D59" s="741">
        <f>IF(Select2=1,Paper!$K61,"")</f>
        <v>2.3634110831989037E-2</v>
      </c>
      <c r="E59" s="732">
        <f>IF(Select2=1,Nappies!$K61,"")</f>
        <v>1.2001101705347784E-2</v>
      </c>
      <c r="F59" s="741">
        <f>IF(Select2=1,Garden!$K61,"")</f>
        <v>0</v>
      </c>
      <c r="G59" s="732">
        <f>IF(Select2=1,Wood!$K61,"")</f>
        <v>0</v>
      </c>
      <c r="H59" s="741">
        <f>IF(Select2=1,Textiles!$K61,"")</f>
        <v>5.5956698599186E-3</v>
      </c>
      <c r="I59" s="742">
        <f>Sludge!K61</f>
        <v>0</v>
      </c>
      <c r="J59" s="742" t="str">
        <f>IF(Select2=2,MSW!$K61,"")</f>
        <v/>
      </c>
      <c r="K59" s="742">
        <f>Industry!$K61</f>
        <v>0</v>
      </c>
      <c r="L59" s="743">
        <f t="shared" si="3"/>
        <v>4.3992996673918434E-2</v>
      </c>
      <c r="M59" s="744">
        <f>Recovery_OX!C54</f>
        <v>0</v>
      </c>
      <c r="N59" s="699"/>
      <c r="O59" s="745">
        <f>(L59-M59)*(1-Recovery_OX!F54)</f>
        <v>4.3992996673918434E-2</v>
      </c>
      <c r="P59" s="691"/>
      <c r="Q59" s="701"/>
      <c r="S59" s="739">
        <f t="shared" si="2"/>
        <v>2042</v>
      </c>
      <c r="T59" s="740">
        <f>IF(Select2=1,Food!$W61,"")</f>
        <v>1.8479801137352928E-3</v>
      </c>
      <c r="U59" s="741">
        <f>IF(Select2=1,Paper!$W61,"")</f>
        <v>4.883080750410957E-2</v>
      </c>
      <c r="V59" s="732">
        <f>IF(Select2=1,Nappies!$W61,"")</f>
        <v>0</v>
      </c>
      <c r="W59" s="741">
        <f>IF(Select2=1,Garden!$W61,"")</f>
        <v>0</v>
      </c>
      <c r="X59" s="732">
        <f>IF(Select2=1,Wood!$W61,"")</f>
        <v>4.4458624270705932E-2</v>
      </c>
      <c r="Y59" s="741">
        <f>IF(Select2=1,Textiles!$W61,"")</f>
        <v>6.1322409423765472E-3</v>
      </c>
      <c r="Z59" s="734">
        <f>Sludge!W61</f>
        <v>0</v>
      </c>
      <c r="AA59" s="734" t="str">
        <f>IF(Select2=2,MSW!$W61,"")</f>
        <v/>
      </c>
      <c r="AB59" s="742">
        <f>Industry!$W61</f>
        <v>0</v>
      </c>
      <c r="AC59" s="743">
        <f t="shared" si="4"/>
        <v>0.10126965283092734</v>
      </c>
      <c r="AD59" s="744">
        <f>Recovery_OX!R54</f>
        <v>0</v>
      </c>
      <c r="AE59" s="699"/>
      <c r="AF59" s="746">
        <f>(AC59-AD59)*(1-Recovery_OX!U54)</f>
        <v>0.10126965283092734</v>
      </c>
    </row>
    <row r="60" spans="2:32">
      <c r="B60" s="739">
        <f t="shared" si="1"/>
        <v>2043</v>
      </c>
      <c r="C60" s="740">
        <f>IF(Select2=1,Food!$K62,"")</f>
        <v>1.8515005690884509E-3</v>
      </c>
      <c r="D60" s="741">
        <f>IF(Select2=1,Paper!$K62,"")</f>
        <v>2.2036298878718805E-2</v>
      </c>
      <c r="E60" s="732">
        <f>IF(Select2=1,Nappies!$K62,"")</f>
        <v>1.0124907269196785E-2</v>
      </c>
      <c r="F60" s="741">
        <f>IF(Select2=1,Garden!$K62,"")</f>
        <v>0</v>
      </c>
      <c r="G60" s="732">
        <f>IF(Select2=1,Wood!$K62,"")</f>
        <v>0</v>
      </c>
      <c r="H60" s="741">
        <f>IF(Select2=1,Textiles!$K62,"")</f>
        <v>5.2173679956220862E-3</v>
      </c>
      <c r="I60" s="742">
        <f>Sludge!K62</f>
        <v>0</v>
      </c>
      <c r="J60" s="742" t="str">
        <f>IF(Select2=2,MSW!$K62,"")</f>
        <v/>
      </c>
      <c r="K60" s="742">
        <f>Industry!$K62</f>
        <v>0</v>
      </c>
      <c r="L60" s="743">
        <f t="shared" si="3"/>
        <v>3.9230074712626128E-2</v>
      </c>
      <c r="M60" s="744">
        <f>Recovery_OX!C55</f>
        <v>0</v>
      </c>
      <c r="N60" s="699"/>
      <c r="O60" s="745">
        <f>(L60-M60)*(1-Recovery_OX!F55)</f>
        <v>3.9230074712626128E-2</v>
      </c>
      <c r="P60" s="691"/>
      <c r="Q60" s="701"/>
      <c r="S60" s="739">
        <f t="shared" si="2"/>
        <v>2043</v>
      </c>
      <c r="T60" s="740">
        <f>IF(Select2=1,Food!$W62,"")</f>
        <v>1.2387381149119876E-3</v>
      </c>
      <c r="U60" s="741">
        <f>IF(Select2=1,Paper!$W62,"")</f>
        <v>4.5529543137848766E-2</v>
      </c>
      <c r="V60" s="732">
        <f>IF(Select2=1,Nappies!$W62,"")</f>
        <v>0</v>
      </c>
      <c r="W60" s="741">
        <f>IF(Select2=1,Garden!$W62,"")</f>
        <v>0</v>
      </c>
      <c r="X60" s="732">
        <f>IF(Select2=1,Wood!$W62,"")</f>
        <v>4.2929488395153745E-2</v>
      </c>
      <c r="Y60" s="741">
        <f>IF(Select2=1,Textiles!$W62,"")</f>
        <v>5.7176635568461209E-3</v>
      </c>
      <c r="Z60" s="734">
        <f>Sludge!W62</f>
        <v>0</v>
      </c>
      <c r="AA60" s="734" t="str">
        <f>IF(Select2=2,MSW!$W62,"")</f>
        <v/>
      </c>
      <c r="AB60" s="742">
        <f>Industry!$W62</f>
        <v>0</v>
      </c>
      <c r="AC60" s="743">
        <f t="shared" si="4"/>
        <v>9.5415433204760619E-2</v>
      </c>
      <c r="AD60" s="744">
        <f>Recovery_OX!R55</f>
        <v>0</v>
      </c>
      <c r="AE60" s="699"/>
      <c r="AF60" s="746">
        <f>(AC60-AD60)*(1-Recovery_OX!U55)</f>
        <v>9.5415433204760619E-2</v>
      </c>
    </row>
    <row r="61" spans="2:32">
      <c r="B61" s="739">
        <f t="shared" si="1"/>
        <v>2044</v>
      </c>
      <c r="C61" s="740">
        <f>IF(Select2=1,Food!$K63,"")</f>
        <v>1.2410979467063828E-3</v>
      </c>
      <c r="D61" s="741">
        <f>IF(Select2=1,Paper!$K63,"")</f>
        <v>2.0546508888117793E-2</v>
      </c>
      <c r="E61" s="732">
        <f>IF(Select2=1,Nappies!$K63,"")</f>
        <v>8.5420280343222986E-3</v>
      </c>
      <c r="F61" s="741">
        <f>IF(Select2=1,Garden!$K63,"")</f>
        <v>0</v>
      </c>
      <c r="G61" s="732">
        <f>IF(Select2=1,Wood!$K63,"")</f>
        <v>0</v>
      </c>
      <c r="H61" s="741">
        <f>IF(Select2=1,Textiles!$K63,"")</f>
        <v>4.8646416752931186E-3</v>
      </c>
      <c r="I61" s="742">
        <f>Sludge!K63</f>
        <v>0</v>
      </c>
      <c r="J61" s="742" t="str">
        <f>IF(Select2=2,MSW!$K63,"")</f>
        <v/>
      </c>
      <c r="K61" s="742">
        <f>Industry!$K63</f>
        <v>0</v>
      </c>
      <c r="L61" s="743">
        <f t="shared" si="3"/>
        <v>3.5194276544439594E-2</v>
      </c>
      <c r="M61" s="744">
        <f>Recovery_OX!C56</f>
        <v>0</v>
      </c>
      <c r="N61" s="699"/>
      <c r="O61" s="745">
        <f>(L61-M61)*(1-Recovery_OX!F56)</f>
        <v>3.5194276544439594E-2</v>
      </c>
      <c r="P61" s="691"/>
      <c r="Q61" s="701"/>
      <c r="S61" s="739">
        <f t="shared" si="2"/>
        <v>2044</v>
      </c>
      <c r="T61" s="740">
        <f>IF(Select2=1,Food!$W63,"")</f>
        <v>8.3035099021390457E-4</v>
      </c>
      <c r="U61" s="741">
        <f>IF(Select2=1,Paper!$W63,"")</f>
        <v>4.2451464644871463E-2</v>
      </c>
      <c r="V61" s="732">
        <f>IF(Select2=1,Nappies!$W63,"")</f>
        <v>0</v>
      </c>
      <c r="W61" s="741">
        <f>IF(Select2=1,Garden!$W63,"")</f>
        <v>0</v>
      </c>
      <c r="X61" s="732">
        <f>IF(Select2=1,Wood!$W63,"")</f>
        <v>4.1452946511526798E-2</v>
      </c>
      <c r="Y61" s="741">
        <f>IF(Select2=1,Textiles!$W63,"")</f>
        <v>5.3311141647047868E-3</v>
      </c>
      <c r="Z61" s="734">
        <f>Sludge!W63</f>
        <v>0</v>
      </c>
      <c r="AA61" s="734" t="str">
        <f>IF(Select2=2,MSW!$W63,"")</f>
        <v/>
      </c>
      <c r="AB61" s="742">
        <f>Industry!$W63</f>
        <v>0</v>
      </c>
      <c r="AC61" s="743">
        <f t="shared" si="4"/>
        <v>9.0065876311316947E-2</v>
      </c>
      <c r="AD61" s="744">
        <f>Recovery_OX!R56</f>
        <v>0</v>
      </c>
      <c r="AE61" s="699"/>
      <c r="AF61" s="746">
        <f>(AC61-AD61)*(1-Recovery_OX!U56)</f>
        <v>9.0065876311316947E-2</v>
      </c>
    </row>
    <row r="62" spans="2:32">
      <c r="B62" s="739">
        <f t="shared" si="1"/>
        <v>2045</v>
      </c>
      <c r="C62" s="740">
        <f>IF(Select2=1,Food!$K64,"")</f>
        <v>8.3193283277096001E-4</v>
      </c>
      <c r="D62" s="741">
        <f>IF(Select2=1,Paper!$K64,"")</f>
        <v>1.9157437907923666E-2</v>
      </c>
      <c r="E62" s="732">
        <f>IF(Select2=1,Nappies!$K64,"")</f>
        <v>7.2066085149376903E-3</v>
      </c>
      <c r="F62" s="741">
        <f>IF(Select2=1,Garden!$K64,"")</f>
        <v>0</v>
      </c>
      <c r="G62" s="732">
        <f>IF(Select2=1,Wood!$K64,"")</f>
        <v>0</v>
      </c>
      <c r="H62" s="741">
        <f>IF(Select2=1,Textiles!$K64,"")</f>
        <v>4.5357618341002222E-3</v>
      </c>
      <c r="I62" s="742">
        <f>Sludge!K64</f>
        <v>0</v>
      </c>
      <c r="J62" s="742" t="str">
        <f>IF(Select2=2,MSW!$K64,"")</f>
        <v/>
      </c>
      <c r="K62" s="742">
        <f>Industry!$K64</f>
        <v>0</v>
      </c>
      <c r="L62" s="743">
        <f t="shared" si="3"/>
        <v>3.1731741089732535E-2</v>
      </c>
      <c r="M62" s="744">
        <f>Recovery_OX!C57</f>
        <v>0</v>
      </c>
      <c r="N62" s="699"/>
      <c r="O62" s="745">
        <f>(L62-M62)*(1-Recovery_OX!F57)</f>
        <v>3.1731741089732535E-2</v>
      </c>
      <c r="P62" s="691"/>
      <c r="Q62" s="701"/>
      <c r="S62" s="739">
        <f t="shared" si="2"/>
        <v>2045</v>
      </c>
      <c r="T62" s="740">
        <f>IF(Select2=1,Food!$W64,"")</f>
        <v>5.5660091398592316E-4</v>
      </c>
      <c r="U62" s="741">
        <f>IF(Select2=1,Paper!$W64,"")</f>
        <v>3.9581483280834016E-2</v>
      </c>
      <c r="V62" s="732">
        <f>IF(Select2=1,Nappies!$W64,"")</f>
        <v>0</v>
      </c>
      <c r="W62" s="741">
        <f>IF(Select2=1,Garden!$W64,"")</f>
        <v>0</v>
      </c>
      <c r="X62" s="732">
        <f>IF(Select2=1,Wood!$W64,"")</f>
        <v>4.0027189671365468E-2</v>
      </c>
      <c r="Y62" s="741">
        <f>IF(Select2=1,Textiles!$W64,"")</f>
        <v>4.9706979003838045E-3</v>
      </c>
      <c r="Z62" s="734">
        <f>Sludge!W64</f>
        <v>0</v>
      </c>
      <c r="AA62" s="734" t="str">
        <f>IF(Select2=2,MSW!$W64,"")</f>
        <v/>
      </c>
      <c r="AB62" s="742">
        <f>Industry!$W64</f>
        <v>0</v>
      </c>
      <c r="AC62" s="743">
        <f t="shared" si="4"/>
        <v>8.5135971766569216E-2</v>
      </c>
      <c r="AD62" s="744">
        <f>Recovery_OX!R57</f>
        <v>0</v>
      </c>
      <c r="AE62" s="699"/>
      <c r="AF62" s="746">
        <f>(AC62-AD62)*(1-Recovery_OX!U57)</f>
        <v>8.5135971766569216E-2</v>
      </c>
    </row>
    <row r="63" spans="2:32">
      <c r="B63" s="739">
        <f t="shared" si="1"/>
        <v>2046</v>
      </c>
      <c r="C63" s="740">
        <f>IF(Select2=1,Food!$K65,"")</f>
        <v>5.5766125476158974E-4</v>
      </c>
      <c r="D63" s="741">
        <f>IF(Select2=1,Paper!$K65,"")</f>
        <v>1.7862276710579966E-2</v>
      </c>
      <c r="E63" s="732">
        <f>IF(Select2=1,Nappies!$K65,"")</f>
        <v>6.0799620510368435E-3</v>
      </c>
      <c r="F63" s="741">
        <f>IF(Select2=1,Garden!$K65,"")</f>
        <v>0</v>
      </c>
      <c r="G63" s="732">
        <f>IF(Select2=1,Wood!$K65,"")</f>
        <v>0</v>
      </c>
      <c r="H63" s="741">
        <f>IF(Select2=1,Textiles!$K65,"")</f>
        <v>4.2291163026803164E-3</v>
      </c>
      <c r="I63" s="742">
        <f>Sludge!K65</f>
        <v>0</v>
      </c>
      <c r="J63" s="742" t="str">
        <f>IF(Select2=2,MSW!$K65,"")</f>
        <v/>
      </c>
      <c r="K63" s="742">
        <f>Industry!$K65</f>
        <v>0</v>
      </c>
      <c r="L63" s="743">
        <f t="shared" si="3"/>
        <v>2.8729016319058717E-2</v>
      </c>
      <c r="M63" s="744">
        <f>Recovery_OX!C58</f>
        <v>0</v>
      </c>
      <c r="N63" s="699"/>
      <c r="O63" s="745">
        <f>(L63-M63)*(1-Recovery_OX!F58)</f>
        <v>2.8729016319058717E-2</v>
      </c>
      <c r="P63" s="691"/>
      <c r="Q63" s="701"/>
      <c r="S63" s="739">
        <f t="shared" si="2"/>
        <v>2046</v>
      </c>
      <c r="T63" s="740">
        <f>IF(Select2=1,Food!$W65,"")</f>
        <v>3.7310075028652298E-4</v>
      </c>
      <c r="U63" s="741">
        <f>IF(Select2=1,Paper!$W65,"")</f>
        <v>3.6905530393760252E-2</v>
      </c>
      <c r="V63" s="732">
        <f>IF(Select2=1,Nappies!$W65,"")</f>
        <v>0</v>
      </c>
      <c r="W63" s="741">
        <f>IF(Select2=1,Garden!$W65,"")</f>
        <v>0</v>
      </c>
      <c r="X63" s="732">
        <f>IF(Select2=1,Wood!$W65,"")</f>
        <v>3.8650471144239418E-2</v>
      </c>
      <c r="Y63" s="741">
        <f>IF(Select2=1,Textiles!$W65,"")</f>
        <v>4.6346480029373326E-3</v>
      </c>
      <c r="Z63" s="734">
        <f>Sludge!W65</f>
        <v>0</v>
      </c>
      <c r="AA63" s="734" t="str">
        <f>IF(Select2=2,MSW!$W65,"")</f>
        <v/>
      </c>
      <c r="AB63" s="742">
        <f>Industry!$W65</f>
        <v>0</v>
      </c>
      <c r="AC63" s="743">
        <f t="shared" si="4"/>
        <v>8.0563750291223535E-2</v>
      </c>
      <c r="AD63" s="744">
        <f>Recovery_OX!R58</f>
        <v>0</v>
      </c>
      <c r="AE63" s="699"/>
      <c r="AF63" s="746">
        <f>(AC63-AD63)*(1-Recovery_OX!U58)</f>
        <v>8.0563750291223535E-2</v>
      </c>
    </row>
    <row r="64" spans="2:32">
      <c r="B64" s="739">
        <f t="shared" si="1"/>
        <v>2047</v>
      </c>
      <c r="C64" s="740">
        <f>IF(Select2=1,Food!$K66,"")</f>
        <v>3.7381151796408117E-4</v>
      </c>
      <c r="D64" s="741">
        <f>IF(Select2=1,Paper!$K66,"")</f>
        <v>1.665467641439471E-2</v>
      </c>
      <c r="E64" s="732">
        <f>IF(Select2=1,Nappies!$K66,"")</f>
        <v>5.1294500687009709E-3</v>
      </c>
      <c r="F64" s="741">
        <f>IF(Select2=1,Garden!$K66,"")</f>
        <v>0</v>
      </c>
      <c r="G64" s="732">
        <f>IF(Select2=1,Wood!$K66,"")</f>
        <v>0</v>
      </c>
      <c r="H64" s="741">
        <f>IF(Select2=1,Textiles!$K66,"")</f>
        <v>3.9432019042826196E-3</v>
      </c>
      <c r="I64" s="742">
        <f>Sludge!K66</f>
        <v>0</v>
      </c>
      <c r="J64" s="742" t="str">
        <f>IF(Select2=2,MSW!$K66,"")</f>
        <v/>
      </c>
      <c r="K64" s="742">
        <f>Industry!$K66</f>
        <v>0</v>
      </c>
      <c r="L64" s="743">
        <f t="shared" si="3"/>
        <v>2.610113990534238E-2</v>
      </c>
      <c r="M64" s="744">
        <f>Recovery_OX!C59</f>
        <v>0</v>
      </c>
      <c r="N64" s="699"/>
      <c r="O64" s="745">
        <f>(L64-M64)*(1-Recovery_OX!F59)</f>
        <v>2.610113990534238E-2</v>
      </c>
      <c r="P64" s="691"/>
      <c r="Q64" s="701"/>
      <c r="S64" s="739">
        <f t="shared" si="2"/>
        <v>2047</v>
      </c>
      <c r="T64" s="740">
        <f>IF(Select2=1,Food!$W66,"")</f>
        <v>2.5009691210799362E-4</v>
      </c>
      <c r="U64" s="741">
        <f>IF(Select2=1,Paper!$W66,"")</f>
        <v>3.4410488459493196E-2</v>
      </c>
      <c r="V64" s="732">
        <f>IF(Select2=1,Nappies!$W66,"")</f>
        <v>0</v>
      </c>
      <c r="W64" s="741">
        <f>IF(Select2=1,Garden!$W66,"")</f>
        <v>0</v>
      </c>
      <c r="X64" s="732">
        <f>IF(Select2=1,Wood!$W66,"")</f>
        <v>3.7321104277784366E-2</v>
      </c>
      <c r="Y64" s="741">
        <f>IF(Select2=1,Textiles!$W66,"")</f>
        <v>4.3213171553782136E-3</v>
      </c>
      <c r="Z64" s="734">
        <f>Sludge!W66</f>
        <v>0</v>
      </c>
      <c r="AA64" s="734" t="str">
        <f>IF(Select2=2,MSW!$W66,"")</f>
        <v/>
      </c>
      <c r="AB64" s="742">
        <f>Industry!$W66</f>
        <v>0</v>
      </c>
      <c r="AC64" s="743">
        <f t="shared" si="4"/>
        <v>7.6303006804763776E-2</v>
      </c>
      <c r="AD64" s="744">
        <f>Recovery_OX!R59</f>
        <v>0</v>
      </c>
      <c r="AE64" s="699"/>
      <c r="AF64" s="746">
        <f>(AC64-AD64)*(1-Recovery_OX!U59)</f>
        <v>7.6303006804763776E-2</v>
      </c>
    </row>
    <row r="65" spans="2:32">
      <c r="B65" s="739">
        <f t="shared" si="1"/>
        <v>2048</v>
      </c>
      <c r="C65" s="740">
        <f>IF(Select2=1,Food!$K67,"")</f>
        <v>2.505733539303351E-4</v>
      </c>
      <c r="D65" s="741">
        <f>IF(Select2=1,Paper!$K67,"")</f>
        <v>1.5528717361314986E-2</v>
      </c>
      <c r="E65" s="732">
        <f>IF(Select2=1,Nappies!$K67,"")</f>
        <v>4.3275365514509126E-3</v>
      </c>
      <c r="F65" s="741">
        <f>IF(Select2=1,Garden!$K67,"")</f>
        <v>0</v>
      </c>
      <c r="G65" s="732">
        <f>IF(Select2=1,Wood!$K67,"")</f>
        <v>0</v>
      </c>
      <c r="H65" s="741">
        <f>IF(Select2=1,Textiles!$K67,"")</f>
        <v>3.6766170861944822E-3</v>
      </c>
      <c r="I65" s="742">
        <f>Sludge!K67</f>
        <v>0</v>
      </c>
      <c r="J65" s="742" t="str">
        <f>IF(Select2=2,MSW!$K67,"")</f>
        <v/>
      </c>
      <c r="K65" s="742">
        <f>Industry!$K67</f>
        <v>0</v>
      </c>
      <c r="L65" s="743">
        <f t="shared" si="3"/>
        <v>2.3783444352890714E-2</v>
      </c>
      <c r="M65" s="744">
        <f>Recovery_OX!C60</f>
        <v>0</v>
      </c>
      <c r="N65" s="699"/>
      <c r="O65" s="745">
        <f>(L65-M65)*(1-Recovery_OX!F60)</f>
        <v>2.3783444352890714E-2</v>
      </c>
      <c r="P65" s="691"/>
      <c r="Q65" s="701"/>
      <c r="S65" s="739">
        <f t="shared" si="2"/>
        <v>2048</v>
      </c>
      <c r="T65" s="740">
        <f>IF(Select2=1,Food!$W67,"")</f>
        <v>1.6764497363760156E-4</v>
      </c>
      <c r="U65" s="741">
        <f>IF(Select2=1,Paper!$W67,"")</f>
        <v>3.2084126779576408E-2</v>
      </c>
      <c r="V65" s="732">
        <f>IF(Select2=1,Nappies!$W67,"")</f>
        <v>0</v>
      </c>
      <c r="W65" s="741">
        <f>IF(Select2=1,Garden!$W67,"")</f>
        <v>0</v>
      </c>
      <c r="X65" s="732">
        <f>IF(Select2=1,Wood!$W67,"")</f>
        <v>3.6037460431342018E-2</v>
      </c>
      <c r="Y65" s="741">
        <f>IF(Select2=1,Textiles!$W67,"")</f>
        <v>4.0291694095281995E-3</v>
      </c>
      <c r="Z65" s="734">
        <f>Sludge!W67</f>
        <v>0</v>
      </c>
      <c r="AA65" s="734" t="str">
        <f>IF(Select2=2,MSW!$W67,"")</f>
        <v/>
      </c>
      <c r="AB65" s="742">
        <f>Industry!$W67</f>
        <v>0</v>
      </c>
      <c r="AC65" s="743">
        <f t="shared" si="4"/>
        <v>7.2318401594084231E-2</v>
      </c>
      <c r="AD65" s="744">
        <f>Recovery_OX!R60</f>
        <v>0</v>
      </c>
      <c r="AE65" s="699"/>
      <c r="AF65" s="746">
        <f>(AC65-AD65)*(1-Recovery_OX!U60)</f>
        <v>7.2318401594084231E-2</v>
      </c>
    </row>
    <row r="66" spans="2:32">
      <c r="B66" s="739">
        <f t="shared" si="1"/>
        <v>2049</v>
      </c>
      <c r="C66" s="740">
        <f>IF(Select2=1,Food!$K68,"")</f>
        <v>1.6796434214188676E-4</v>
      </c>
      <c r="D66" s="741">
        <f>IF(Select2=1,Paper!$K68,"")</f>
        <v>1.4478880098756296E-2</v>
      </c>
      <c r="E66" s="732">
        <f>IF(Select2=1,Nappies!$K68,"")</f>
        <v>3.6509903309939811E-3</v>
      </c>
      <c r="F66" s="741">
        <f>IF(Select2=1,Garden!$K68,"")</f>
        <v>0</v>
      </c>
      <c r="G66" s="732">
        <f>IF(Select2=1,Wood!$K68,"")</f>
        <v>0</v>
      </c>
      <c r="H66" s="741">
        <f>IF(Select2=1,Textiles!$K68,"")</f>
        <v>3.4280550493283502E-3</v>
      </c>
      <c r="I66" s="742">
        <f>Sludge!K68</f>
        <v>0</v>
      </c>
      <c r="J66" s="742" t="str">
        <f>IF(Select2=2,MSW!$K68,"")</f>
        <v/>
      </c>
      <c r="K66" s="742">
        <f>Industry!$K68</f>
        <v>0</v>
      </c>
      <c r="L66" s="743">
        <f t="shared" si="3"/>
        <v>2.1725889821220513E-2</v>
      </c>
      <c r="M66" s="744">
        <f>Recovery_OX!C61</f>
        <v>0</v>
      </c>
      <c r="N66" s="699"/>
      <c r="O66" s="745">
        <f>(L66-M66)*(1-Recovery_OX!F61)</f>
        <v>2.1725889821220513E-2</v>
      </c>
      <c r="P66" s="691"/>
      <c r="Q66" s="701"/>
      <c r="S66" s="739">
        <f t="shared" si="2"/>
        <v>2049</v>
      </c>
      <c r="T66" s="740">
        <f>IF(Select2=1,Food!$W68,"")</f>
        <v>1.123757864464006E-4</v>
      </c>
      <c r="U66" s="741">
        <f>IF(Select2=1,Paper!$W68,"")</f>
        <v>2.9915041526355979E-2</v>
      </c>
      <c r="V66" s="732">
        <f>IF(Select2=1,Nappies!$W68,"")</f>
        <v>0</v>
      </c>
      <c r="W66" s="741">
        <f>IF(Select2=1,Garden!$W68,"")</f>
        <v>0</v>
      </c>
      <c r="X66" s="732">
        <f>IF(Select2=1,Wood!$W68,"")</f>
        <v>3.4797966980671585E-2</v>
      </c>
      <c r="Y66" s="741">
        <f>IF(Select2=1,Textiles!$W68,"")</f>
        <v>3.7567726567981925E-3</v>
      </c>
      <c r="Z66" s="734">
        <f>Sludge!W68</f>
        <v>0</v>
      </c>
      <c r="AA66" s="734" t="str">
        <f>IF(Select2=2,MSW!$W68,"")</f>
        <v/>
      </c>
      <c r="AB66" s="742">
        <f>Industry!$W68</f>
        <v>0</v>
      </c>
      <c r="AC66" s="743">
        <f t="shared" si="4"/>
        <v>6.8582156950272158E-2</v>
      </c>
      <c r="AD66" s="744">
        <f>Recovery_OX!R61</f>
        <v>0</v>
      </c>
      <c r="AE66" s="699"/>
      <c r="AF66" s="746">
        <f>(AC66-AD66)*(1-Recovery_OX!U61)</f>
        <v>6.8582156950272158E-2</v>
      </c>
    </row>
    <row r="67" spans="2:32">
      <c r="B67" s="739">
        <f t="shared" si="1"/>
        <v>2050</v>
      </c>
      <c r="C67" s="740">
        <f>IF(Select2=1,Food!$K69,"")</f>
        <v>1.1258986555689543E-4</v>
      </c>
      <c r="D67" s="741">
        <f>IF(Select2=1,Paper!$K69,"")</f>
        <v>1.3500018323239597E-2</v>
      </c>
      <c r="E67" s="732">
        <f>IF(Select2=1,Nappies!$K69,"")</f>
        <v>3.080212087993207E-3</v>
      </c>
      <c r="F67" s="741">
        <f>IF(Select2=1,Garden!$K69,"")</f>
        <v>0</v>
      </c>
      <c r="G67" s="732">
        <f>IF(Select2=1,Wood!$K69,"")</f>
        <v>0</v>
      </c>
      <c r="H67" s="741">
        <f>IF(Select2=1,Textiles!$K69,"")</f>
        <v>3.1962973422911341E-3</v>
      </c>
      <c r="I67" s="742">
        <f>Sludge!K69</f>
        <v>0</v>
      </c>
      <c r="J67" s="742" t="str">
        <f>IF(Select2=2,MSW!$K69,"")</f>
        <v/>
      </c>
      <c r="K67" s="742">
        <f>Industry!$K69</f>
        <v>0</v>
      </c>
      <c r="L67" s="743">
        <f t="shared" si="3"/>
        <v>1.9889117619080833E-2</v>
      </c>
      <c r="M67" s="744">
        <f>Recovery_OX!C62</f>
        <v>0</v>
      </c>
      <c r="N67" s="699"/>
      <c r="O67" s="745">
        <f>(L67-M67)*(1-Recovery_OX!F62)</f>
        <v>1.9889117619080833E-2</v>
      </c>
      <c r="P67" s="691"/>
      <c r="Q67" s="701"/>
      <c r="S67" s="739">
        <f t="shared" si="2"/>
        <v>2050</v>
      </c>
      <c r="T67" s="740">
        <f>IF(Select2=1,Food!$W69,"")</f>
        <v>7.532774234404243E-5</v>
      </c>
      <c r="U67" s="741">
        <f>IF(Select2=1,Paper!$W69,"")</f>
        <v>2.7892599841404121E-2</v>
      </c>
      <c r="V67" s="732">
        <f>IF(Select2=1,Nappies!$W69,"")</f>
        <v>0</v>
      </c>
      <c r="W67" s="741">
        <f>IF(Select2=1,Garden!$W69,"")</f>
        <v>0</v>
      </c>
      <c r="X67" s="732">
        <f>IF(Select2=1,Wood!$W69,"")</f>
        <v>3.3601105391288445E-2</v>
      </c>
      <c r="Y67" s="741">
        <f>IF(Select2=1,Textiles!$W69,"")</f>
        <v>3.5027916079902847E-3</v>
      </c>
      <c r="Z67" s="734">
        <f>Sludge!W69</f>
        <v>0</v>
      </c>
      <c r="AA67" s="734" t="str">
        <f>IF(Select2=2,MSW!$W69,"")</f>
        <v/>
      </c>
      <c r="AB67" s="742">
        <f>Industry!$W69</f>
        <v>0</v>
      </c>
      <c r="AC67" s="743">
        <f t="shared" si="4"/>
        <v>6.5071824583026891E-2</v>
      </c>
      <c r="AD67" s="744">
        <f>Recovery_OX!R62</f>
        <v>0</v>
      </c>
      <c r="AE67" s="699"/>
      <c r="AF67" s="746">
        <f>(AC67-AD67)*(1-Recovery_OX!U62)</f>
        <v>6.5071824583026891E-2</v>
      </c>
    </row>
    <row r="68" spans="2:32">
      <c r="B68" s="739">
        <f t="shared" si="1"/>
        <v>2051</v>
      </c>
      <c r="C68" s="740">
        <f>IF(Select2=1,Food!$K70,"")</f>
        <v>7.547124386324459E-5</v>
      </c>
      <c r="D68" s="741">
        <f>IF(Select2=1,Paper!$K70,"")</f>
        <v>1.2587333653205662E-2</v>
      </c>
      <c r="E68" s="732">
        <f>IF(Select2=1,Nappies!$K70,"")</f>
        <v>2.5986665662947532E-3</v>
      </c>
      <c r="F68" s="741">
        <f>IF(Select2=1,Garden!$K70,"")</f>
        <v>0</v>
      </c>
      <c r="G68" s="732">
        <f>IF(Select2=1,Wood!$K70,"")</f>
        <v>0</v>
      </c>
      <c r="H68" s="741">
        <f>IF(Select2=1,Textiles!$K70,"")</f>
        <v>2.9802078885340609E-3</v>
      </c>
      <c r="I68" s="742">
        <f>Sludge!K70</f>
        <v>0</v>
      </c>
      <c r="J68" s="742" t="str">
        <f>IF(Select2=2,MSW!$K70,"")</f>
        <v/>
      </c>
      <c r="K68" s="742">
        <f>Industry!$K70</f>
        <v>0</v>
      </c>
      <c r="L68" s="743">
        <f t="shared" si="3"/>
        <v>1.8241679351897723E-2</v>
      </c>
      <c r="M68" s="744">
        <f>Recovery_OX!C63</f>
        <v>0</v>
      </c>
      <c r="N68" s="699"/>
      <c r="O68" s="745">
        <f>(L68-M68)*(1-Recovery_OX!F63)</f>
        <v>1.8241679351897723E-2</v>
      </c>
      <c r="P68" s="691"/>
      <c r="Q68" s="701"/>
      <c r="S68" s="739">
        <f t="shared" si="2"/>
        <v>2051</v>
      </c>
      <c r="T68" s="740">
        <f>IF(Select2=1,Food!$W70,"")</f>
        <v>5.0493695715819304E-5</v>
      </c>
      <c r="U68" s="741">
        <f>IF(Select2=1,Paper!$W70,"")</f>
        <v>2.6006887713234839E-2</v>
      </c>
      <c r="V68" s="732">
        <f>IF(Select2=1,Nappies!$W70,"")</f>
        <v>0</v>
      </c>
      <c r="W68" s="741">
        <f>IF(Select2=1,Garden!$W70,"")</f>
        <v>0</v>
      </c>
      <c r="X68" s="732">
        <f>IF(Select2=1,Wood!$W70,"")</f>
        <v>3.2445409358069444E-2</v>
      </c>
      <c r="Y68" s="741">
        <f>IF(Select2=1,Textiles!$W70,"")</f>
        <v>3.2659812477085601E-3</v>
      </c>
      <c r="Z68" s="734">
        <f>Sludge!W70</f>
        <v>0</v>
      </c>
      <c r="AA68" s="734" t="str">
        <f>IF(Select2=2,MSW!$W70,"")</f>
        <v/>
      </c>
      <c r="AB68" s="742">
        <f>Industry!$W70</f>
        <v>0</v>
      </c>
      <c r="AC68" s="743">
        <f t="shared" si="4"/>
        <v>6.1768772014728662E-2</v>
      </c>
      <c r="AD68" s="744">
        <f>Recovery_OX!R63</f>
        <v>0</v>
      </c>
      <c r="AE68" s="699"/>
      <c r="AF68" s="746">
        <f>(AC68-AD68)*(1-Recovery_OX!U63)</f>
        <v>6.1768772014728662E-2</v>
      </c>
    </row>
    <row r="69" spans="2:32">
      <c r="B69" s="739">
        <f t="shared" si="1"/>
        <v>2052</v>
      </c>
      <c r="C69" s="740">
        <f>IF(Select2=1,Food!$K71,"")</f>
        <v>5.0589887660777076E-5</v>
      </c>
      <c r="D69" s="741">
        <f>IF(Select2=1,Paper!$K71,"")</f>
        <v>1.1736352107343121E-2</v>
      </c>
      <c r="E69" s="732">
        <f>IF(Select2=1,Nappies!$K71,"")</f>
        <v>2.1924035520482169E-3</v>
      </c>
      <c r="F69" s="741">
        <f>IF(Select2=1,Garden!$K71,"")</f>
        <v>0</v>
      </c>
      <c r="G69" s="732">
        <f>IF(Select2=1,Wood!$K71,"")</f>
        <v>0</v>
      </c>
      <c r="H69" s="741">
        <f>IF(Select2=1,Textiles!$K71,"")</f>
        <v>2.7787274173041135E-3</v>
      </c>
      <c r="I69" s="742">
        <f>Sludge!K71</f>
        <v>0</v>
      </c>
      <c r="J69" s="742" t="str">
        <f>IF(Select2=2,MSW!$K71,"")</f>
        <v/>
      </c>
      <c r="K69" s="742">
        <f>Industry!$K71</f>
        <v>0</v>
      </c>
      <c r="L69" s="743">
        <f t="shared" si="3"/>
        <v>1.6758072964356229E-2</v>
      </c>
      <c r="M69" s="744">
        <f>Recovery_OX!C64</f>
        <v>0</v>
      </c>
      <c r="N69" s="699"/>
      <c r="O69" s="745">
        <f>(L69-M69)*(1-Recovery_OX!F64)</f>
        <v>1.6758072964356229E-2</v>
      </c>
      <c r="P69" s="691"/>
      <c r="Q69" s="701"/>
      <c r="S69" s="739">
        <f t="shared" si="2"/>
        <v>2052</v>
      </c>
      <c r="T69" s="740">
        <f>IF(Select2=1,Food!$W71,"")</f>
        <v>3.3846936436737561E-5</v>
      </c>
      <c r="U69" s="741">
        <f>IF(Select2=1,Paper!$W71,"")</f>
        <v>2.4248661378808101E-2</v>
      </c>
      <c r="V69" s="732">
        <f>IF(Select2=1,Nappies!$W71,"")</f>
        <v>0</v>
      </c>
      <c r="W69" s="741">
        <f>IF(Select2=1,Garden!$W71,"")</f>
        <v>0</v>
      </c>
      <c r="X69" s="732">
        <f>IF(Select2=1,Wood!$W71,"")</f>
        <v>3.1329463008845787E-2</v>
      </c>
      <c r="Y69" s="741">
        <f>IF(Select2=1,Textiles!$W71,"")</f>
        <v>3.0451807312921798E-3</v>
      </c>
      <c r="Z69" s="734">
        <f>Sludge!W71</f>
        <v>0</v>
      </c>
      <c r="AA69" s="734" t="str">
        <f>IF(Select2=2,MSW!$W71,"")</f>
        <v/>
      </c>
      <c r="AB69" s="742">
        <f>Industry!$W71</f>
        <v>0</v>
      </c>
      <c r="AC69" s="743">
        <f t="shared" si="4"/>
        <v>5.8657152055382807E-2</v>
      </c>
      <c r="AD69" s="744">
        <f>Recovery_OX!R64</f>
        <v>0</v>
      </c>
      <c r="AE69" s="699"/>
      <c r="AF69" s="746">
        <f>(AC69-AD69)*(1-Recovery_OX!U64)</f>
        <v>5.8657152055382807E-2</v>
      </c>
    </row>
    <row r="70" spans="2:32">
      <c r="B70" s="739">
        <f t="shared" si="1"/>
        <v>2053</v>
      </c>
      <c r="C70" s="740">
        <f>IF(Select2=1,Food!$K72,"")</f>
        <v>3.3911415825709905E-5</v>
      </c>
      <c r="D70" s="741">
        <f>IF(Select2=1,Paper!$K72,"")</f>
        <v>1.0942902173126878E-2</v>
      </c>
      <c r="E70" s="732">
        <f>IF(Select2=1,Nappies!$K72,"")</f>
        <v>1.8496537406440194E-3</v>
      </c>
      <c r="F70" s="741">
        <f>IF(Select2=1,Garden!$K72,"")</f>
        <v>0</v>
      </c>
      <c r="G70" s="732">
        <f>IF(Select2=1,Wood!$K72,"")</f>
        <v>0</v>
      </c>
      <c r="H70" s="741">
        <f>IF(Select2=1,Textiles!$K72,"")</f>
        <v>2.5908682710975724E-3</v>
      </c>
      <c r="I70" s="742">
        <f>Sludge!K72</f>
        <v>0</v>
      </c>
      <c r="J70" s="742" t="str">
        <f>IF(Select2=2,MSW!$K72,"")</f>
        <v/>
      </c>
      <c r="K70" s="742">
        <f>Industry!$K72</f>
        <v>0</v>
      </c>
      <c r="L70" s="743">
        <f t="shared" si="3"/>
        <v>1.5417335600694181E-2</v>
      </c>
      <c r="M70" s="744">
        <f>Recovery_OX!C65</f>
        <v>0</v>
      </c>
      <c r="N70" s="699"/>
      <c r="O70" s="745">
        <f>(L70-M70)*(1-Recovery_OX!F65)</f>
        <v>1.5417335600694181E-2</v>
      </c>
      <c r="P70" s="691"/>
      <c r="Q70" s="701"/>
      <c r="S70" s="739">
        <f t="shared" si="2"/>
        <v>2053</v>
      </c>
      <c r="T70" s="740">
        <f>IF(Select2=1,Food!$W72,"")</f>
        <v>2.2688279990439281E-5</v>
      </c>
      <c r="U70" s="741">
        <f>IF(Select2=1,Paper!$W72,"")</f>
        <v>2.2609302010592722E-2</v>
      </c>
      <c r="V70" s="732">
        <f>IF(Select2=1,Nappies!$W72,"")</f>
        <v>0</v>
      </c>
      <c r="W70" s="741">
        <f>IF(Select2=1,Garden!$W72,"")</f>
        <v>0</v>
      </c>
      <c r="X70" s="732">
        <f>IF(Select2=1,Wood!$W72,"")</f>
        <v>3.0251899169782565E-2</v>
      </c>
      <c r="Y70" s="741">
        <f>IF(Select2=1,Textiles!$W72,"")</f>
        <v>2.8393076943535045E-3</v>
      </c>
      <c r="Z70" s="734">
        <f>Sludge!W72</f>
        <v>0</v>
      </c>
      <c r="AA70" s="734" t="str">
        <f>IF(Select2=2,MSW!$W72,"")</f>
        <v/>
      </c>
      <c r="AB70" s="742">
        <f>Industry!$W72</f>
        <v>0</v>
      </c>
      <c r="AC70" s="743">
        <f t="shared" si="4"/>
        <v>5.5723197154719233E-2</v>
      </c>
      <c r="AD70" s="744">
        <f>Recovery_OX!R65</f>
        <v>0</v>
      </c>
      <c r="AE70" s="699"/>
      <c r="AF70" s="746">
        <f>(AC70-AD70)*(1-Recovery_OX!U65)</f>
        <v>5.5723197154719233E-2</v>
      </c>
    </row>
    <row r="71" spans="2:32">
      <c r="B71" s="739">
        <f t="shared" si="1"/>
        <v>2054</v>
      </c>
      <c r="C71" s="740">
        <f>IF(Select2=1,Food!$K73,"")</f>
        <v>2.2731501817423576E-5</v>
      </c>
      <c r="D71" s="741">
        <f>IF(Select2=1,Paper!$K73,"")</f>
        <v>1.0203094358058874E-2</v>
      </c>
      <c r="E71" s="732">
        <f>IF(Select2=1,Nappies!$K73,"")</f>
        <v>1.5604877838672516E-3</v>
      </c>
      <c r="F71" s="741">
        <f>IF(Select2=1,Garden!$K73,"")</f>
        <v>0</v>
      </c>
      <c r="G71" s="732">
        <f>IF(Select2=1,Wood!$K73,"")</f>
        <v>0</v>
      </c>
      <c r="H71" s="741">
        <f>IF(Select2=1,Textiles!$K73,"")</f>
        <v>2.4157095641617857E-3</v>
      </c>
      <c r="I71" s="742">
        <f>Sludge!K73</f>
        <v>0</v>
      </c>
      <c r="J71" s="742" t="str">
        <f>IF(Select2=2,MSW!$K73,"")</f>
        <v/>
      </c>
      <c r="K71" s="742">
        <f>Industry!$K73</f>
        <v>0</v>
      </c>
      <c r="L71" s="743">
        <f t="shared" si="3"/>
        <v>1.4202023207905335E-2</v>
      </c>
      <c r="M71" s="744">
        <f>Recovery_OX!C66</f>
        <v>0</v>
      </c>
      <c r="N71" s="699"/>
      <c r="O71" s="745">
        <f>(L71-M71)*(1-Recovery_OX!F66)</f>
        <v>1.4202023207905335E-2</v>
      </c>
      <c r="P71" s="691"/>
      <c r="Q71" s="701"/>
      <c r="S71" s="739">
        <f t="shared" si="2"/>
        <v>2054</v>
      </c>
      <c r="T71" s="740">
        <f>IF(Select2=1,Food!$W73,"")</f>
        <v>1.5208408887660732E-5</v>
      </c>
      <c r="U71" s="741">
        <f>IF(Select2=1,Paper!$W73,"")</f>
        <v>2.1080773467063788E-2</v>
      </c>
      <c r="V71" s="732">
        <f>IF(Select2=1,Nappies!$W73,"")</f>
        <v>0</v>
      </c>
      <c r="W71" s="741">
        <f>IF(Select2=1,Garden!$W73,"")</f>
        <v>0</v>
      </c>
      <c r="X71" s="732">
        <f>IF(Select2=1,Wood!$W73,"")</f>
        <v>2.9211397690419822E-2</v>
      </c>
      <c r="Y71" s="741">
        <f>IF(Select2=1,Textiles!$W73,"")</f>
        <v>2.6473529470266142E-3</v>
      </c>
      <c r="Z71" s="734">
        <f>Sludge!W73</f>
        <v>0</v>
      </c>
      <c r="AA71" s="734" t="str">
        <f>IF(Select2=2,MSW!$W73,"")</f>
        <v/>
      </c>
      <c r="AB71" s="742">
        <f>Industry!$W73</f>
        <v>0</v>
      </c>
      <c r="AC71" s="743">
        <f t="shared" si="4"/>
        <v>5.2954732513397884E-2</v>
      </c>
      <c r="AD71" s="744">
        <f>Recovery_OX!R66</f>
        <v>0</v>
      </c>
      <c r="AE71" s="699"/>
      <c r="AF71" s="746">
        <f>(AC71-AD71)*(1-Recovery_OX!U66)</f>
        <v>5.2954732513397884E-2</v>
      </c>
    </row>
    <row r="72" spans="2:32">
      <c r="B72" s="739">
        <f t="shared" si="1"/>
        <v>2055</v>
      </c>
      <c r="C72" s="740">
        <f>IF(Select2=1,Food!$K74,"")</f>
        <v>1.5237381344714592E-5</v>
      </c>
      <c r="D72" s="741">
        <f>IF(Select2=1,Paper!$K74,"")</f>
        <v>9.5133021233713422E-3</v>
      </c>
      <c r="E72" s="732">
        <f>IF(Select2=1,Nappies!$K74,"")</f>
        <v>1.3165286399772621E-3</v>
      </c>
      <c r="F72" s="741">
        <f>IF(Select2=1,Garden!$K74,"")</f>
        <v>0</v>
      </c>
      <c r="G72" s="732">
        <f>IF(Select2=1,Wood!$K74,"")</f>
        <v>0</v>
      </c>
      <c r="H72" s="741">
        <f>IF(Select2=1,Textiles!$K74,"")</f>
        <v>2.2523926683121406E-3</v>
      </c>
      <c r="I72" s="742">
        <f>Sludge!K74</f>
        <v>0</v>
      </c>
      <c r="J72" s="742" t="str">
        <f>IF(Select2=2,MSW!$K74,"")</f>
        <v/>
      </c>
      <c r="K72" s="742">
        <f>Industry!$K74</f>
        <v>0</v>
      </c>
      <c r="L72" s="743">
        <f t="shared" si="3"/>
        <v>1.309746081300546E-2</v>
      </c>
      <c r="M72" s="744">
        <f>Recovery_OX!C67</f>
        <v>0</v>
      </c>
      <c r="N72" s="699"/>
      <c r="O72" s="745">
        <f>(L72-M72)*(1-Recovery_OX!F67)</f>
        <v>1.309746081300546E-2</v>
      </c>
      <c r="P72" s="691"/>
      <c r="Q72" s="701"/>
      <c r="S72" s="739">
        <f t="shared" si="2"/>
        <v>2055</v>
      </c>
      <c r="T72" s="740">
        <f>IF(Select2=1,Food!$W74,"")</f>
        <v>1.0194501345705569E-5</v>
      </c>
      <c r="U72" s="741">
        <f>IF(Select2=1,Paper!$W74,"")</f>
        <v>1.9655582899527561E-2</v>
      </c>
      <c r="V72" s="732">
        <f>IF(Select2=1,Nappies!$W74,"")</f>
        <v>0</v>
      </c>
      <c r="W72" s="741">
        <f>IF(Select2=1,Garden!$W74,"")</f>
        <v>0</v>
      </c>
      <c r="X72" s="732">
        <f>IF(Select2=1,Wood!$W74,"")</f>
        <v>2.8206683826323149E-2</v>
      </c>
      <c r="Y72" s="741">
        <f>IF(Select2=1,Textiles!$W74,"")</f>
        <v>2.4683755269174143E-3</v>
      </c>
      <c r="Z72" s="734">
        <f>Sludge!W74</f>
        <v>0</v>
      </c>
      <c r="AA72" s="734" t="str">
        <f>IF(Select2=2,MSW!$W74,"")</f>
        <v/>
      </c>
      <c r="AB72" s="742">
        <f>Industry!$W74</f>
        <v>0</v>
      </c>
      <c r="AC72" s="743">
        <f t="shared" si="4"/>
        <v>5.0340836754113834E-2</v>
      </c>
      <c r="AD72" s="744">
        <f>Recovery_OX!R67</f>
        <v>0</v>
      </c>
      <c r="AE72" s="699"/>
      <c r="AF72" s="746">
        <f>(AC72-AD72)*(1-Recovery_OX!U67)</f>
        <v>5.0340836754113834E-2</v>
      </c>
    </row>
    <row r="73" spans="2:32">
      <c r="B73" s="739">
        <f t="shared" si="1"/>
        <v>2056</v>
      </c>
      <c r="C73" s="740">
        <f>IF(Select2=1,Food!$K75,"")</f>
        <v>1.0213922164451678E-5</v>
      </c>
      <c r="D73" s="741">
        <f>IF(Select2=1,Paper!$K75,"")</f>
        <v>8.870144106729573E-3</v>
      </c>
      <c r="E73" s="732">
        <f>IF(Select2=1,Nappies!$K75,"")</f>
        <v>1.1107088935903035E-3</v>
      </c>
      <c r="F73" s="741">
        <f>IF(Select2=1,Garden!$K75,"")</f>
        <v>0</v>
      </c>
      <c r="G73" s="732">
        <f>IF(Select2=1,Wood!$K75,"")</f>
        <v>0</v>
      </c>
      <c r="H73" s="741">
        <f>IF(Select2=1,Textiles!$K75,"")</f>
        <v>2.1001170039357084E-3</v>
      </c>
      <c r="I73" s="742">
        <f>Sludge!K75</f>
        <v>0</v>
      </c>
      <c r="J73" s="742" t="str">
        <f>IF(Select2=2,MSW!$K75,"")</f>
        <v/>
      </c>
      <c r="K73" s="742">
        <f>Industry!$K75</f>
        <v>0</v>
      </c>
      <c r="L73" s="743">
        <f t="shared" si="3"/>
        <v>1.2091183926420036E-2</v>
      </c>
      <c r="M73" s="744">
        <f>Recovery_OX!C68</f>
        <v>0</v>
      </c>
      <c r="N73" s="699"/>
      <c r="O73" s="745">
        <f>(L73-M73)*(1-Recovery_OX!F68)</f>
        <v>1.2091183926420036E-2</v>
      </c>
      <c r="P73" s="691"/>
      <c r="Q73" s="701"/>
      <c r="S73" s="739">
        <f t="shared" si="2"/>
        <v>2056</v>
      </c>
      <c r="T73" s="740">
        <f>IF(Select2=1,Food!$W75,"")</f>
        <v>6.8335786113637444E-6</v>
      </c>
      <c r="U73" s="741">
        <f>IF(Select2=1,Paper!$W75,"")</f>
        <v>1.832674402216854E-2</v>
      </c>
      <c r="V73" s="732">
        <f>IF(Select2=1,Nappies!$W75,"")</f>
        <v>0</v>
      </c>
      <c r="W73" s="741">
        <f>IF(Select2=1,Garden!$W75,"")</f>
        <v>0</v>
      </c>
      <c r="X73" s="732">
        <f>IF(Select2=1,Wood!$W75,"")</f>
        <v>2.723652667736233E-2</v>
      </c>
      <c r="Y73" s="741">
        <f>IF(Select2=1,Textiles!$W75,"")</f>
        <v>2.3014980865048856E-3</v>
      </c>
      <c r="Z73" s="734">
        <f>Sludge!W75</f>
        <v>0</v>
      </c>
      <c r="AA73" s="734" t="str">
        <f>IF(Select2=2,MSW!$W75,"")</f>
        <v/>
      </c>
      <c r="AB73" s="742">
        <f>Industry!$W75</f>
        <v>0</v>
      </c>
      <c r="AC73" s="743">
        <f t="shared" si="4"/>
        <v>4.7871602364647117E-2</v>
      </c>
      <c r="AD73" s="744">
        <f>Recovery_OX!R68</f>
        <v>0</v>
      </c>
      <c r="AE73" s="699"/>
      <c r="AF73" s="746">
        <f>(AC73-AD73)*(1-Recovery_OX!U68)</f>
        <v>4.7871602364647117E-2</v>
      </c>
    </row>
    <row r="74" spans="2:32">
      <c r="B74" s="739">
        <f t="shared" si="1"/>
        <v>2057</v>
      </c>
      <c r="C74" s="740">
        <f>IF(Select2=1,Food!$K76,"")</f>
        <v>6.8465967754796854E-6</v>
      </c>
      <c r="D74" s="741">
        <f>IF(Select2=1,Paper!$K76,"")</f>
        <v>8.2704675467898218E-3</v>
      </c>
      <c r="E74" s="732">
        <f>IF(Select2=1,Nappies!$K76,"")</f>
        <v>9.3706601500283563E-4</v>
      </c>
      <c r="F74" s="741">
        <f>IF(Select2=1,Garden!$K76,"")</f>
        <v>0</v>
      </c>
      <c r="G74" s="732">
        <f>IF(Select2=1,Wood!$K76,"")</f>
        <v>0</v>
      </c>
      <c r="H74" s="741">
        <f>IF(Select2=1,Textiles!$K76,"")</f>
        <v>1.9581361155490504E-3</v>
      </c>
      <c r="I74" s="742">
        <f>Sludge!K76</f>
        <v>0</v>
      </c>
      <c r="J74" s="742" t="str">
        <f>IF(Select2=2,MSW!$K76,"")</f>
        <v/>
      </c>
      <c r="K74" s="742">
        <f>Industry!$K76</f>
        <v>0</v>
      </c>
      <c r="L74" s="743">
        <f t="shared" si="3"/>
        <v>1.1172516274117188E-2</v>
      </c>
      <c r="M74" s="744">
        <f>Recovery_OX!C69</f>
        <v>0</v>
      </c>
      <c r="N74" s="699"/>
      <c r="O74" s="745">
        <f>(L74-M74)*(1-Recovery_OX!F69)</f>
        <v>1.1172516274117188E-2</v>
      </c>
      <c r="P74" s="691"/>
      <c r="Q74" s="701"/>
      <c r="S74" s="739">
        <f t="shared" si="2"/>
        <v>2057</v>
      </c>
      <c r="T74" s="740">
        <f>IF(Select2=1,Food!$W76,"")</f>
        <v>4.5806847293575047E-6</v>
      </c>
      <c r="U74" s="741">
        <f>IF(Select2=1,Paper!$W76,"")</f>
        <v>1.7087742865268228E-2</v>
      </c>
      <c r="V74" s="732">
        <f>IF(Select2=1,Nappies!$W76,"")</f>
        <v>0</v>
      </c>
      <c r="W74" s="741">
        <f>IF(Select2=1,Garden!$W76,"")</f>
        <v>0</v>
      </c>
      <c r="X74" s="732">
        <f>IF(Select2=1,Wood!$W76,"")</f>
        <v>2.6299737679704768E-2</v>
      </c>
      <c r="Y74" s="741">
        <f>IF(Select2=1,Textiles!$W76,"")</f>
        <v>2.145902592382521E-3</v>
      </c>
      <c r="Z74" s="734">
        <f>Sludge!W76</f>
        <v>0</v>
      </c>
      <c r="AA74" s="734" t="str">
        <f>IF(Select2=2,MSW!$W76,"")</f>
        <v/>
      </c>
      <c r="AB74" s="742">
        <f>Industry!$W76</f>
        <v>0</v>
      </c>
      <c r="AC74" s="743">
        <f t="shared" si="4"/>
        <v>4.5537963822084873E-2</v>
      </c>
      <c r="AD74" s="744">
        <f>Recovery_OX!R69</f>
        <v>0</v>
      </c>
      <c r="AE74" s="699"/>
      <c r="AF74" s="746">
        <f>(AC74-AD74)*(1-Recovery_OX!U69)</f>
        <v>4.5537963822084873E-2</v>
      </c>
    </row>
    <row r="75" spans="2:32">
      <c r="B75" s="739">
        <f t="shared" si="1"/>
        <v>2058</v>
      </c>
      <c r="C75" s="740">
        <f>IF(Select2=1,Food!$K77,"")</f>
        <v>4.5894110657270027E-6</v>
      </c>
      <c r="D75" s="741">
        <f>IF(Select2=1,Paper!$K77,"")</f>
        <v>7.7113328283595402E-3</v>
      </c>
      <c r="E75" s="732">
        <f>IF(Select2=1,Nappies!$K77,"")</f>
        <v>7.9056962768607139E-4</v>
      </c>
      <c r="F75" s="741">
        <f>IF(Select2=1,Garden!$K77,"")</f>
        <v>0</v>
      </c>
      <c r="G75" s="732">
        <f>IF(Select2=1,Wood!$K77,"")</f>
        <v>0</v>
      </c>
      <c r="H75" s="741">
        <f>IF(Select2=1,Textiles!$K77,"")</f>
        <v>1.8257540126725748E-3</v>
      </c>
      <c r="I75" s="742">
        <f>Sludge!K77</f>
        <v>0</v>
      </c>
      <c r="J75" s="742" t="str">
        <f>IF(Select2=2,MSW!$K77,"")</f>
        <v/>
      </c>
      <c r="K75" s="742">
        <f>Industry!$K77</f>
        <v>0</v>
      </c>
      <c r="L75" s="743">
        <f t="shared" si="3"/>
        <v>1.0332245879783914E-2</v>
      </c>
      <c r="M75" s="744">
        <f>Recovery_OX!C70</f>
        <v>0</v>
      </c>
      <c r="N75" s="699"/>
      <c r="O75" s="745">
        <f>(L75-M75)*(1-Recovery_OX!F70)</f>
        <v>1.0332245879783914E-2</v>
      </c>
      <c r="P75" s="691"/>
      <c r="Q75" s="701"/>
      <c r="S75" s="739">
        <f t="shared" si="2"/>
        <v>2058</v>
      </c>
      <c r="T75" s="740">
        <f>IF(Select2=1,Food!$W77,"")</f>
        <v>3.0705247986576728E-6</v>
      </c>
      <c r="U75" s="741">
        <f>IF(Select2=1,Paper!$W77,"")</f>
        <v>1.5932505843718057E-2</v>
      </c>
      <c r="V75" s="732">
        <f>IF(Select2=1,Nappies!$W77,"")</f>
        <v>0</v>
      </c>
      <c r="W75" s="741">
        <f>IF(Select2=1,Garden!$W77,"")</f>
        <v>0</v>
      </c>
      <c r="X75" s="732">
        <f>IF(Select2=1,Wood!$W77,"")</f>
        <v>2.5395169149676131E-2</v>
      </c>
      <c r="Y75" s="741">
        <f>IF(Select2=1,Textiles!$W77,"")</f>
        <v>2.0008263152576158E-3</v>
      </c>
      <c r="Z75" s="734">
        <f>Sludge!W77</f>
        <v>0</v>
      </c>
      <c r="AA75" s="734" t="str">
        <f>IF(Select2=2,MSW!$W77,"")</f>
        <v/>
      </c>
      <c r="AB75" s="742">
        <f>Industry!$W77</f>
        <v>0</v>
      </c>
      <c r="AC75" s="743">
        <f t="shared" si="4"/>
        <v>4.3331571833450461E-2</v>
      </c>
      <c r="AD75" s="744">
        <f>Recovery_OX!R70</f>
        <v>0</v>
      </c>
      <c r="AE75" s="699"/>
      <c r="AF75" s="746">
        <f>(AC75-AD75)*(1-Recovery_OX!U70)</f>
        <v>4.3331571833450461E-2</v>
      </c>
    </row>
    <row r="76" spans="2:32">
      <c r="B76" s="739">
        <f t="shared" si="1"/>
        <v>2059</v>
      </c>
      <c r="C76" s="740">
        <f>IF(Select2=1,Food!$K78,"")</f>
        <v>3.076374236854597E-6</v>
      </c>
      <c r="D76" s="741">
        <f>IF(Select2=1,Paper!$K78,"")</f>
        <v>7.1899990724002914E-3</v>
      </c>
      <c r="E76" s="732">
        <f>IF(Select2=1,Nappies!$K78,"")</f>
        <v>6.6697577994844078E-4</v>
      </c>
      <c r="F76" s="741">
        <f>IF(Select2=1,Garden!$K78,"")</f>
        <v>0</v>
      </c>
      <c r="G76" s="732">
        <f>IF(Select2=1,Wood!$K78,"")</f>
        <v>0</v>
      </c>
      <c r="H76" s="741">
        <f>IF(Select2=1,Textiles!$K78,"")</f>
        <v>1.7023217580843949E-3</v>
      </c>
      <c r="I76" s="742">
        <f>Sludge!K78</f>
        <v>0</v>
      </c>
      <c r="J76" s="742" t="str">
        <f>IF(Select2=2,MSW!$K78,"")</f>
        <v/>
      </c>
      <c r="K76" s="742">
        <f>Industry!$K78</f>
        <v>0</v>
      </c>
      <c r="L76" s="743">
        <f t="shared" si="3"/>
        <v>9.5623729846699822E-3</v>
      </c>
      <c r="M76" s="744">
        <f>Recovery_OX!C71</f>
        <v>0</v>
      </c>
      <c r="N76" s="699"/>
      <c r="O76" s="745">
        <f>(L76-M76)*(1-Recovery_OX!F71)</f>
        <v>9.5623729846699822E-3</v>
      </c>
      <c r="P76" s="691"/>
      <c r="Q76" s="701"/>
      <c r="S76" s="739">
        <f t="shared" si="2"/>
        <v>2059</v>
      </c>
      <c r="T76" s="740">
        <f>IF(Select2=1,Food!$W78,"")</f>
        <v>2.058234324389783E-6</v>
      </c>
      <c r="U76" s="741">
        <f>IF(Select2=1,Paper!$W78,"")</f>
        <v>1.4855369984298124E-2</v>
      </c>
      <c r="V76" s="732">
        <f>IF(Select2=1,Nappies!$W78,"")</f>
        <v>0</v>
      </c>
      <c r="W76" s="741">
        <f>IF(Select2=1,Garden!$W78,"")</f>
        <v>0</v>
      </c>
      <c r="X76" s="732">
        <f>IF(Select2=1,Wood!$W78,"")</f>
        <v>2.452171287770433E-2</v>
      </c>
      <c r="Y76" s="741">
        <f>IF(Select2=1,Textiles!$W78,"")</f>
        <v>1.8655580910513913E-3</v>
      </c>
      <c r="Z76" s="734">
        <f>Sludge!W78</f>
        <v>0</v>
      </c>
      <c r="AA76" s="734" t="str">
        <f>IF(Select2=2,MSW!$W78,"")</f>
        <v/>
      </c>
      <c r="AB76" s="742">
        <f>Industry!$W78</f>
        <v>0</v>
      </c>
      <c r="AC76" s="743">
        <f t="shared" si="4"/>
        <v>4.1244699187378234E-2</v>
      </c>
      <c r="AD76" s="744">
        <f>Recovery_OX!R71</f>
        <v>0</v>
      </c>
      <c r="AE76" s="699"/>
      <c r="AF76" s="746">
        <f>(AC76-AD76)*(1-Recovery_OX!U71)</f>
        <v>4.1244699187378234E-2</v>
      </c>
    </row>
    <row r="77" spans="2:32">
      <c r="B77" s="739">
        <f t="shared" si="1"/>
        <v>2060</v>
      </c>
      <c r="C77" s="740">
        <f>IF(Select2=1,Food!$K79,"")</f>
        <v>2.0621553200712279E-6</v>
      </c>
      <c r="D77" s="741">
        <f>IF(Select2=1,Paper!$K79,"")</f>
        <v>6.7039107002355332E-3</v>
      </c>
      <c r="E77" s="732">
        <f>IF(Select2=1,Nappies!$K79,"")</f>
        <v>5.6270399906443124E-4</v>
      </c>
      <c r="F77" s="741">
        <f>IF(Select2=1,Garden!$K79,"")</f>
        <v>0</v>
      </c>
      <c r="G77" s="732">
        <f>IF(Select2=1,Wood!$K79,"")</f>
        <v>0</v>
      </c>
      <c r="H77" s="741">
        <f>IF(Select2=1,Textiles!$K79,"")</f>
        <v>1.587234286729319E-3</v>
      </c>
      <c r="I77" s="742">
        <f>Sludge!K79</f>
        <v>0</v>
      </c>
      <c r="J77" s="742" t="str">
        <f>IF(Select2=2,MSW!$K79,"")</f>
        <v/>
      </c>
      <c r="K77" s="742">
        <f>Industry!$K79</f>
        <v>0</v>
      </c>
      <c r="L77" s="743">
        <f t="shared" si="3"/>
        <v>8.8559111413493551E-3</v>
      </c>
      <c r="M77" s="744">
        <f>Recovery_OX!C72</f>
        <v>0</v>
      </c>
      <c r="N77" s="699"/>
      <c r="O77" s="745">
        <f>(L77-M77)*(1-Recovery_OX!F72)</f>
        <v>8.8559111413493551E-3</v>
      </c>
      <c r="P77" s="691"/>
      <c r="Q77" s="701"/>
      <c r="S77" s="739">
        <f t="shared" si="2"/>
        <v>2060</v>
      </c>
      <c r="T77" s="740">
        <f>IF(Select2=1,Food!$W79,"")</f>
        <v>1.3796757270770925E-6</v>
      </c>
      <c r="U77" s="741">
        <f>IF(Select2=1,Paper!$W79,"")</f>
        <v>1.3851055165775896E-2</v>
      </c>
      <c r="V77" s="732">
        <f>IF(Select2=1,Nappies!$W79,"")</f>
        <v>0</v>
      </c>
      <c r="W77" s="741">
        <f>IF(Select2=1,Garden!$W79,"")</f>
        <v>0</v>
      </c>
      <c r="X77" s="732">
        <f>IF(Select2=1,Wood!$W79,"")</f>
        <v>2.3678298770624221E-2</v>
      </c>
      <c r="Y77" s="741">
        <f>IF(Select2=1,Textiles!$W79,"")</f>
        <v>1.7394348347718556E-3</v>
      </c>
      <c r="Z77" s="734">
        <f>Sludge!W79</f>
        <v>0</v>
      </c>
      <c r="AA77" s="734" t="str">
        <f>IF(Select2=2,MSW!$W79,"")</f>
        <v/>
      </c>
      <c r="AB77" s="742">
        <f>Industry!$W79</f>
        <v>0</v>
      </c>
      <c r="AC77" s="743">
        <f t="shared" si="4"/>
        <v>3.9270168446899047E-2</v>
      </c>
      <c r="AD77" s="744">
        <f>Recovery_OX!R72</f>
        <v>0</v>
      </c>
      <c r="AE77" s="699"/>
      <c r="AF77" s="746">
        <f>(AC77-AD77)*(1-Recovery_OX!U72)</f>
        <v>3.9270168446899047E-2</v>
      </c>
    </row>
    <row r="78" spans="2:32">
      <c r="B78" s="739">
        <f t="shared" si="1"/>
        <v>2061</v>
      </c>
      <c r="C78" s="740">
        <f>IF(Select2=1,Food!$K80,"")</f>
        <v>1.3823040490827842E-6</v>
      </c>
      <c r="D78" s="741">
        <f>IF(Select2=1,Paper!$K80,"")</f>
        <v>6.2506849061009688E-3</v>
      </c>
      <c r="E78" s="732">
        <f>IF(Select2=1,Nappies!$K80,"")</f>
        <v>4.747335661687451E-4</v>
      </c>
      <c r="F78" s="741">
        <f>IF(Select2=1,Garden!$K80,"")</f>
        <v>0</v>
      </c>
      <c r="G78" s="732">
        <f>IF(Select2=1,Wood!$K80,"")</f>
        <v>0</v>
      </c>
      <c r="H78" s="741">
        <f>IF(Select2=1,Textiles!$K80,"")</f>
        <v>1.4799274396892427E-3</v>
      </c>
      <c r="I78" s="742">
        <f>Sludge!K80</f>
        <v>0</v>
      </c>
      <c r="J78" s="742" t="str">
        <f>IF(Select2=2,MSW!$K80,"")</f>
        <v/>
      </c>
      <c r="K78" s="742">
        <f>Industry!$K80</f>
        <v>0</v>
      </c>
      <c r="L78" s="743">
        <f t="shared" si="3"/>
        <v>8.2067282160080395E-3</v>
      </c>
      <c r="M78" s="744">
        <f>Recovery_OX!C73</f>
        <v>0</v>
      </c>
      <c r="N78" s="699"/>
      <c r="O78" s="745">
        <f>(L78-M78)*(1-Recovery_OX!F73)</f>
        <v>8.2067282160080395E-3</v>
      </c>
      <c r="P78" s="691"/>
      <c r="Q78" s="701"/>
      <c r="S78" s="739">
        <f t="shared" si="2"/>
        <v>2061</v>
      </c>
      <c r="T78" s="740">
        <f>IF(Select2=1,Food!$W80,"")</f>
        <v>9.2482429688857087E-7</v>
      </c>
      <c r="U78" s="741">
        <f>IF(Select2=1,Paper!$W80,"")</f>
        <v>1.2914638235745806E-2</v>
      </c>
      <c r="V78" s="732">
        <f>IF(Select2=1,Nappies!$W80,"")</f>
        <v>0</v>
      </c>
      <c r="W78" s="741">
        <f>IF(Select2=1,Garden!$W80,"")</f>
        <v>0</v>
      </c>
      <c r="X78" s="732">
        <f>IF(Select2=1,Wood!$W80,"")</f>
        <v>2.2863893540679622E-2</v>
      </c>
      <c r="Y78" s="741">
        <f>IF(Select2=1,Textiles!$W80,"")</f>
        <v>1.6218382900704024E-3</v>
      </c>
      <c r="Z78" s="734">
        <f>Sludge!W80</f>
        <v>0</v>
      </c>
      <c r="AA78" s="734" t="str">
        <f>IF(Select2=2,MSW!$W80,"")</f>
        <v/>
      </c>
      <c r="AB78" s="742">
        <f>Industry!$W80</f>
        <v>0</v>
      </c>
      <c r="AC78" s="743">
        <f t="shared" si="4"/>
        <v>3.7401294890792726E-2</v>
      </c>
      <c r="AD78" s="744">
        <f>Recovery_OX!R73</f>
        <v>0</v>
      </c>
      <c r="AE78" s="699"/>
      <c r="AF78" s="746">
        <f>(AC78-AD78)*(1-Recovery_OX!U73)</f>
        <v>3.7401294890792726E-2</v>
      </c>
    </row>
    <row r="79" spans="2:32">
      <c r="B79" s="739">
        <f t="shared" si="1"/>
        <v>2062</v>
      </c>
      <c r="C79" s="740">
        <f>IF(Select2=1,Food!$K81,"")</f>
        <v>9.2658611381642252E-7</v>
      </c>
      <c r="D79" s="741">
        <f>IF(Select2=1,Paper!$K81,"")</f>
        <v>5.8280999766279363E-3</v>
      </c>
      <c r="E79" s="732">
        <f>IF(Select2=1,Nappies!$K81,"")</f>
        <v>4.0051600703390152E-4</v>
      </c>
      <c r="F79" s="741">
        <f>IF(Select2=1,Garden!$K81,"")</f>
        <v>0</v>
      </c>
      <c r="G79" s="732">
        <f>IF(Select2=1,Wood!$K81,"")</f>
        <v>0</v>
      </c>
      <c r="H79" s="741">
        <f>IF(Select2=1,Textiles!$K81,"")</f>
        <v>1.3798751986754828E-3</v>
      </c>
      <c r="I79" s="742">
        <f>Sludge!K81</f>
        <v>0</v>
      </c>
      <c r="J79" s="742" t="str">
        <f>IF(Select2=2,MSW!$K81,"")</f>
        <v/>
      </c>
      <c r="K79" s="742">
        <f>Industry!$K81</f>
        <v>0</v>
      </c>
      <c r="L79" s="743">
        <f t="shared" si="3"/>
        <v>7.6094177684511363E-3</v>
      </c>
      <c r="M79" s="744">
        <f>Recovery_OX!C74</f>
        <v>0</v>
      </c>
      <c r="N79" s="699"/>
      <c r="O79" s="745">
        <f>(L79-M79)*(1-Recovery_OX!F74)</f>
        <v>7.6094177684511363E-3</v>
      </c>
      <c r="P79" s="691"/>
      <c r="Q79" s="701"/>
      <c r="S79" s="739">
        <f t="shared" si="2"/>
        <v>2062</v>
      </c>
      <c r="T79" s="740">
        <f>IF(Select2=1,Food!$W81,"")</f>
        <v>6.1992826526522457E-7</v>
      </c>
      <c r="U79" s="741">
        <f>IF(Select2=1,Paper!$W81,"")</f>
        <v>1.2041528877330449E-2</v>
      </c>
      <c r="V79" s="732">
        <f>IF(Select2=1,Nappies!$W81,"")</f>
        <v>0</v>
      </c>
      <c r="W79" s="741">
        <f>IF(Select2=1,Garden!$W81,"")</f>
        <v>0</v>
      </c>
      <c r="X79" s="732">
        <f>IF(Select2=1,Wood!$W81,"")</f>
        <v>2.2077499439616635E-2</v>
      </c>
      <c r="Y79" s="741">
        <f>IF(Select2=1,Textiles!$W81,"")</f>
        <v>1.5121919985484737E-3</v>
      </c>
      <c r="Z79" s="734">
        <f>Sludge!W81</f>
        <v>0</v>
      </c>
      <c r="AA79" s="734" t="str">
        <f>IF(Select2=2,MSW!$W81,"")</f>
        <v/>
      </c>
      <c r="AB79" s="742">
        <f>Industry!$W81</f>
        <v>0</v>
      </c>
      <c r="AC79" s="743">
        <f t="shared" si="4"/>
        <v>3.5631840243760829E-2</v>
      </c>
      <c r="AD79" s="744">
        <f>Recovery_OX!R74</f>
        <v>0</v>
      </c>
      <c r="AE79" s="699"/>
      <c r="AF79" s="746">
        <f>(AC79-AD79)*(1-Recovery_OX!U74)</f>
        <v>3.5631840243760829E-2</v>
      </c>
    </row>
    <row r="80" spans="2:32">
      <c r="B80" s="739">
        <f t="shared" si="1"/>
        <v>2063</v>
      </c>
      <c r="C80" s="740">
        <f>IF(Select2=1,Food!$K82,"")</f>
        <v>6.2110924646940845E-7</v>
      </c>
      <c r="D80" s="741">
        <f>IF(Select2=1,Paper!$K82,"")</f>
        <v>5.4340844000018889E-3</v>
      </c>
      <c r="E80" s="732">
        <f>IF(Select2=1,Nappies!$K82,"")</f>
        <v>3.3790126361817237E-4</v>
      </c>
      <c r="F80" s="741">
        <f>IF(Select2=1,Garden!$K82,"")</f>
        <v>0</v>
      </c>
      <c r="G80" s="732">
        <f>IF(Select2=1,Wood!$K82,"")</f>
        <v>0</v>
      </c>
      <c r="H80" s="741">
        <f>IF(Select2=1,Textiles!$K82,"")</f>
        <v>1.2865871074865128E-3</v>
      </c>
      <c r="I80" s="742">
        <f>Sludge!K82</f>
        <v>0</v>
      </c>
      <c r="J80" s="742" t="str">
        <f>IF(Select2=2,MSW!$K82,"")</f>
        <v/>
      </c>
      <c r="K80" s="742">
        <f>Industry!$K82</f>
        <v>0</v>
      </c>
      <c r="L80" s="743">
        <f t="shared" si="3"/>
        <v>7.059193880353044E-3</v>
      </c>
      <c r="M80" s="744">
        <f>Recovery_OX!C75</f>
        <v>0</v>
      </c>
      <c r="N80" s="699"/>
      <c r="O80" s="745">
        <f>(L80-M80)*(1-Recovery_OX!F75)</f>
        <v>7.059193880353044E-3</v>
      </c>
      <c r="P80" s="691"/>
      <c r="Q80" s="701"/>
      <c r="S80" s="739">
        <f t="shared" si="2"/>
        <v>2063</v>
      </c>
      <c r="T80" s="740">
        <f>IF(Select2=1,Food!$W82,"")</f>
        <v>4.1555034331137938E-7</v>
      </c>
      <c r="U80" s="741">
        <f>IF(Select2=1,Paper!$W82,"")</f>
        <v>1.1227447107441921E-2</v>
      </c>
      <c r="V80" s="732">
        <f>IF(Select2=1,Nappies!$W82,"")</f>
        <v>0</v>
      </c>
      <c r="W80" s="741">
        <f>IF(Select2=1,Garden!$W82,"")</f>
        <v>0</v>
      </c>
      <c r="X80" s="732">
        <f>IF(Select2=1,Wood!$W82,"")</f>
        <v>2.1318153036317209E-2</v>
      </c>
      <c r="Y80" s="741">
        <f>IF(Select2=1,Textiles!$W82,"")</f>
        <v>1.4099584739578216E-3</v>
      </c>
      <c r="Z80" s="734">
        <f>Sludge!W82</f>
        <v>0</v>
      </c>
      <c r="AA80" s="734" t="str">
        <f>IF(Select2=2,MSW!$W82,"")</f>
        <v/>
      </c>
      <c r="AB80" s="742">
        <f>Industry!$W82</f>
        <v>0</v>
      </c>
      <c r="AC80" s="743">
        <f t="shared" si="4"/>
        <v>3.395597416806026E-2</v>
      </c>
      <c r="AD80" s="744">
        <f>Recovery_OX!R75</f>
        <v>0</v>
      </c>
      <c r="AE80" s="699"/>
      <c r="AF80" s="746">
        <f>(AC80-AD80)*(1-Recovery_OX!U75)</f>
        <v>3.395597416806026E-2</v>
      </c>
    </row>
    <row r="81" spans="2:32">
      <c r="B81" s="739">
        <f t="shared" si="1"/>
        <v>2064</v>
      </c>
      <c r="C81" s="740">
        <f>IF(Select2=1,Food!$K83,"")</f>
        <v>4.163419786865352E-7</v>
      </c>
      <c r="D81" s="741">
        <f>IF(Select2=1,Paper!$K83,"")</f>
        <v>5.0667067114090842E-3</v>
      </c>
      <c r="E81" s="732">
        <f>IF(Select2=1,Nappies!$K83,"")</f>
        <v>2.8507540759811171E-4</v>
      </c>
      <c r="F81" s="741">
        <f>IF(Select2=1,Garden!$K83,"")</f>
        <v>0</v>
      </c>
      <c r="G81" s="732">
        <f>IF(Select2=1,Wood!$K83,"")</f>
        <v>0</v>
      </c>
      <c r="H81" s="741">
        <f>IF(Select2=1,Textiles!$K83,"")</f>
        <v>1.1996058677910945E-3</v>
      </c>
      <c r="I81" s="742">
        <f>Sludge!K83</f>
        <v>0</v>
      </c>
      <c r="J81" s="742" t="str">
        <f>IF(Select2=2,MSW!$K83,"")</f>
        <v/>
      </c>
      <c r="K81" s="742">
        <f>Industry!$K83</f>
        <v>0</v>
      </c>
      <c r="L81" s="743">
        <f t="shared" si="3"/>
        <v>6.5518043287769766E-3</v>
      </c>
      <c r="M81" s="744">
        <f>Recovery_OX!C76</f>
        <v>0</v>
      </c>
      <c r="N81" s="699"/>
      <c r="O81" s="745">
        <f>(L81-M81)*(1-Recovery_OX!F76)</f>
        <v>6.5518043287769766E-3</v>
      </c>
      <c r="P81" s="691"/>
      <c r="Q81" s="701"/>
      <c r="S81" s="739">
        <f t="shared" si="2"/>
        <v>2064</v>
      </c>
      <c r="T81" s="740">
        <f>IF(Select2=1,Food!$W83,"")</f>
        <v>2.7855172525860951E-7</v>
      </c>
      <c r="U81" s="741">
        <f>IF(Select2=1,Paper!$W83,"")</f>
        <v>1.0468402296299761E-2</v>
      </c>
      <c r="V81" s="732">
        <f>IF(Select2=1,Nappies!$W83,"")</f>
        <v>0</v>
      </c>
      <c r="W81" s="741">
        <f>IF(Select2=1,Garden!$W83,"")</f>
        <v>0</v>
      </c>
      <c r="X81" s="732">
        <f>IF(Select2=1,Wood!$W83,"")</f>
        <v>2.0584924036475584E-2</v>
      </c>
      <c r="Y81" s="741">
        <f>IF(Select2=1,Textiles!$W83,"")</f>
        <v>1.3146365674422946E-3</v>
      </c>
      <c r="Z81" s="734">
        <f>Sludge!W83</f>
        <v>0</v>
      </c>
      <c r="AA81" s="734" t="str">
        <f>IF(Select2=2,MSW!$W83,"")</f>
        <v/>
      </c>
      <c r="AB81" s="742">
        <f>Industry!$W83</f>
        <v>0</v>
      </c>
      <c r="AC81" s="743">
        <f t="shared" ref="AC81:AC97" si="5">SUM(T81:AA81)</f>
        <v>3.2368241451942899E-2</v>
      </c>
      <c r="AD81" s="744">
        <f>Recovery_OX!R76</f>
        <v>0</v>
      </c>
      <c r="AE81" s="699"/>
      <c r="AF81" s="746">
        <f>(AC81-AD81)*(1-Recovery_OX!U76)</f>
        <v>3.2368241451942899E-2</v>
      </c>
    </row>
    <row r="82" spans="2:32">
      <c r="B82" s="739">
        <f t="shared" ref="B82:B97" si="6">B81+1</f>
        <v>2065</v>
      </c>
      <c r="C82" s="740">
        <f>IF(Select2=1,Food!$K84,"")</f>
        <v>2.7908237431972737E-7</v>
      </c>
      <c r="D82" s="741">
        <f>IF(Select2=1,Paper!$K84,"")</f>
        <v>4.7241660249938214E-3</v>
      </c>
      <c r="E82" s="732">
        <f>IF(Select2=1,Nappies!$K84,"")</f>
        <v>2.4050809146740026E-4</v>
      </c>
      <c r="F82" s="741">
        <f>IF(Select2=1,Garden!$K84,"")</f>
        <v>0</v>
      </c>
      <c r="G82" s="732">
        <f>IF(Select2=1,Wood!$K84,"")</f>
        <v>0</v>
      </c>
      <c r="H82" s="741">
        <f>IF(Select2=1,Textiles!$K84,"")</f>
        <v>1.1185050974513284E-3</v>
      </c>
      <c r="I82" s="742">
        <f>Sludge!K84</f>
        <v>0</v>
      </c>
      <c r="J82" s="742" t="str">
        <f>IF(Select2=2,MSW!$K84,"")</f>
        <v/>
      </c>
      <c r="K82" s="742">
        <f>Industry!$K84</f>
        <v>0</v>
      </c>
      <c r="L82" s="743">
        <f t="shared" si="3"/>
        <v>6.08345829628687E-3</v>
      </c>
      <c r="M82" s="744">
        <f>Recovery_OX!C77</f>
        <v>0</v>
      </c>
      <c r="N82" s="699"/>
      <c r="O82" s="745">
        <f>(L82-M82)*(1-Recovery_OX!F77)</f>
        <v>6.08345829628687E-3</v>
      </c>
      <c r="P82" s="691"/>
      <c r="Q82" s="701"/>
      <c r="S82" s="739">
        <f t="shared" ref="S82:S97" si="7">S81+1</f>
        <v>2065</v>
      </c>
      <c r="T82" s="740">
        <f>IF(Select2=1,Food!$W84,"")</f>
        <v>1.8671880529865791E-7</v>
      </c>
      <c r="U82" s="741">
        <f>IF(Select2=1,Paper!$W84,"")</f>
        <v>9.7606736053591353E-3</v>
      </c>
      <c r="V82" s="732">
        <f>IF(Select2=1,Nappies!$W84,"")</f>
        <v>0</v>
      </c>
      <c r="W82" s="741">
        <f>IF(Select2=1,Garden!$W84,"")</f>
        <v>0</v>
      </c>
      <c r="X82" s="732">
        <f>IF(Select2=1,Wood!$W84,"")</f>
        <v>1.9876914142871391E-2</v>
      </c>
      <c r="Y82" s="741">
        <f>IF(Select2=1,Textiles!$W84,"")</f>
        <v>1.225759010905565E-3</v>
      </c>
      <c r="Z82" s="734">
        <f>Sludge!W84</f>
        <v>0</v>
      </c>
      <c r="AA82" s="734" t="str">
        <f>IF(Select2=2,MSW!$W84,"")</f>
        <v/>
      </c>
      <c r="AB82" s="742">
        <f>Industry!$W84</f>
        <v>0</v>
      </c>
      <c r="AC82" s="743">
        <f t="shared" si="5"/>
        <v>3.086353347794139E-2</v>
      </c>
      <c r="AD82" s="744">
        <f>Recovery_OX!R77</f>
        <v>0</v>
      </c>
      <c r="AE82" s="699"/>
      <c r="AF82" s="746">
        <f>(AC82-AD82)*(1-Recovery_OX!U77)</f>
        <v>3.086353347794139E-2</v>
      </c>
    </row>
    <row r="83" spans="2:32">
      <c r="B83" s="739">
        <f t="shared" si="6"/>
        <v>2066</v>
      </c>
      <c r="C83" s="740">
        <f>IF(Select2=1,Food!$K85,"")</f>
        <v>1.870745100017352E-7</v>
      </c>
      <c r="D83" s="741">
        <f>IF(Select2=1,Paper!$K85,"")</f>
        <v>4.404783205913889E-3</v>
      </c>
      <c r="E83" s="732">
        <f>IF(Select2=1,Nappies!$K85,"")</f>
        <v>2.0290821487779052E-4</v>
      </c>
      <c r="F83" s="741">
        <f>IF(Select2=1,Garden!$K85,"")</f>
        <v>0</v>
      </c>
      <c r="G83" s="732">
        <f>IF(Select2=1,Wood!$K85,"")</f>
        <v>0</v>
      </c>
      <c r="H83" s="741">
        <f>IF(Select2=1,Textiles!$K85,"")</f>
        <v>1.0428872403969191E-3</v>
      </c>
      <c r="I83" s="742">
        <f>Sludge!K85</f>
        <v>0</v>
      </c>
      <c r="J83" s="742" t="str">
        <f>IF(Select2=2,MSW!$K85,"")</f>
        <v/>
      </c>
      <c r="K83" s="742">
        <f>Industry!$K85</f>
        <v>0</v>
      </c>
      <c r="L83" s="743">
        <f t="shared" ref="L83:L97" si="8">SUM(C83:K83)</f>
        <v>5.6507657356986013E-3</v>
      </c>
      <c r="M83" s="744">
        <f>Recovery_OX!C78</f>
        <v>0</v>
      </c>
      <c r="N83" s="699"/>
      <c r="O83" s="745">
        <f>(L83-M83)*(1-Recovery_OX!F78)</f>
        <v>5.6507657356986013E-3</v>
      </c>
      <c r="P83" s="691"/>
      <c r="Q83" s="701"/>
      <c r="S83" s="739">
        <f t="shared" si="7"/>
        <v>2066</v>
      </c>
      <c r="T83" s="740">
        <f>IF(Select2=1,Food!$W85,"")</f>
        <v>1.2516135816351594E-7</v>
      </c>
      <c r="U83" s="741">
        <f>IF(Select2=1,Paper!$W85,"")</f>
        <v>9.1007917477559687E-3</v>
      </c>
      <c r="V83" s="732">
        <f>IF(Select2=1,Nappies!$W85,"")</f>
        <v>0</v>
      </c>
      <c r="W83" s="741">
        <f>IF(Select2=1,Garden!$W85,"")</f>
        <v>0</v>
      </c>
      <c r="X83" s="732">
        <f>IF(Select2=1,Wood!$W85,"")</f>
        <v>1.9193255954843239E-2</v>
      </c>
      <c r="Y83" s="741">
        <f>IF(Select2=1,Textiles!$W85,"")</f>
        <v>1.1428901264623763E-3</v>
      </c>
      <c r="Z83" s="734">
        <f>Sludge!W85</f>
        <v>0</v>
      </c>
      <c r="AA83" s="734" t="str">
        <f>IF(Select2=2,MSW!$W85,"")</f>
        <v/>
      </c>
      <c r="AB83" s="742">
        <f>Industry!$W85</f>
        <v>0</v>
      </c>
      <c r="AC83" s="743">
        <f t="shared" si="5"/>
        <v>2.9437062990419746E-2</v>
      </c>
      <c r="AD83" s="744">
        <f>Recovery_OX!R78</f>
        <v>0</v>
      </c>
      <c r="AE83" s="699"/>
      <c r="AF83" s="746">
        <f>(AC83-AD83)*(1-Recovery_OX!U78)</f>
        <v>2.9437062990419746E-2</v>
      </c>
    </row>
    <row r="84" spans="2:32">
      <c r="B84" s="739">
        <f t="shared" si="6"/>
        <v>2067</v>
      </c>
      <c r="C84" s="740">
        <f>IF(Select2=1,Food!$K86,"")</f>
        <v>1.2539979415645778E-7</v>
      </c>
      <c r="D84" s="741">
        <f>IF(Select2=1,Paper!$K86,"")</f>
        <v>4.1069926392196194E-3</v>
      </c>
      <c r="E84" s="732">
        <f>IF(Select2=1,Nappies!$K86,"")</f>
        <v>1.7118652189077076E-4</v>
      </c>
      <c r="F84" s="741">
        <f>IF(Select2=1,Garden!$K86,"")</f>
        <v>0</v>
      </c>
      <c r="G84" s="732">
        <f>IF(Select2=1,Wood!$K86,"")</f>
        <v>0</v>
      </c>
      <c r="H84" s="741">
        <f>IF(Select2=1,Textiles!$K86,"")</f>
        <v>9.7238161780485645E-4</v>
      </c>
      <c r="I84" s="742">
        <f>Sludge!K86</f>
        <v>0</v>
      </c>
      <c r="J84" s="742" t="str">
        <f>IF(Select2=2,MSW!$K86,"")</f>
        <v/>
      </c>
      <c r="K84" s="742">
        <f>Industry!$K86</f>
        <v>0</v>
      </c>
      <c r="L84" s="743">
        <f t="shared" si="8"/>
        <v>5.2506861787094024E-3</v>
      </c>
      <c r="M84" s="744">
        <f>Recovery_OX!C79</f>
        <v>0</v>
      </c>
      <c r="N84" s="699"/>
      <c r="O84" s="745">
        <f>(L84-M84)*(1-Recovery_OX!F79)</f>
        <v>5.2506861787094024E-3</v>
      </c>
      <c r="P84" s="691"/>
      <c r="Q84" s="701"/>
      <c r="S84" s="739">
        <f t="shared" si="7"/>
        <v>2067</v>
      </c>
      <c r="T84" s="740">
        <f>IF(Select2=1,Food!$W86,"")</f>
        <v>8.3898167366051149E-8</v>
      </c>
      <c r="U84" s="741">
        <f>IF(Select2=1,Paper!$W86,"")</f>
        <v>8.4855219818587187E-3</v>
      </c>
      <c r="V84" s="732">
        <f>IF(Select2=1,Nappies!$W86,"")</f>
        <v>0</v>
      </c>
      <c r="W84" s="741">
        <f>IF(Select2=1,Garden!$W86,"")</f>
        <v>0</v>
      </c>
      <c r="X84" s="732">
        <f>IF(Select2=1,Wood!$W86,"")</f>
        <v>1.8533111905614422E-2</v>
      </c>
      <c r="Y84" s="741">
        <f>IF(Select2=1,Textiles!$W86,"")</f>
        <v>1.0656236907450474E-3</v>
      </c>
      <c r="Z84" s="734">
        <f>Sludge!W86</f>
        <v>0</v>
      </c>
      <c r="AA84" s="734" t="str">
        <f>IF(Select2=2,MSW!$W86,"")</f>
        <v/>
      </c>
      <c r="AB84" s="742">
        <f>Industry!$W86</f>
        <v>0</v>
      </c>
      <c r="AC84" s="743">
        <f t="shared" si="5"/>
        <v>2.8084341476385555E-2</v>
      </c>
      <c r="AD84" s="744">
        <f>Recovery_OX!R79</f>
        <v>0</v>
      </c>
      <c r="AE84" s="699"/>
      <c r="AF84" s="746">
        <f>(AC84-AD84)*(1-Recovery_OX!U79)</f>
        <v>2.8084341476385555E-2</v>
      </c>
    </row>
    <row r="85" spans="2:32">
      <c r="B85" s="739">
        <f t="shared" si="6"/>
        <v>2068</v>
      </c>
      <c r="C85" s="740">
        <f>IF(Select2=1,Food!$K87,"")</f>
        <v>8.4057995791816477E-8</v>
      </c>
      <c r="D85" s="741">
        <f>IF(Select2=1,Paper!$K87,"")</f>
        <v>3.8293345552075937E-3</v>
      </c>
      <c r="E85" s="732">
        <f>IF(Select2=1,Nappies!$K87,"")</f>
        <v>1.4442404559474994E-4</v>
      </c>
      <c r="F85" s="741">
        <f>IF(Select2=1,Garden!$K87,"")</f>
        <v>0</v>
      </c>
      <c r="G85" s="732">
        <f>IF(Select2=1,Wood!$K87,"")</f>
        <v>0</v>
      </c>
      <c r="H85" s="741">
        <f>IF(Select2=1,Textiles!$K87,"")</f>
        <v>9.0664261103139587E-4</v>
      </c>
      <c r="I85" s="742">
        <f>Sludge!K87</f>
        <v>0</v>
      </c>
      <c r="J85" s="742" t="str">
        <f>IF(Select2=2,MSW!$K87,"")</f>
        <v/>
      </c>
      <c r="K85" s="742">
        <f>Industry!$K87</f>
        <v>0</v>
      </c>
      <c r="L85" s="743">
        <f t="shared" si="8"/>
        <v>4.8804852698295306E-3</v>
      </c>
      <c r="M85" s="744">
        <f>Recovery_OX!C80</f>
        <v>0</v>
      </c>
      <c r="N85" s="699"/>
      <c r="O85" s="745">
        <f>(L85-M85)*(1-Recovery_OX!F80)</f>
        <v>4.8804852698295306E-3</v>
      </c>
      <c r="P85" s="691"/>
      <c r="Q85" s="701"/>
      <c r="S85" s="739">
        <f t="shared" si="7"/>
        <v>2068</v>
      </c>
      <c r="T85" s="740">
        <f>IF(Select2=1,Food!$W87,"")</f>
        <v>5.6238623411117176E-8</v>
      </c>
      <c r="U85" s="741">
        <f>IF(Select2=1,Paper!$W87,"")</f>
        <v>7.9118482545611438E-3</v>
      </c>
      <c r="V85" s="732">
        <f>IF(Select2=1,Nappies!$W87,"")</f>
        <v>0</v>
      </c>
      <c r="W85" s="741">
        <f>IF(Select2=1,Garden!$W87,"")</f>
        <v>0</v>
      </c>
      <c r="X85" s="732">
        <f>IF(Select2=1,Wood!$W87,"")</f>
        <v>1.7895673236168877E-2</v>
      </c>
      <c r="Y85" s="741">
        <f>IF(Select2=1,Textiles!$W87,"")</f>
        <v>9.935809435960498E-4</v>
      </c>
      <c r="Z85" s="734">
        <f>Sludge!W87</f>
        <v>0</v>
      </c>
      <c r="AA85" s="734" t="str">
        <f>IF(Select2=2,MSW!$W87,"")</f>
        <v/>
      </c>
      <c r="AB85" s="742">
        <f>Industry!$W87</f>
        <v>0</v>
      </c>
      <c r="AC85" s="743">
        <f t="shared" si="5"/>
        <v>2.6801158672949479E-2</v>
      </c>
      <c r="AD85" s="744">
        <f>Recovery_OX!R80</f>
        <v>0</v>
      </c>
      <c r="AE85" s="699"/>
      <c r="AF85" s="746">
        <f>(AC85-AD85)*(1-Recovery_OX!U80)</f>
        <v>2.6801158672949479E-2</v>
      </c>
    </row>
    <row r="86" spans="2:32">
      <c r="B86" s="739">
        <f t="shared" si="6"/>
        <v>2069</v>
      </c>
      <c r="C86" s="740">
        <f>IF(Select2=1,Food!$K88,"")</f>
        <v>5.6345759608833994E-8</v>
      </c>
      <c r="D86" s="741">
        <f>IF(Select2=1,Paper!$K88,"")</f>
        <v>3.5704478736278532E-3</v>
      </c>
      <c r="E86" s="732">
        <f>IF(Select2=1,Nappies!$K88,"")</f>
        <v>1.2184548593880247E-4</v>
      </c>
      <c r="F86" s="741">
        <f>IF(Select2=1,Garden!$K88,"")</f>
        <v>0</v>
      </c>
      <c r="G86" s="732">
        <f>IF(Select2=1,Wood!$K88,"")</f>
        <v>0</v>
      </c>
      <c r="H86" s="741">
        <f>IF(Select2=1,Textiles!$K88,"")</f>
        <v>8.4534796738906597E-4</v>
      </c>
      <c r="I86" s="742">
        <f>Sludge!K88</f>
        <v>0</v>
      </c>
      <c r="J86" s="742" t="str">
        <f>IF(Select2=2,MSW!$K88,"")</f>
        <v/>
      </c>
      <c r="K86" s="742">
        <f>Industry!$K88</f>
        <v>0</v>
      </c>
      <c r="L86" s="743">
        <f t="shared" si="8"/>
        <v>4.5376976727153307E-3</v>
      </c>
      <c r="M86" s="744">
        <f>Recovery_OX!C81</f>
        <v>0</v>
      </c>
      <c r="N86" s="699"/>
      <c r="O86" s="745">
        <f>(L86-M86)*(1-Recovery_OX!F81)</f>
        <v>4.5376976727153307E-3</v>
      </c>
      <c r="P86" s="691"/>
      <c r="Q86" s="701"/>
      <c r="S86" s="739">
        <f t="shared" si="7"/>
        <v>2069</v>
      </c>
      <c r="T86" s="740">
        <f>IF(Select2=1,Food!$W88,"")</f>
        <v>3.7697876633921051E-8</v>
      </c>
      <c r="U86" s="741">
        <f>IF(Select2=1,Paper!$W88,"")</f>
        <v>7.376958416586474E-3</v>
      </c>
      <c r="V86" s="732">
        <f>IF(Select2=1,Nappies!$W88,"")</f>
        <v>0</v>
      </c>
      <c r="W86" s="741">
        <f>IF(Select2=1,Garden!$W88,"")</f>
        <v>0</v>
      </c>
      <c r="X86" s="732">
        <f>IF(Select2=1,Wood!$W88,"")</f>
        <v>1.7280159004420238E-2</v>
      </c>
      <c r="Y86" s="741">
        <f>IF(Select2=1,Textiles!$W88,"")</f>
        <v>9.264087313852773E-4</v>
      </c>
      <c r="Z86" s="734">
        <f>Sludge!W88</f>
        <v>0</v>
      </c>
      <c r="AA86" s="734" t="str">
        <f>IF(Select2=2,MSW!$W88,"")</f>
        <v/>
      </c>
      <c r="AB86" s="742">
        <f>Industry!$W88</f>
        <v>0</v>
      </c>
      <c r="AC86" s="743">
        <f t="shared" si="5"/>
        <v>2.5583563850268626E-2</v>
      </c>
      <c r="AD86" s="744">
        <f>Recovery_OX!R81</f>
        <v>0</v>
      </c>
      <c r="AE86" s="699"/>
      <c r="AF86" s="746">
        <f>(AC86-AD86)*(1-Recovery_OX!U81)</f>
        <v>2.5583563850268626E-2</v>
      </c>
    </row>
    <row r="87" spans="2:32">
      <c r="B87" s="739">
        <f t="shared" si="6"/>
        <v>2070</v>
      </c>
      <c r="C87" s="740">
        <f>IF(Select2=1,Food!$K89,"")</f>
        <v>3.7769692174906673E-8</v>
      </c>
      <c r="D87" s="741">
        <f>IF(Select2=1,Paper!$K89,"")</f>
        <v>3.329063531666945E-3</v>
      </c>
      <c r="E87" s="732">
        <f>IF(Select2=1,Nappies!$K89,"")</f>
        <v>1.0279674954765704E-4</v>
      </c>
      <c r="F87" s="741">
        <f>IF(Select2=1,Garden!$K89,"")</f>
        <v>0</v>
      </c>
      <c r="G87" s="732">
        <f>IF(Select2=1,Wood!$K89,"")</f>
        <v>0</v>
      </c>
      <c r="H87" s="741">
        <f>IF(Select2=1,Textiles!$K89,"")</f>
        <v>7.8819722046362026E-4</v>
      </c>
      <c r="I87" s="742">
        <f>Sludge!K89</f>
        <v>0</v>
      </c>
      <c r="J87" s="742" t="str">
        <f>IF(Select2=2,MSW!$K89,"")</f>
        <v/>
      </c>
      <c r="K87" s="742">
        <f>Industry!$K89</f>
        <v>0</v>
      </c>
      <c r="L87" s="743">
        <f t="shared" si="8"/>
        <v>4.2200952713703976E-3</v>
      </c>
      <c r="M87" s="744">
        <f>Recovery_OX!C82</f>
        <v>0</v>
      </c>
      <c r="N87" s="699"/>
      <c r="O87" s="745">
        <f>(L87-M87)*(1-Recovery_OX!F82)</f>
        <v>4.2200952713703976E-3</v>
      </c>
      <c r="P87" s="691"/>
      <c r="Q87" s="701"/>
      <c r="S87" s="739">
        <f t="shared" si="7"/>
        <v>2070</v>
      </c>
      <c r="T87" s="740">
        <f>IF(Select2=1,Food!$W89,"")</f>
        <v>2.526964240069581E-8</v>
      </c>
      <c r="U87" s="741">
        <f>IF(Select2=1,Paper!$W89,"")</f>
        <v>6.8782304373283983E-3</v>
      </c>
      <c r="V87" s="732">
        <f>IF(Select2=1,Nappies!$W89,"")</f>
        <v>0</v>
      </c>
      <c r="W87" s="741">
        <f>IF(Select2=1,Garden!$W89,"")</f>
        <v>0</v>
      </c>
      <c r="X87" s="732">
        <f>IF(Select2=1,Wood!$W89,"")</f>
        <v>1.6685815128460138E-2</v>
      </c>
      <c r="Y87" s="741">
        <f>IF(Select2=1,Textiles!$W89,"")</f>
        <v>8.6377777585054227E-4</v>
      </c>
      <c r="Z87" s="734">
        <f>Sludge!W89</f>
        <v>0</v>
      </c>
      <c r="AA87" s="734" t="str">
        <f>IF(Select2=2,MSW!$W89,"")</f>
        <v/>
      </c>
      <c r="AB87" s="742">
        <f>Industry!$W89</f>
        <v>0</v>
      </c>
      <c r="AC87" s="743">
        <f t="shared" si="5"/>
        <v>2.4427848611281479E-2</v>
      </c>
      <c r="AD87" s="744">
        <f>Recovery_OX!R82</f>
        <v>0</v>
      </c>
      <c r="AE87" s="699"/>
      <c r="AF87" s="746">
        <f>(AC87-AD87)*(1-Recovery_OX!U82)</f>
        <v>2.4427848611281479E-2</v>
      </c>
    </row>
    <row r="88" spans="2:32">
      <c r="B88" s="739">
        <f t="shared" si="6"/>
        <v>2071</v>
      </c>
      <c r="C88" s="740">
        <f>IF(Select2=1,Food!$K90,"")</f>
        <v>2.5317781797435365E-8</v>
      </c>
      <c r="D88" s="741">
        <f>IF(Select2=1,Paper!$K90,"")</f>
        <v>3.1039982630005295E-3</v>
      </c>
      <c r="E88" s="732">
        <f>IF(Select2=1,Nappies!$K90,"")</f>
        <v>8.6726000853828451E-5</v>
      </c>
      <c r="F88" s="741">
        <f>IF(Select2=1,Garden!$K90,"")</f>
        <v>0</v>
      </c>
      <c r="G88" s="732">
        <f>IF(Select2=1,Wood!$K90,"")</f>
        <v>0</v>
      </c>
      <c r="H88" s="741">
        <f>IF(Select2=1,Textiles!$K90,"")</f>
        <v>7.3491021722732583E-4</v>
      </c>
      <c r="I88" s="742">
        <f>Sludge!K90</f>
        <v>0</v>
      </c>
      <c r="J88" s="742" t="str">
        <f>IF(Select2=2,MSW!$K90,"")</f>
        <v/>
      </c>
      <c r="K88" s="742">
        <f>Industry!$K90</f>
        <v>0</v>
      </c>
      <c r="L88" s="743">
        <f t="shared" si="8"/>
        <v>3.9256597988634812E-3</v>
      </c>
      <c r="M88" s="744">
        <f>Recovery_OX!C83</f>
        <v>0</v>
      </c>
      <c r="N88" s="699"/>
      <c r="O88" s="745">
        <f>(L88-M88)*(1-Recovery_OX!F83)</f>
        <v>3.9256597988634812E-3</v>
      </c>
      <c r="P88" s="691"/>
      <c r="Q88" s="701"/>
      <c r="S88" s="739">
        <f t="shared" si="7"/>
        <v>2071</v>
      </c>
      <c r="T88" s="740">
        <f>IF(Select2=1,Food!$W90,"")</f>
        <v>1.6938747857338561E-8</v>
      </c>
      <c r="U88" s="741">
        <f>IF(Select2=1,Paper!$W90,"")</f>
        <v>6.4132195516539859E-3</v>
      </c>
      <c r="V88" s="732">
        <f>IF(Select2=1,Nappies!$W90,"")</f>
        <v>0</v>
      </c>
      <c r="W88" s="741">
        <f>IF(Select2=1,Garden!$W90,"")</f>
        <v>0</v>
      </c>
      <c r="X88" s="732">
        <f>IF(Select2=1,Wood!$W90,"")</f>
        <v>1.6111913462713554E-2</v>
      </c>
      <c r="Y88" s="741">
        <f>IF(Select2=1,Textiles!$W90,"")</f>
        <v>8.0538105997515113E-4</v>
      </c>
      <c r="Z88" s="734">
        <f>Sludge!W90</f>
        <v>0</v>
      </c>
      <c r="AA88" s="734" t="str">
        <f>IF(Select2=2,MSW!$W90,"")</f>
        <v/>
      </c>
      <c r="AB88" s="742">
        <f>Industry!$W90</f>
        <v>0</v>
      </c>
      <c r="AC88" s="743">
        <f t="shared" si="5"/>
        <v>2.3330531013090548E-2</v>
      </c>
      <c r="AD88" s="744">
        <f>Recovery_OX!R83</f>
        <v>0</v>
      </c>
      <c r="AE88" s="699"/>
      <c r="AF88" s="746">
        <f>(AC88-AD88)*(1-Recovery_OX!U83)</f>
        <v>2.3330531013090548E-2</v>
      </c>
    </row>
    <row r="89" spans="2:32">
      <c r="B89" s="739">
        <f t="shared" si="6"/>
        <v>2072</v>
      </c>
      <c r="C89" s="740">
        <f>IF(Select2=1,Food!$K91,"")</f>
        <v>1.6971016659977148E-8</v>
      </c>
      <c r="D89" s="741">
        <f>IF(Select2=1,Paper!$K91,"")</f>
        <v>2.8941487974204921E-3</v>
      </c>
      <c r="E89" s="732">
        <f>IF(Select2=1,Nappies!$K91,"")</f>
        <v>7.3167675604483002E-5</v>
      </c>
      <c r="F89" s="741">
        <f>IF(Select2=1,Garden!$K91,"")</f>
        <v>0</v>
      </c>
      <c r="G89" s="732">
        <f>IF(Select2=1,Wood!$K91,"")</f>
        <v>0</v>
      </c>
      <c r="H89" s="741">
        <f>IF(Select2=1,Textiles!$K91,"")</f>
        <v>6.8522574472849656E-4</v>
      </c>
      <c r="I89" s="742">
        <f>Sludge!K91</f>
        <v>0</v>
      </c>
      <c r="J89" s="742" t="str">
        <f>IF(Select2=2,MSW!$K91,"")</f>
        <v/>
      </c>
      <c r="K89" s="742">
        <f>Industry!$K91</f>
        <v>0</v>
      </c>
      <c r="L89" s="743">
        <f t="shared" si="8"/>
        <v>3.6525591887701316E-3</v>
      </c>
      <c r="M89" s="744">
        <f>Recovery_OX!C84</f>
        <v>0</v>
      </c>
      <c r="N89" s="699"/>
      <c r="O89" s="745">
        <f>(L89-M89)*(1-Recovery_OX!F84)</f>
        <v>3.6525591887701316E-3</v>
      </c>
      <c r="P89" s="691"/>
      <c r="Q89" s="701"/>
      <c r="S89" s="739">
        <f t="shared" si="7"/>
        <v>2072</v>
      </c>
      <c r="T89" s="740">
        <f>IF(Select2=1,Food!$W91,"")</f>
        <v>1.135438224351727E-8</v>
      </c>
      <c r="U89" s="741">
        <f>IF(Select2=1,Paper!$W91,"")</f>
        <v>5.9796462756621736E-3</v>
      </c>
      <c r="V89" s="732">
        <f>IF(Select2=1,Nappies!$W91,"")</f>
        <v>0</v>
      </c>
      <c r="W89" s="741">
        <f>IF(Select2=1,Garden!$W91,"")</f>
        <v>0</v>
      </c>
      <c r="X89" s="732">
        <f>IF(Select2=1,Wood!$W91,"")</f>
        <v>1.5557750905869411E-2</v>
      </c>
      <c r="Y89" s="741">
        <f>IF(Select2=1,Textiles!$W91,"")</f>
        <v>7.5093232299013274E-4</v>
      </c>
      <c r="Z89" s="734">
        <f>Sludge!W91</f>
        <v>0</v>
      </c>
      <c r="AA89" s="734" t="str">
        <f>IF(Select2=2,MSW!$W91,"")</f>
        <v/>
      </c>
      <c r="AB89" s="742">
        <f>Industry!$W91</f>
        <v>0</v>
      </c>
      <c r="AC89" s="743">
        <f t="shared" si="5"/>
        <v>2.2288340858903962E-2</v>
      </c>
      <c r="AD89" s="744">
        <f>Recovery_OX!R84</f>
        <v>0</v>
      </c>
      <c r="AE89" s="699"/>
      <c r="AF89" s="746">
        <f>(AC89-AD89)*(1-Recovery_OX!U84)</f>
        <v>2.2288340858903962E-2</v>
      </c>
    </row>
    <row r="90" spans="2:32">
      <c r="B90" s="739">
        <f t="shared" si="6"/>
        <v>2073</v>
      </c>
      <c r="C90" s="740">
        <f>IF(Select2=1,Food!$K92,"")</f>
        <v>1.1376012668787482E-8</v>
      </c>
      <c r="D90" s="741">
        <f>IF(Select2=1,Paper!$K92,"")</f>
        <v>2.698486452603099E-3</v>
      </c>
      <c r="E90" s="732">
        <f>IF(Select2=1,Nappies!$K92,"")</f>
        <v>6.1728993619639843E-5</v>
      </c>
      <c r="F90" s="741">
        <f>IF(Select2=1,Garden!$K92,"")</f>
        <v>0</v>
      </c>
      <c r="G90" s="732">
        <f>IF(Select2=1,Wood!$K92,"")</f>
        <v>0</v>
      </c>
      <c r="H90" s="741">
        <f>IF(Select2=1,Textiles!$K92,"")</f>
        <v>6.3890024962530109E-4</v>
      </c>
      <c r="I90" s="742">
        <f>Sludge!K92</f>
        <v>0</v>
      </c>
      <c r="J90" s="742" t="str">
        <f>IF(Select2=2,MSW!$K92,"")</f>
        <v/>
      </c>
      <c r="K90" s="742">
        <f>Industry!$K92</f>
        <v>0</v>
      </c>
      <c r="L90" s="743">
        <f t="shared" si="8"/>
        <v>3.3991270718607084E-3</v>
      </c>
      <c r="M90" s="744">
        <f>Recovery_OX!C85</f>
        <v>0</v>
      </c>
      <c r="N90" s="699"/>
      <c r="O90" s="745">
        <f>(L90-M90)*(1-Recovery_OX!F85)</f>
        <v>3.3991270718607084E-3</v>
      </c>
      <c r="P90" s="691"/>
      <c r="Q90" s="701"/>
      <c r="S90" s="739">
        <f t="shared" si="7"/>
        <v>2073</v>
      </c>
      <c r="T90" s="740">
        <f>IF(Select2=1,Food!$W92,"")</f>
        <v>7.6110700281807434E-9</v>
      </c>
      <c r="U90" s="741">
        <f>IF(Select2=1,Paper!$W92,"")</f>
        <v>5.5753852326510308E-3</v>
      </c>
      <c r="V90" s="732">
        <f>IF(Select2=1,Nappies!$W92,"")</f>
        <v>0</v>
      </c>
      <c r="W90" s="741">
        <f>IF(Select2=1,Garden!$W92,"")</f>
        <v>0</v>
      </c>
      <c r="X90" s="732">
        <f>IF(Select2=1,Wood!$W92,"")</f>
        <v>1.5022648539493564E-2</v>
      </c>
      <c r="Y90" s="741">
        <f>IF(Select2=1,Textiles!$W92,"")</f>
        <v>7.0016465712361732E-4</v>
      </c>
      <c r="Z90" s="734">
        <f>Sludge!W92</f>
        <v>0</v>
      </c>
      <c r="AA90" s="734" t="str">
        <f>IF(Select2=2,MSW!$W92,"")</f>
        <v/>
      </c>
      <c r="AB90" s="742">
        <f>Industry!$W92</f>
        <v>0</v>
      </c>
      <c r="AC90" s="743">
        <f t="shared" si="5"/>
        <v>2.129820604033824E-2</v>
      </c>
      <c r="AD90" s="744">
        <f>Recovery_OX!R85</f>
        <v>0</v>
      </c>
      <c r="AE90" s="699"/>
      <c r="AF90" s="746">
        <f>(AC90-AD90)*(1-Recovery_OX!U85)</f>
        <v>2.129820604033824E-2</v>
      </c>
    </row>
    <row r="91" spans="2:32">
      <c r="B91" s="739">
        <f t="shared" si="6"/>
        <v>2074</v>
      </c>
      <c r="C91" s="740">
        <f>IF(Select2=1,Food!$K93,"")</f>
        <v>7.6255693358436401E-9</v>
      </c>
      <c r="D91" s="741">
        <f>IF(Select2=1,Paper!$K93,"")</f>
        <v>2.5160520915070554E-3</v>
      </c>
      <c r="E91" s="732">
        <f>IF(Select2=1,Nappies!$K93,"")</f>
        <v>5.2078580080792793E-5</v>
      </c>
      <c r="F91" s="741">
        <f>IF(Select2=1,Garden!$K93,"")</f>
        <v>0</v>
      </c>
      <c r="G91" s="732">
        <f>IF(Select2=1,Wood!$K93,"")</f>
        <v>0</v>
      </c>
      <c r="H91" s="741">
        <f>IF(Select2=1,Textiles!$K93,"")</f>
        <v>5.9570664428699842E-4</v>
      </c>
      <c r="I91" s="742">
        <f>Sludge!K93</f>
        <v>0</v>
      </c>
      <c r="J91" s="742" t="str">
        <f>IF(Select2=2,MSW!$K93,"")</f>
        <v/>
      </c>
      <c r="K91" s="742">
        <f>Industry!$K93</f>
        <v>0</v>
      </c>
      <c r="L91" s="743">
        <f t="shared" si="8"/>
        <v>3.1638449414441825E-3</v>
      </c>
      <c r="M91" s="744">
        <f>Recovery_OX!C86</f>
        <v>0</v>
      </c>
      <c r="N91" s="699"/>
      <c r="O91" s="745">
        <f>(L91-M91)*(1-Recovery_OX!F86)</f>
        <v>3.1638449414441825E-3</v>
      </c>
      <c r="P91" s="691"/>
      <c r="Q91" s="701"/>
      <c r="S91" s="739">
        <f t="shared" si="7"/>
        <v>2074</v>
      </c>
      <c r="T91" s="740">
        <f>IF(Select2=1,Food!$W93,"")</f>
        <v>5.1018528116705897E-9</v>
      </c>
      <c r="U91" s="741">
        <f>IF(Select2=1,Paper!$W93,"")</f>
        <v>5.1984547345187079E-3</v>
      </c>
      <c r="V91" s="732">
        <f>IF(Select2=1,Nappies!$W93,"")</f>
        <v>0</v>
      </c>
      <c r="W91" s="741">
        <f>IF(Select2=1,Garden!$W93,"")</f>
        <v>0</v>
      </c>
      <c r="X91" s="732">
        <f>IF(Select2=1,Wood!$W93,"")</f>
        <v>1.4505950796268808E-2</v>
      </c>
      <c r="Y91" s="741">
        <f>IF(Select2=1,Textiles!$W93,"")</f>
        <v>6.5282919921862798E-4</v>
      </c>
      <c r="Z91" s="734">
        <f>Sludge!W93</f>
        <v>0</v>
      </c>
      <c r="AA91" s="734" t="str">
        <f>IF(Select2=2,MSW!$W93,"")</f>
        <v/>
      </c>
      <c r="AB91" s="742">
        <f>Industry!$W93</f>
        <v>0</v>
      </c>
      <c r="AC91" s="743">
        <f t="shared" si="5"/>
        <v>2.0357239831858956E-2</v>
      </c>
      <c r="AD91" s="744">
        <f>Recovery_OX!R86</f>
        <v>0</v>
      </c>
      <c r="AE91" s="699"/>
      <c r="AF91" s="746">
        <f>(AC91-AD91)*(1-Recovery_OX!U86)</f>
        <v>2.0357239831858956E-2</v>
      </c>
    </row>
    <row r="92" spans="2:32">
      <c r="B92" s="739">
        <f t="shared" si="6"/>
        <v>2075</v>
      </c>
      <c r="C92" s="740">
        <f>IF(Select2=1,Food!$K94,"")</f>
        <v>5.1115719882506693E-9</v>
      </c>
      <c r="D92" s="741">
        <f>IF(Select2=1,Paper!$K94,"")</f>
        <v>2.3459514206826135E-3</v>
      </c>
      <c r="E92" s="732">
        <f>IF(Select2=1,Nappies!$K94,"")</f>
        <v>4.3936865712462133E-5</v>
      </c>
      <c r="F92" s="741">
        <f>IF(Select2=1,Garden!$K94,"")</f>
        <v>0</v>
      </c>
      <c r="G92" s="732">
        <f>IF(Select2=1,Wood!$K94,"")</f>
        <v>0</v>
      </c>
      <c r="H92" s="741">
        <f>IF(Select2=1,Textiles!$K94,"")</f>
        <v>5.5543319361010834E-4</v>
      </c>
      <c r="I92" s="742">
        <f>Sludge!K94</f>
        <v>0</v>
      </c>
      <c r="J92" s="742" t="str">
        <f>IF(Select2=2,MSW!$K94,"")</f>
        <v/>
      </c>
      <c r="K92" s="742">
        <f>Industry!$K94</f>
        <v>0</v>
      </c>
      <c r="L92" s="743">
        <f t="shared" si="8"/>
        <v>2.9453265915771725E-3</v>
      </c>
      <c r="M92" s="744">
        <f>Recovery_OX!C87</f>
        <v>0</v>
      </c>
      <c r="N92" s="699"/>
      <c r="O92" s="745">
        <f>(L92-M92)*(1-Recovery_OX!F87)</f>
        <v>2.9453265915771725E-3</v>
      </c>
      <c r="P92" s="691"/>
      <c r="Q92" s="701"/>
      <c r="S92" s="739">
        <f t="shared" si="7"/>
        <v>2075</v>
      </c>
      <c r="T92" s="740">
        <f>IF(Select2=1,Food!$W94,"")</f>
        <v>3.4198742115860858E-9</v>
      </c>
      <c r="U92" s="741">
        <f>IF(Select2=1,Paper!$W94,"")</f>
        <v>4.8470070675260607E-3</v>
      </c>
      <c r="V92" s="732">
        <f>IF(Select2=1,Nappies!$W94,"")</f>
        <v>0</v>
      </c>
      <c r="W92" s="741">
        <f>IF(Select2=1,Garden!$W94,"")</f>
        <v>0</v>
      </c>
      <c r="X92" s="732">
        <f>IF(Select2=1,Wood!$W94,"")</f>
        <v>1.400702465684292E-2</v>
      </c>
      <c r="Y92" s="741">
        <f>IF(Select2=1,Textiles!$W94,"")</f>
        <v>6.0869391080559782E-4</v>
      </c>
      <c r="Z92" s="734">
        <f>Sludge!W94</f>
        <v>0</v>
      </c>
      <c r="AA92" s="734" t="str">
        <f>IF(Select2=2,MSW!$W94,"")</f>
        <v/>
      </c>
      <c r="AB92" s="742">
        <f>Industry!$W94</f>
        <v>0</v>
      </c>
      <c r="AC92" s="743">
        <f t="shared" si="5"/>
        <v>1.946272905504879E-2</v>
      </c>
      <c r="AD92" s="744">
        <f>Recovery_OX!R87</f>
        <v>0</v>
      </c>
      <c r="AE92" s="699"/>
      <c r="AF92" s="746">
        <f>(AC92-AD92)*(1-Recovery_OX!U87)</f>
        <v>1.946272905504879E-2</v>
      </c>
    </row>
    <row r="93" spans="2:32">
      <c r="B93" s="739">
        <f t="shared" si="6"/>
        <v>2076</v>
      </c>
      <c r="C93" s="740">
        <f>IF(Select2=1,Food!$K95,"")</f>
        <v>3.4263891704786729E-9</v>
      </c>
      <c r="D93" s="741">
        <f>IF(Select2=1,Paper!$K95,"")</f>
        <v>2.1873506064440484E-3</v>
      </c>
      <c r="E93" s="732">
        <f>IF(Select2=1,Nappies!$K95,"")</f>
        <v>3.7067987753124304E-5</v>
      </c>
      <c r="F93" s="741">
        <f>IF(Select2=1,Garden!$K95,"")</f>
        <v>0</v>
      </c>
      <c r="G93" s="732">
        <f>IF(Select2=1,Wood!$K95,"")</f>
        <v>0</v>
      </c>
      <c r="H93" s="741">
        <f>IF(Select2=1,Textiles!$K95,"")</f>
        <v>5.1788247709268903E-4</v>
      </c>
      <c r="I93" s="742">
        <f>Sludge!K95</f>
        <v>0</v>
      </c>
      <c r="J93" s="742" t="str">
        <f>IF(Select2=2,MSW!$K95,"")</f>
        <v/>
      </c>
      <c r="K93" s="742">
        <f>Industry!$K95</f>
        <v>0</v>
      </c>
      <c r="L93" s="743">
        <f t="shared" si="8"/>
        <v>2.7423044976790326E-3</v>
      </c>
      <c r="M93" s="744">
        <f>Recovery_OX!C88</f>
        <v>0</v>
      </c>
      <c r="N93" s="699"/>
      <c r="O93" s="745">
        <f>(L93-M93)*(1-Recovery_OX!F88)</f>
        <v>2.7423044976790326E-3</v>
      </c>
      <c r="P93" s="691"/>
      <c r="Q93" s="701"/>
      <c r="S93" s="739">
        <f t="shared" si="7"/>
        <v>2076</v>
      </c>
      <c r="T93" s="740">
        <f>IF(Select2=1,Food!$W95,"")</f>
        <v>2.2924102389464806E-9</v>
      </c>
      <c r="U93" s="741">
        <f>IF(Select2=1,Paper!$W95,"")</f>
        <v>4.5193194348017527E-3</v>
      </c>
      <c r="V93" s="732">
        <f>IF(Select2=1,Nappies!$W95,"")</f>
        <v>0</v>
      </c>
      <c r="W93" s="741">
        <f>IF(Select2=1,Garden!$W95,"")</f>
        <v>0</v>
      </c>
      <c r="X93" s="732">
        <f>IF(Select2=1,Wood!$W95,"")</f>
        <v>1.3525258874300805E-2</v>
      </c>
      <c r="Y93" s="741">
        <f>IF(Select2=1,Textiles!$W95,"")</f>
        <v>5.6754244064952195E-4</v>
      </c>
      <c r="Z93" s="734">
        <f>Sludge!W95</f>
        <v>0</v>
      </c>
      <c r="AA93" s="734" t="str">
        <f>IF(Select2=2,MSW!$W95,"")</f>
        <v/>
      </c>
      <c r="AB93" s="742">
        <f>Industry!$W95</f>
        <v>0</v>
      </c>
      <c r="AC93" s="743">
        <f t="shared" si="5"/>
        <v>1.8612123042162317E-2</v>
      </c>
      <c r="AD93" s="744">
        <f>Recovery_OX!R88</f>
        <v>0</v>
      </c>
      <c r="AE93" s="699"/>
      <c r="AF93" s="746">
        <f>(AC93-AD93)*(1-Recovery_OX!U88)</f>
        <v>1.8612123042162317E-2</v>
      </c>
    </row>
    <row r="94" spans="2:32">
      <c r="B94" s="739">
        <f t="shared" si="6"/>
        <v>2077</v>
      </c>
      <c r="C94" s="740">
        <f>IF(Select2=1,Food!$K96,"")</f>
        <v>2.2967773464912802E-9</v>
      </c>
      <c r="D94" s="741">
        <f>IF(Select2=1,Paper!$K96,"")</f>
        <v>2.0394721874159591E-3</v>
      </c>
      <c r="E94" s="732">
        <f>IF(Select2=1,Nappies!$K96,"")</f>
        <v>3.1272957089336612E-5</v>
      </c>
      <c r="F94" s="741">
        <f>IF(Select2=1,Garden!$K96,"")</f>
        <v>0</v>
      </c>
      <c r="G94" s="732">
        <f>IF(Select2=1,Wood!$K96,"")</f>
        <v>0</v>
      </c>
      <c r="H94" s="741">
        <f>IF(Select2=1,Textiles!$K96,"")</f>
        <v>4.8287042107880717E-4</v>
      </c>
      <c r="I94" s="742">
        <f>Sludge!K96</f>
        <v>0</v>
      </c>
      <c r="J94" s="742" t="str">
        <f>IF(Select2=2,MSW!$K96,"")</f>
        <v/>
      </c>
      <c r="K94" s="742">
        <f>Industry!$K96</f>
        <v>0</v>
      </c>
      <c r="L94" s="743">
        <f t="shared" si="8"/>
        <v>2.5536178623614494E-3</v>
      </c>
      <c r="M94" s="744">
        <f>Recovery_OX!C89</f>
        <v>0</v>
      </c>
      <c r="N94" s="699"/>
      <c r="O94" s="745">
        <f>(L94-M94)*(1-Recovery_OX!F89)</f>
        <v>2.5536178623614494E-3</v>
      </c>
      <c r="P94" s="691"/>
      <c r="Q94" s="701"/>
      <c r="S94" s="739">
        <f t="shared" si="7"/>
        <v>2077</v>
      </c>
      <c r="T94" s="740">
        <f>IF(Select2=1,Food!$W96,"")</f>
        <v>1.5366485369031758E-9</v>
      </c>
      <c r="U94" s="741">
        <f>IF(Select2=1,Paper!$W96,"")</f>
        <v>4.2137855111899969E-3</v>
      </c>
      <c r="V94" s="732">
        <f>IF(Select2=1,Nappies!$W96,"")</f>
        <v>0</v>
      </c>
      <c r="W94" s="741">
        <f>IF(Select2=1,Garden!$W96,"")</f>
        <v>0</v>
      </c>
      <c r="X94" s="732">
        <f>IF(Select2=1,Wood!$W96,"")</f>
        <v>1.3060063225310574E-2</v>
      </c>
      <c r="Y94" s="741">
        <f>IF(Select2=1,Textiles!$W96,"")</f>
        <v>5.2917306419595267E-4</v>
      </c>
      <c r="Z94" s="734">
        <f>Sludge!W96</f>
        <v>0</v>
      </c>
      <c r="AA94" s="734" t="str">
        <f>IF(Select2=2,MSW!$W96,"")</f>
        <v/>
      </c>
      <c r="AB94" s="742">
        <f>Industry!$W96</f>
        <v>0</v>
      </c>
      <c r="AC94" s="743">
        <f t="shared" si="5"/>
        <v>1.7803023337345059E-2</v>
      </c>
      <c r="AD94" s="744">
        <f>Recovery_OX!R89</f>
        <v>0</v>
      </c>
      <c r="AE94" s="699"/>
      <c r="AF94" s="746">
        <f>(AC94-AD94)*(1-Recovery_OX!U89)</f>
        <v>1.7803023337345059E-2</v>
      </c>
    </row>
    <row r="95" spans="2:32">
      <c r="B95" s="739">
        <f t="shared" si="6"/>
        <v>2078</v>
      </c>
      <c r="C95" s="740">
        <f>IF(Select2=1,Food!$K97,"")</f>
        <v>1.5395758966336486E-9</v>
      </c>
      <c r="D95" s="741">
        <f>IF(Select2=1,Paper!$K97,"")</f>
        <v>1.9015912634167062E-3</v>
      </c>
      <c r="E95" s="732">
        <f>IF(Select2=1,Nappies!$K97,"")</f>
        <v>2.6383893607201752E-5</v>
      </c>
      <c r="F95" s="741">
        <f>IF(Select2=1,Garden!$K97,"")</f>
        <v>0</v>
      </c>
      <c r="G95" s="732">
        <f>IF(Select2=1,Wood!$K97,"")</f>
        <v>0</v>
      </c>
      <c r="H95" s="741">
        <f>IF(Select2=1,Textiles!$K97,"")</f>
        <v>4.5022539642926274E-4</v>
      </c>
      <c r="I95" s="742">
        <f>Sludge!K97</f>
        <v>0</v>
      </c>
      <c r="J95" s="742" t="str">
        <f>IF(Select2=2,MSW!$K97,"")</f>
        <v/>
      </c>
      <c r="K95" s="742">
        <f>Industry!$K97</f>
        <v>0</v>
      </c>
      <c r="L95" s="743">
        <f t="shared" si="8"/>
        <v>2.3782020930290674E-3</v>
      </c>
      <c r="M95" s="744">
        <f>Recovery_OX!C90</f>
        <v>0</v>
      </c>
      <c r="N95" s="699"/>
      <c r="O95" s="745">
        <f>(L95-M95)*(1-Recovery_OX!F90)</f>
        <v>2.3782020930290674E-3</v>
      </c>
      <c r="P95" s="691"/>
      <c r="Q95" s="701"/>
      <c r="S95" s="739">
        <f t="shared" si="7"/>
        <v>2078</v>
      </c>
      <c r="T95" s="740">
        <f>IF(Select2=1,Food!$W97,"")</f>
        <v>1.0300463179975346E-9</v>
      </c>
      <c r="U95" s="741">
        <f>IF(Select2=1,Paper!$W97,"")</f>
        <v>3.9289075690427805E-3</v>
      </c>
      <c r="V95" s="732">
        <f>IF(Select2=1,Nappies!$W97,"")</f>
        <v>0</v>
      </c>
      <c r="W95" s="741">
        <f>IF(Select2=1,Garden!$W97,"")</f>
        <v>0</v>
      </c>
      <c r="X95" s="732">
        <f>IF(Select2=1,Wood!$W97,"")</f>
        <v>1.2610867787026154E-2</v>
      </c>
      <c r="Y95" s="741">
        <f>IF(Select2=1,Textiles!$W97,"")</f>
        <v>4.9339769471699988E-4</v>
      </c>
      <c r="Z95" s="734">
        <f>Sludge!W97</f>
        <v>0</v>
      </c>
      <c r="AA95" s="734" t="str">
        <f>IF(Select2=2,MSW!$W97,"")</f>
        <v/>
      </c>
      <c r="AB95" s="742">
        <f>Industry!$W97</f>
        <v>0</v>
      </c>
      <c r="AC95" s="743">
        <f t="shared" si="5"/>
        <v>1.7033174080832252E-2</v>
      </c>
      <c r="AD95" s="744">
        <f>Recovery_OX!R90</f>
        <v>0</v>
      </c>
      <c r="AE95" s="699"/>
      <c r="AF95" s="746">
        <f>(AC95-AD95)*(1-Recovery_OX!U90)</f>
        <v>1.7033174080832252E-2</v>
      </c>
    </row>
    <row r="96" spans="2:32">
      <c r="B96" s="739">
        <f t="shared" si="6"/>
        <v>2079</v>
      </c>
      <c r="C96" s="740">
        <f>IF(Select2=1,Food!$K98,"")</f>
        <v>1.032008585906828E-9</v>
      </c>
      <c r="D96" s="741">
        <f>IF(Select2=1,Paper!$K98,"")</f>
        <v>1.7730319419968811E-3</v>
      </c>
      <c r="E96" s="732">
        <f>IF(Select2=1,Nappies!$K98,"")</f>
        <v>2.2259162761218367E-5</v>
      </c>
      <c r="F96" s="741">
        <f>IF(Select2=1,Garden!$K98,"")</f>
        <v>0</v>
      </c>
      <c r="G96" s="732">
        <f>IF(Select2=1,Wood!$K98,"")</f>
        <v>0</v>
      </c>
      <c r="H96" s="741">
        <f>IF(Select2=1,Textiles!$K98,"")</f>
        <v>4.1978737719535012E-4</v>
      </c>
      <c r="I96" s="742">
        <f>Sludge!K98</f>
        <v>0</v>
      </c>
      <c r="J96" s="742" t="str">
        <f>IF(Select2=2,MSW!$K98,"")</f>
        <v/>
      </c>
      <c r="K96" s="742">
        <f>Industry!$K98</f>
        <v>0</v>
      </c>
      <c r="L96" s="743">
        <f t="shared" si="8"/>
        <v>2.2150795139620357E-3</v>
      </c>
      <c r="M96" s="744">
        <f>Recovery_OX!C91</f>
        <v>0</v>
      </c>
      <c r="N96" s="699"/>
      <c r="O96" s="745">
        <f>(L96-M96)*(1-Recovery_OX!F91)</f>
        <v>2.2150795139620357E-3</v>
      </c>
      <c r="P96" s="689"/>
      <c r="S96" s="739">
        <f t="shared" si="7"/>
        <v>2079</v>
      </c>
      <c r="T96" s="740">
        <f>IF(Select2=1,Food!$W98,"")</f>
        <v>6.9046069529894825E-10</v>
      </c>
      <c r="U96" s="741">
        <f>IF(Select2=1,Paper!$W98,"")</f>
        <v>3.6632891363571913E-3</v>
      </c>
      <c r="V96" s="732">
        <f>IF(Select2=1,Nappies!$W98,"")</f>
        <v>0</v>
      </c>
      <c r="W96" s="741">
        <f>IF(Select2=1,Garden!$W98,"")</f>
        <v>0</v>
      </c>
      <c r="X96" s="732">
        <f>IF(Select2=1,Wood!$W98,"")</f>
        <v>1.2177122238860524E-2</v>
      </c>
      <c r="Y96" s="741">
        <f>IF(Select2=1,Textiles!$W98,"")</f>
        <v>4.6004096130997248E-4</v>
      </c>
      <c r="Z96" s="734">
        <f>Sludge!W98</f>
        <v>0</v>
      </c>
      <c r="AA96" s="734" t="str">
        <f>IF(Select2=2,MSW!$W98,"")</f>
        <v/>
      </c>
      <c r="AB96" s="742">
        <f>Industry!$W98</f>
        <v>0</v>
      </c>
      <c r="AC96" s="743">
        <f t="shared" si="5"/>
        <v>1.630045302698838E-2</v>
      </c>
      <c r="AD96" s="744">
        <f>Recovery_OX!R91</f>
        <v>0</v>
      </c>
      <c r="AE96" s="699"/>
      <c r="AF96" s="746">
        <f>(AC96-AD96)*(1-Recovery_OX!U91)</f>
        <v>1.630045302698838E-2</v>
      </c>
    </row>
    <row r="97" spans="2:32" ht="13.5" thickBot="1">
      <c r="B97" s="747">
        <f t="shared" si="6"/>
        <v>2080</v>
      </c>
      <c r="C97" s="748">
        <f>IF(Select2=1,Food!$K99,"")</f>
        <v>6.9177604281423988E-10</v>
      </c>
      <c r="D97" s="749">
        <f>IF(Select2=1,Paper!$K99,"")</f>
        <v>1.6531640252137336E-3</v>
      </c>
      <c r="E97" s="749">
        <f>IF(Select2=1,Nappies!$K99,"")</f>
        <v>1.8779272468532346E-5</v>
      </c>
      <c r="F97" s="749">
        <f>IF(Select2=1,Garden!$K99,"")</f>
        <v>0</v>
      </c>
      <c r="G97" s="749">
        <f>IF(Select2=1,Wood!$K99,"")</f>
        <v>0</v>
      </c>
      <c r="H97" s="749">
        <f>IF(Select2=1,Textiles!$K99,"")</f>
        <v>3.9140715617147167E-4</v>
      </c>
      <c r="I97" s="750">
        <f>Sludge!K99</f>
        <v>0</v>
      </c>
      <c r="J97" s="750" t="str">
        <f>IF(Select2=2,MSW!$K99,"")</f>
        <v/>
      </c>
      <c r="K97" s="742">
        <f>Industry!$K99</f>
        <v>0</v>
      </c>
      <c r="L97" s="743">
        <f t="shared" si="8"/>
        <v>2.0633511456297805E-3</v>
      </c>
      <c r="M97" s="751">
        <f>Recovery_OX!C92</f>
        <v>0</v>
      </c>
      <c r="N97" s="699"/>
      <c r="O97" s="752">
        <f>(L97-M97)*(1-Recovery_OX!F92)</f>
        <v>2.0633511456297805E-3</v>
      </c>
      <c r="S97" s="747">
        <f t="shared" si="7"/>
        <v>2080</v>
      </c>
      <c r="T97" s="748">
        <f>IF(Select2=1,Food!$W99,"")</f>
        <v>4.6282964505859056E-10</v>
      </c>
      <c r="U97" s="749">
        <f>IF(Select2=1,Paper!$W99,"")</f>
        <v>3.4156281512680436E-3</v>
      </c>
      <c r="V97" s="749">
        <f>IF(Select2=1,Nappies!$W99,"")</f>
        <v>0</v>
      </c>
      <c r="W97" s="749">
        <f>IF(Select2=1,Garden!$W99,"")</f>
        <v>0</v>
      </c>
      <c r="X97" s="749">
        <f>IF(Select2=1,Wood!$W99,"")</f>
        <v>1.1758295188274186E-2</v>
      </c>
      <c r="Y97" s="749">
        <f>IF(Select2=1,Textiles!$W99,"")</f>
        <v>4.2893934922900984E-4</v>
      </c>
      <c r="Z97" s="750">
        <f>Sludge!W99</f>
        <v>0</v>
      </c>
      <c r="AA97" s="750" t="str">
        <f>IF(Select2=2,MSW!$W99,"")</f>
        <v/>
      </c>
      <c r="AB97" s="742">
        <f>Industry!$W99</f>
        <v>0</v>
      </c>
      <c r="AC97" s="753">
        <f t="shared" si="5"/>
        <v>1.5602863151600886E-2</v>
      </c>
      <c r="AD97" s="751">
        <f>Recovery_OX!R92</f>
        <v>0</v>
      </c>
      <c r="AE97" s="699"/>
      <c r="AF97" s="754">
        <f>(AC97-AD97)*(1-Recovery_OX!U92)</f>
        <v>1.5602863151600886E-2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5" t="s">
        <v>284</v>
      </c>
      <c r="D8" s="816"/>
      <c r="E8" s="817"/>
      <c r="F8" s="815" t="s">
        <v>285</v>
      </c>
      <c r="G8" s="816"/>
      <c r="H8" s="818"/>
      <c r="I8" s="472"/>
      <c r="J8" s="815" t="s">
        <v>286</v>
      </c>
      <c r="K8" s="816"/>
      <c r="L8" s="818"/>
      <c r="M8" s="819" t="s">
        <v>287</v>
      </c>
      <c r="N8" s="820"/>
      <c r="O8" s="821"/>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0.17324201923776006</v>
      </c>
      <c r="E12" s="501">
        <f>Stored_C!G18+Stored_C!M18</f>
        <v>0.14292466587115202</v>
      </c>
      <c r="F12" s="502">
        <f>F11+HWP!C12</f>
        <v>0</v>
      </c>
      <c r="G12" s="500">
        <f>G11+HWP!D12</f>
        <v>0.17324201923776006</v>
      </c>
      <c r="H12" s="501">
        <f>H11+HWP!E12</f>
        <v>0.14292466587115202</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0.17737200942912001</v>
      </c>
      <c r="E13" s="510">
        <f>Stored_C!G19+Stored_C!M19</f>
        <v>0.14633190777902402</v>
      </c>
      <c r="F13" s="511">
        <f>F12+HWP!C13</f>
        <v>0</v>
      </c>
      <c r="G13" s="509">
        <f>G12+HWP!D13</f>
        <v>0.35061402866688007</v>
      </c>
      <c r="H13" s="510">
        <f>H12+HWP!E13</f>
        <v>0.28925657365017604</v>
      </c>
      <c r="I13" s="493"/>
      <c r="J13" s="512">
        <f>Garden!J20</f>
        <v>0</v>
      </c>
      <c r="K13" s="513">
        <f>Paper!J20</f>
        <v>5.6687198777834657E-3</v>
      </c>
      <c r="L13" s="514">
        <f>Wood!J20</f>
        <v>0</v>
      </c>
      <c r="M13" s="515">
        <f>J13*(1-Recovery_OX!E13)*(1-Recovery_OX!F13)</f>
        <v>0</v>
      </c>
      <c r="N13" s="513">
        <f>K13*(1-Recovery_OX!E13)*(1-Recovery_OX!F13)</f>
        <v>5.6687198777834657E-3</v>
      </c>
      <c r="O13" s="514">
        <f>L13*(1-Recovery_OX!E13)*(1-Recovery_OX!F13)</f>
        <v>0</v>
      </c>
    </row>
    <row r="14" spans="2:15">
      <c r="B14" s="507">
        <f t="shared" ref="B14:B77" si="0">B13+1</f>
        <v>1952</v>
      </c>
      <c r="C14" s="508">
        <f>Stored_C!E20</f>
        <v>0</v>
      </c>
      <c r="D14" s="509">
        <f>Stored_C!F20+Stored_C!L20</f>
        <v>0.18084420389376005</v>
      </c>
      <c r="E14" s="510">
        <f>Stored_C!G20+Stored_C!M20</f>
        <v>0.14919646821235202</v>
      </c>
      <c r="F14" s="511">
        <f>F13+HWP!C14</f>
        <v>0</v>
      </c>
      <c r="G14" s="509">
        <f>G13+HWP!D14</f>
        <v>0.53145823256064006</v>
      </c>
      <c r="H14" s="510">
        <f>H13+HWP!E14</f>
        <v>0.43845304186252809</v>
      </c>
      <c r="I14" s="493"/>
      <c r="J14" s="512">
        <f>Garden!J21</f>
        <v>0</v>
      </c>
      <c r="K14" s="513">
        <f>Paper!J21</f>
        <v>1.108933828316803E-2</v>
      </c>
      <c r="L14" s="514">
        <f>Wood!J21</f>
        <v>0</v>
      </c>
      <c r="M14" s="515">
        <f>J14*(1-Recovery_OX!E14)*(1-Recovery_OX!F14)</f>
        <v>0</v>
      </c>
      <c r="N14" s="513">
        <f>K14*(1-Recovery_OX!E14)*(1-Recovery_OX!F14)</f>
        <v>1.108933828316803E-2</v>
      </c>
      <c r="O14" s="514">
        <f>L14*(1-Recovery_OX!E14)*(1-Recovery_OX!F14)</f>
        <v>0</v>
      </c>
    </row>
    <row r="15" spans="2:15">
      <c r="B15" s="507">
        <f t="shared" si="0"/>
        <v>1953</v>
      </c>
      <c r="C15" s="508">
        <f>Stored_C!E21</f>
        <v>0</v>
      </c>
      <c r="D15" s="509">
        <f>Stored_C!F21+Stored_C!L21</f>
        <v>0.18278832743424003</v>
      </c>
      <c r="E15" s="510">
        <f>Stored_C!G21+Stored_C!M21</f>
        <v>0.15080037013324801</v>
      </c>
      <c r="F15" s="511">
        <f>F14+HWP!C15</f>
        <v>0</v>
      </c>
      <c r="G15" s="509">
        <f>G14+HWP!D15</f>
        <v>0.71424655999488007</v>
      </c>
      <c r="H15" s="510">
        <f>H14+HWP!E15</f>
        <v>0.58925341199577608</v>
      </c>
      <c r="I15" s="493"/>
      <c r="J15" s="512">
        <f>Garden!J22</f>
        <v>0</v>
      </c>
      <c r="K15" s="513">
        <f>Paper!J22</f>
        <v>1.6257104417697277E-2</v>
      </c>
      <c r="L15" s="514">
        <f>Wood!J22</f>
        <v>0</v>
      </c>
      <c r="M15" s="515">
        <f>J15*(1-Recovery_OX!E15)*(1-Recovery_OX!F15)</f>
        <v>0</v>
      </c>
      <c r="N15" s="513">
        <f>K15*(1-Recovery_OX!E15)*(1-Recovery_OX!F15)</f>
        <v>1.6257104417697277E-2</v>
      </c>
      <c r="O15" s="514">
        <f>L15*(1-Recovery_OX!E15)*(1-Recovery_OX!F15)</f>
        <v>0</v>
      </c>
    </row>
    <row r="16" spans="2:15">
      <c r="B16" s="507">
        <f t="shared" si="0"/>
        <v>1954</v>
      </c>
      <c r="C16" s="508">
        <f>Stored_C!E22</f>
        <v>0</v>
      </c>
      <c r="D16" s="509">
        <f>Stored_C!F22+Stored_C!L22</f>
        <v>0.18762827897088005</v>
      </c>
      <c r="E16" s="510">
        <f>Stored_C!G22+Stored_C!M22</f>
        <v>0.15479333015097602</v>
      </c>
      <c r="F16" s="511">
        <f>F15+HWP!C16</f>
        <v>0</v>
      </c>
      <c r="G16" s="509">
        <f>G15+HWP!D16</f>
        <v>0.90187483896576015</v>
      </c>
      <c r="H16" s="510">
        <f>H15+HWP!E16</f>
        <v>0.74404674214675204</v>
      </c>
      <c r="I16" s="493"/>
      <c r="J16" s="512">
        <f>Garden!J23</f>
        <v>0</v>
      </c>
      <c r="K16" s="513">
        <f>Paper!J23</f>
        <v>2.1139112051093738E-2</v>
      </c>
      <c r="L16" s="514">
        <f>Wood!J23</f>
        <v>0</v>
      </c>
      <c r="M16" s="515">
        <f>J16*(1-Recovery_OX!E16)*(1-Recovery_OX!F16)</f>
        <v>0</v>
      </c>
      <c r="N16" s="513">
        <f>K16*(1-Recovery_OX!E16)*(1-Recovery_OX!F16)</f>
        <v>2.1139112051093738E-2</v>
      </c>
      <c r="O16" s="514">
        <f>L16*(1-Recovery_OX!E16)*(1-Recovery_OX!F16)</f>
        <v>0</v>
      </c>
    </row>
    <row r="17" spans="2:15">
      <c r="B17" s="507">
        <f t="shared" si="0"/>
        <v>1955</v>
      </c>
      <c r="C17" s="508">
        <f>Stored_C!E23</f>
        <v>0</v>
      </c>
      <c r="D17" s="509">
        <f>Stored_C!F23+Stored_C!L23</f>
        <v>0.19554218500608003</v>
      </c>
      <c r="E17" s="510">
        <f>Stored_C!G23+Stored_C!M23</f>
        <v>0.16132230263001604</v>
      </c>
      <c r="F17" s="511">
        <f>F16+HWP!C17</f>
        <v>0</v>
      </c>
      <c r="G17" s="509">
        <f>G16+HWP!D17</f>
        <v>1.0974170239718402</v>
      </c>
      <c r="H17" s="510">
        <f>H16+HWP!E17</f>
        <v>0.90536904477676805</v>
      </c>
      <c r="I17" s="493"/>
      <c r="J17" s="512">
        <f>Garden!J24</f>
        <v>0</v>
      </c>
      <c r="K17" s="513">
        <f>Paper!J24</f>
        <v>2.5849435744658821E-2</v>
      </c>
      <c r="L17" s="514">
        <f>Wood!J24</f>
        <v>0</v>
      </c>
      <c r="M17" s="515">
        <f>J17*(1-Recovery_OX!E17)*(1-Recovery_OX!F17)</f>
        <v>0</v>
      </c>
      <c r="N17" s="513">
        <f>K17*(1-Recovery_OX!E17)*(1-Recovery_OX!F17)</f>
        <v>2.5849435744658821E-2</v>
      </c>
      <c r="O17" s="514">
        <f>L17*(1-Recovery_OX!E17)*(1-Recovery_OX!F17)</f>
        <v>0</v>
      </c>
    </row>
    <row r="18" spans="2:15">
      <c r="B18" s="507">
        <f t="shared" si="0"/>
        <v>1956</v>
      </c>
      <c r="C18" s="508">
        <f>Stored_C!E24</f>
        <v>0</v>
      </c>
      <c r="D18" s="509">
        <f>Stored_C!F24+Stored_C!L24</f>
        <v>0.19821281020992002</v>
      </c>
      <c r="E18" s="510">
        <f>Stored_C!G24+Stored_C!M24</f>
        <v>0.16352556842318403</v>
      </c>
      <c r="F18" s="511">
        <f>F17+HWP!C18</f>
        <v>0</v>
      </c>
      <c r="G18" s="509">
        <f>G17+HWP!D18</f>
        <v>1.2956298341817603</v>
      </c>
      <c r="H18" s="510">
        <f>H17+HWP!E18</f>
        <v>1.0688946131999522</v>
      </c>
      <c r="I18" s="493"/>
      <c r="J18" s="512">
        <f>Garden!J25</f>
        <v>0</v>
      </c>
      <c r="K18" s="513">
        <f>Paper!J25</f>
        <v>3.0500266461320428E-2</v>
      </c>
      <c r="L18" s="514">
        <f>Wood!J25</f>
        <v>0</v>
      </c>
      <c r="M18" s="515">
        <f>J18*(1-Recovery_OX!E18)*(1-Recovery_OX!F18)</f>
        <v>0</v>
      </c>
      <c r="N18" s="513">
        <f>K18*(1-Recovery_OX!E18)*(1-Recovery_OX!F18)</f>
        <v>3.0500266461320428E-2</v>
      </c>
      <c r="O18" s="514">
        <f>L18*(1-Recovery_OX!E18)*(1-Recovery_OX!F18)</f>
        <v>0</v>
      </c>
    </row>
    <row r="19" spans="2:15">
      <c r="B19" s="507">
        <f t="shared" si="0"/>
        <v>1957</v>
      </c>
      <c r="C19" s="508">
        <f>Stored_C!E25</f>
        <v>0</v>
      </c>
      <c r="D19" s="509">
        <f>Stored_C!F25+Stored_C!L25</f>
        <v>0.20083381445952</v>
      </c>
      <c r="E19" s="510">
        <f>Stored_C!G25+Stored_C!M25</f>
        <v>0.16568789692910402</v>
      </c>
      <c r="F19" s="511">
        <f>F18+HWP!C19</f>
        <v>0</v>
      </c>
      <c r="G19" s="509">
        <f>G18+HWP!D19</f>
        <v>1.4964636486412803</v>
      </c>
      <c r="H19" s="510">
        <f>H18+HWP!E19</f>
        <v>1.2345825101290562</v>
      </c>
      <c r="I19" s="493"/>
      <c r="J19" s="512">
        <f>Garden!J26</f>
        <v>0</v>
      </c>
      <c r="K19" s="513">
        <f>Paper!J26</f>
        <v>3.4924058850915811E-2</v>
      </c>
      <c r="L19" s="514">
        <f>Wood!J26</f>
        <v>0</v>
      </c>
      <c r="M19" s="515">
        <f>J19*(1-Recovery_OX!E19)*(1-Recovery_OX!F19)</f>
        <v>0</v>
      </c>
      <c r="N19" s="513">
        <f>K19*(1-Recovery_OX!E19)*(1-Recovery_OX!F19)</f>
        <v>3.4924058850915811E-2</v>
      </c>
      <c r="O19" s="514">
        <f>L19*(1-Recovery_OX!E19)*(1-Recovery_OX!F19)</f>
        <v>0</v>
      </c>
    </row>
    <row r="20" spans="2:15">
      <c r="B20" s="507">
        <f t="shared" si="0"/>
        <v>1958</v>
      </c>
      <c r="C20" s="508">
        <f>Stored_C!E26</f>
        <v>0</v>
      </c>
      <c r="D20" s="509">
        <f>Stored_C!F26+Stored_C!L26</f>
        <v>0.20338484044032001</v>
      </c>
      <c r="E20" s="510">
        <f>Stored_C!G26+Stored_C!M26</f>
        <v>0.16779249336326402</v>
      </c>
      <c r="F20" s="511">
        <f>F19+HWP!C20</f>
        <v>0</v>
      </c>
      <c r="G20" s="509">
        <f>G19+HWP!D20</f>
        <v>1.6998484890816004</v>
      </c>
      <c r="H20" s="510">
        <f>H19+HWP!E20</f>
        <v>1.4023750034923201</v>
      </c>
      <c r="I20" s="493"/>
      <c r="J20" s="512">
        <f>Garden!J27</f>
        <v>0</v>
      </c>
      <c r="K20" s="513">
        <f>Paper!J27</f>
        <v>3.9134538440819162E-2</v>
      </c>
      <c r="L20" s="514">
        <f>Wood!J27</f>
        <v>0</v>
      </c>
      <c r="M20" s="515">
        <f>J20*(1-Recovery_OX!E20)*(1-Recovery_OX!F20)</f>
        <v>0</v>
      </c>
      <c r="N20" s="513">
        <f>K20*(1-Recovery_OX!E20)*(1-Recovery_OX!F20)</f>
        <v>3.9134538440819162E-2</v>
      </c>
      <c r="O20" s="514">
        <f>L20*(1-Recovery_OX!E20)*(1-Recovery_OX!F20)</f>
        <v>0</v>
      </c>
    </row>
    <row r="21" spans="2:15">
      <c r="B21" s="507">
        <f t="shared" si="0"/>
        <v>1959</v>
      </c>
      <c r="C21" s="508">
        <f>Stored_C!E27</f>
        <v>0</v>
      </c>
      <c r="D21" s="509">
        <f>Stored_C!F27+Stored_C!L27</f>
        <v>0.20583535218048002</v>
      </c>
      <c r="E21" s="510">
        <f>Stored_C!G27+Stored_C!M27</f>
        <v>0.16981416554889603</v>
      </c>
      <c r="F21" s="511">
        <f>F20+HWP!C21</f>
        <v>0</v>
      </c>
      <c r="G21" s="509">
        <f>G20+HWP!D21</f>
        <v>1.9056838412620805</v>
      </c>
      <c r="H21" s="510">
        <f>H20+HWP!E21</f>
        <v>1.5721891690412162</v>
      </c>
      <c r="I21" s="493"/>
      <c r="J21" s="512">
        <f>Garden!J28</f>
        <v>0</v>
      </c>
      <c r="K21" s="513">
        <f>Paper!J28</f>
        <v>4.3143836708276345E-2</v>
      </c>
      <c r="L21" s="514">
        <f>Wood!J28</f>
        <v>0</v>
      </c>
      <c r="M21" s="515">
        <f>J21*(1-Recovery_OX!E21)*(1-Recovery_OX!F21)</f>
        <v>0</v>
      </c>
      <c r="N21" s="513">
        <f>K21*(1-Recovery_OX!E21)*(1-Recovery_OX!F21)</f>
        <v>4.3143836708276345E-2</v>
      </c>
      <c r="O21" s="514">
        <f>L21*(1-Recovery_OX!E21)*(1-Recovery_OX!F21)</f>
        <v>0</v>
      </c>
    </row>
    <row r="22" spans="2:15">
      <c r="B22" s="507">
        <f t="shared" si="0"/>
        <v>1960</v>
      </c>
      <c r="C22" s="508">
        <f>Stored_C!E28</f>
        <v>0</v>
      </c>
      <c r="D22" s="509">
        <f>Stored_C!F28+Stored_C!L28</f>
        <v>0.21005058862656001</v>
      </c>
      <c r="E22" s="510">
        <f>Stored_C!G28+Stored_C!M28</f>
        <v>0.173291735616912</v>
      </c>
      <c r="F22" s="511">
        <f>F21+HWP!C22</f>
        <v>0</v>
      </c>
      <c r="G22" s="509">
        <f>G21+HWP!D22</f>
        <v>2.1157344298886405</v>
      </c>
      <c r="H22" s="510">
        <f>H21+HWP!E22</f>
        <v>1.7454809046581281</v>
      </c>
      <c r="I22" s="493"/>
      <c r="J22" s="512">
        <f>Garden!J29</f>
        <v>0</v>
      </c>
      <c r="K22" s="513">
        <f>Paper!J29</f>
        <v>4.6962265788218521E-2</v>
      </c>
      <c r="L22" s="514">
        <f>Wood!J29</f>
        <v>0</v>
      </c>
      <c r="M22" s="515">
        <f>J22*(1-Recovery_OX!E22)*(1-Recovery_OX!F22)</f>
        <v>0</v>
      </c>
      <c r="N22" s="513">
        <f>K22*(1-Recovery_OX!E22)*(1-Recovery_OX!F22)</f>
        <v>4.6962265788218521E-2</v>
      </c>
      <c r="O22" s="514">
        <f>L22*(1-Recovery_OX!E22)*(1-Recovery_OX!F22)</f>
        <v>0</v>
      </c>
    </row>
    <row r="23" spans="2:15">
      <c r="B23" s="507">
        <f t="shared" si="0"/>
        <v>1961</v>
      </c>
      <c r="C23" s="508">
        <f>Stored_C!E29</f>
        <v>0</v>
      </c>
      <c r="D23" s="509">
        <f>Stored_C!F29+Stored_C!L29</f>
        <v>0.16426502184960001</v>
      </c>
      <c r="E23" s="510">
        <f>Stored_C!G29+Stored_C!M29</f>
        <v>0.13551864302592001</v>
      </c>
      <c r="F23" s="511">
        <f>F22+HWP!C23</f>
        <v>0</v>
      </c>
      <c r="G23" s="509">
        <f>G22+HWP!D23</f>
        <v>2.2799994517382407</v>
      </c>
      <c r="H23" s="510">
        <f>H22+HWP!E23</f>
        <v>1.8809995476840482</v>
      </c>
      <c r="I23" s="493"/>
      <c r="J23" s="512">
        <f>Garden!J30</f>
        <v>0</v>
      </c>
      <c r="K23" s="513">
        <f>Paper!J30</f>
        <v>5.0660473864713111E-2</v>
      </c>
      <c r="L23" s="514">
        <f>Wood!J30</f>
        <v>0</v>
      </c>
      <c r="M23" s="515">
        <f>J23*(1-Recovery_OX!E23)*(1-Recovery_OX!F23)</f>
        <v>0</v>
      </c>
      <c r="N23" s="513">
        <f>K23*(1-Recovery_OX!E23)*(1-Recovery_OX!F23)</f>
        <v>5.0660473864713111E-2</v>
      </c>
      <c r="O23" s="514">
        <f>L23*(1-Recovery_OX!E23)*(1-Recovery_OX!F23)</f>
        <v>0</v>
      </c>
    </row>
    <row r="24" spans="2:15">
      <c r="B24" s="507">
        <f t="shared" si="0"/>
        <v>1962</v>
      </c>
      <c r="C24" s="508">
        <f>Stored_C!E30</f>
        <v>0</v>
      </c>
      <c r="D24" s="509">
        <f>Stored_C!F30+Stored_C!L30</f>
        <v>0.16552000402560002</v>
      </c>
      <c r="E24" s="510">
        <f>Stored_C!G30+Stored_C!M30</f>
        <v>0.13655400332112</v>
      </c>
      <c r="F24" s="511">
        <f>F23+HWP!C24</f>
        <v>0</v>
      </c>
      <c r="G24" s="509">
        <f>G23+HWP!D24</f>
        <v>2.4455194557638409</v>
      </c>
      <c r="H24" s="510">
        <f>H23+HWP!E24</f>
        <v>2.0175535510051681</v>
      </c>
      <c r="I24" s="493"/>
      <c r="J24" s="512">
        <f>Garden!J31</f>
        <v>0</v>
      </c>
      <c r="K24" s="513">
        <f>Paper!J31</f>
        <v>5.2610492779718944E-2</v>
      </c>
      <c r="L24" s="514">
        <f>Wood!J31</f>
        <v>0</v>
      </c>
      <c r="M24" s="515">
        <f>J24*(1-Recovery_OX!E24)*(1-Recovery_OX!F24)</f>
        <v>0</v>
      </c>
      <c r="N24" s="513">
        <f>K24*(1-Recovery_OX!E24)*(1-Recovery_OX!F24)</f>
        <v>5.2610492779718944E-2</v>
      </c>
      <c r="O24" s="514">
        <f>L24*(1-Recovery_OX!E24)*(1-Recovery_OX!F24)</f>
        <v>0</v>
      </c>
    </row>
    <row r="25" spans="2:15">
      <c r="B25" s="507">
        <f t="shared" si="0"/>
        <v>1963</v>
      </c>
      <c r="C25" s="508">
        <f>Stored_C!E31</f>
        <v>0</v>
      </c>
      <c r="D25" s="509">
        <f>Stored_C!F31+Stored_C!L31</f>
        <v>0.16658066638080005</v>
      </c>
      <c r="E25" s="510">
        <f>Stored_C!G31+Stored_C!M31</f>
        <v>0.13742904976416001</v>
      </c>
      <c r="F25" s="511">
        <f>F24+HWP!C25</f>
        <v>0</v>
      </c>
      <c r="G25" s="509">
        <f>G24+HWP!D25</f>
        <v>2.6121001221446409</v>
      </c>
      <c r="H25" s="510">
        <f>H24+HWP!E25</f>
        <v>2.154982600769328</v>
      </c>
      <c r="I25" s="493"/>
      <c r="J25" s="512">
        <f>Garden!J32</f>
        <v>0</v>
      </c>
      <c r="K25" s="513">
        <f>Paper!J32</f>
        <v>5.4469743127456734E-2</v>
      </c>
      <c r="L25" s="514">
        <f>Wood!J32</f>
        <v>0</v>
      </c>
      <c r="M25" s="515">
        <f>J25*(1-Recovery_OX!E25)*(1-Recovery_OX!F25)</f>
        <v>0</v>
      </c>
      <c r="N25" s="513">
        <f>K25*(1-Recovery_OX!E25)*(1-Recovery_OX!F25)</f>
        <v>5.4469743127456734E-2</v>
      </c>
      <c r="O25" s="514">
        <f>L25*(1-Recovery_OX!E25)*(1-Recovery_OX!F25)</f>
        <v>0</v>
      </c>
    </row>
    <row r="26" spans="2:15">
      <c r="B26" s="507">
        <f t="shared" si="0"/>
        <v>1964</v>
      </c>
      <c r="C26" s="508">
        <f>Stored_C!E32</f>
        <v>0</v>
      </c>
      <c r="D26" s="509">
        <f>Stored_C!F32+Stored_C!L32</f>
        <v>0.16759159211520003</v>
      </c>
      <c r="E26" s="510">
        <f>Stored_C!G32+Stored_C!M32</f>
        <v>0.13826306349504</v>
      </c>
      <c r="F26" s="511">
        <f>F25+HWP!C26</f>
        <v>0</v>
      </c>
      <c r="G26" s="509">
        <f>G25+HWP!D26</f>
        <v>2.7796917142598412</v>
      </c>
      <c r="H26" s="510">
        <f>H25+HWP!E26</f>
        <v>2.2932456642643682</v>
      </c>
      <c r="I26" s="493"/>
      <c r="J26" s="512">
        <f>Garden!J33</f>
        <v>0</v>
      </c>
      <c r="K26" s="513">
        <f>Paper!J33</f>
        <v>5.6238003009164469E-2</v>
      </c>
      <c r="L26" s="514">
        <f>Wood!J33</f>
        <v>0</v>
      </c>
      <c r="M26" s="515">
        <f>J26*(1-Recovery_OX!E26)*(1-Recovery_OX!F26)</f>
        <v>0</v>
      </c>
      <c r="N26" s="513">
        <f>K26*(1-Recovery_OX!E26)*(1-Recovery_OX!F26)</f>
        <v>5.6238003009164469E-2</v>
      </c>
      <c r="O26" s="514">
        <f>L26*(1-Recovery_OX!E26)*(1-Recovery_OX!F26)</f>
        <v>0</v>
      </c>
    </row>
    <row r="27" spans="2:15">
      <c r="B27" s="507">
        <f t="shared" si="0"/>
        <v>1965</v>
      </c>
      <c r="C27" s="508">
        <f>Stored_C!E33</f>
        <v>0</v>
      </c>
      <c r="D27" s="509">
        <f>Stored_C!F33+Stored_C!L33</f>
        <v>0.16868579777280007</v>
      </c>
      <c r="E27" s="510">
        <f>Stored_C!G33+Stored_C!M33</f>
        <v>0.13916578316256004</v>
      </c>
      <c r="F27" s="511">
        <f>F26+HWP!C27</f>
        <v>0</v>
      </c>
      <c r="G27" s="509">
        <f>G26+HWP!D27</f>
        <v>2.9483775120326414</v>
      </c>
      <c r="H27" s="510">
        <f>H26+HWP!E27</f>
        <v>2.4324114474269281</v>
      </c>
      <c r="I27" s="493"/>
      <c r="J27" s="512">
        <f>Garden!J34</f>
        <v>0</v>
      </c>
      <c r="K27" s="513">
        <f>Paper!J34</f>
        <v>5.7919796491250987E-2</v>
      </c>
      <c r="L27" s="514">
        <f>Wood!J34</f>
        <v>0</v>
      </c>
      <c r="M27" s="515">
        <f>J27*(1-Recovery_OX!E27)*(1-Recovery_OX!F27)</f>
        <v>0</v>
      </c>
      <c r="N27" s="513">
        <f>K27*(1-Recovery_OX!E27)*(1-Recovery_OX!F27)</f>
        <v>5.7919796491250987E-2</v>
      </c>
      <c r="O27" s="514">
        <f>L27*(1-Recovery_OX!E27)*(1-Recovery_OX!F27)</f>
        <v>0</v>
      </c>
    </row>
    <row r="28" spans="2:15">
      <c r="B28" s="507">
        <f t="shared" si="0"/>
        <v>1966</v>
      </c>
      <c r="C28" s="508">
        <f>Stored_C!E34</f>
        <v>0</v>
      </c>
      <c r="D28" s="509">
        <f>Stored_C!F34+Stored_C!L34</f>
        <v>0.16922827393920004</v>
      </c>
      <c r="E28" s="510">
        <f>Stored_C!G34+Stored_C!M34</f>
        <v>0.13961332599984003</v>
      </c>
      <c r="F28" s="511">
        <f>F27+HWP!C28</f>
        <v>0</v>
      </c>
      <c r="G28" s="509">
        <f>G27+HWP!D28</f>
        <v>3.1176057859718416</v>
      </c>
      <c r="H28" s="510">
        <f>H27+HWP!E28</f>
        <v>2.5720247734267683</v>
      </c>
      <c r="I28" s="493"/>
      <c r="J28" s="512">
        <f>Garden!J35</f>
        <v>0</v>
      </c>
      <c r="K28" s="513">
        <f>Paper!J35</f>
        <v>5.952369427164441E-2</v>
      </c>
      <c r="L28" s="514">
        <f>Wood!J35</f>
        <v>0</v>
      </c>
      <c r="M28" s="515">
        <f>J28*(1-Recovery_OX!E28)*(1-Recovery_OX!F28)</f>
        <v>0</v>
      </c>
      <c r="N28" s="513">
        <f>K28*(1-Recovery_OX!E28)*(1-Recovery_OX!F28)</f>
        <v>5.952369427164441E-2</v>
      </c>
      <c r="O28" s="514">
        <f>L28*(1-Recovery_OX!E28)*(1-Recovery_OX!F28)</f>
        <v>0</v>
      </c>
    </row>
    <row r="29" spans="2:15">
      <c r="B29" s="507">
        <f t="shared" si="0"/>
        <v>1967</v>
      </c>
      <c r="C29" s="508">
        <f>Stored_C!E35</f>
        <v>0</v>
      </c>
      <c r="D29" s="509">
        <f>Stored_C!F35+Stored_C!L35</f>
        <v>0.17499714361920005</v>
      </c>
      <c r="E29" s="510">
        <f>Stored_C!G35+Stored_C!M35</f>
        <v>0.14437264348584</v>
      </c>
      <c r="F29" s="511">
        <f>F28+HWP!C29</f>
        <v>0</v>
      </c>
      <c r="G29" s="509">
        <f>G28+HWP!D29</f>
        <v>3.2926029295910415</v>
      </c>
      <c r="H29" s="510">
        <f>H28+HWP!E29</f>
        <v>2.7163974169126082</v>
      </c>
      <c r="I29" s="493"/>
      <c r="J29" s="512">
        <f>Garden!J36</f>
        <v>0</v>
      </c>
      <c r="K29" s="513">
        <f>Paper!J36</f>
        <v>6.1036909224682856E-2</v>
      </c>
      <c r="L29" s="514">
        <f>Wood!J36</f>
        <v>0</v>
      </c>
      <c r="M29" s="515">
        <f>J29*(1-Recovery_OX!E29)*(1-Recovery_OX!F29)</f>
        <v>0</v>
      </c>
      <c r="N29" s="513">
        <f>K29*(1-Recovery_OX!E29)*(1-Recovery_OX!F29)</f>
        <v>6.1036909224682856E-2</v>
      </c>
      <c r="O29" s="514">
        <f>L29*(1-Recovery_OX!E29)*(1-Recovery_OX!F29)</f>
        <v>0</v>
      </c>
    </row>
    <row r="30" spans="2:15">
      <c r="B30" s="507">
        <f t="shared" si="0"/>
        <v>1968</v>
      </c>
      <c r="C30" s="508">
        <f>Stored_C!E36</f>
        <v>0</v>
      </c>
      <c r="D30" s="509">
        <f>Stored_C!F36+Stored_C!L36</f>
        <v>0.17532187748640005</v>
      </c>
      <c r="E30" s="510">
        <f>Stored_C!G36+Stored_C!M36</f>
        <v>0.14464054892628003</v>
      </c>
      <c r="F30" s="511">
        <f>F29+HWP!C30</f>
        <v>0</v>
      </c>
      <c r="G30" s="509">
        <f>G29+HWP!D30</f>
        <v>3.4679248070774413</v>
      </c>
      <c r="H30" s="510">
        <f>H29+HWP!E30</f>
        <v>2.861037965838888</v>
      </c>
      <c r="I30" s="493"/>
      <c r="J30" s="512">
        <f>Garden!J37</f>
        <v>0</v>
      </c>
      <c r="K30" s="513">
        <f>Paper!J37</f>
        <v>6.263658693646737E-2</v>
      </c>
      <c r="L30" s="514">
        <f>Wood!J37</f>
        <v>0</v>
      </c>
      <c r="M30" s="515">
        <f>J30*(1-Recovery_OX!E30)*(1-Recovery_OX!F30)</f>
        <v>0</v>
      </c>
      <c r="N30" s="513">
        <f>K30*(1-Recovery_OX!E30)*(1-Recovery_OX!F30)</f>
        <v>6.263658693646737E-2</v>
      </c>
      <c r="O30" s="514">
        <f>L30*(1-Recovery_OX!E30)*(1-Recovery_OX!F30)</f>
        <v>0</v>
      </c>
    </row>
    <row r="31" spans="2:15">
      <c r="B31" s="507">
        <f t="shared" si="0"/>
        <v>1969</v>
      </c>
      <c r="C31" s="508">
        <f>Stored_C!E37</f>
        <v>0</v>
      </c>
      <c r="D31" s="509">
        <f>Stored_C!F37+Stored_C!L37</f>
        <v>0.17564661135360007</v>
      </c>
      <c r="E31" s="510">
        <f>Stored_C!G37+Stored_C!M37</f>
        <v>0.14490845436672004</v>
      </c>
      <c r="F31" s="511">
        <f>F30+HWP!C31</f>
        <v>0</v>
      </c>
      <c r="G31" s="509">
        <f>G30+HWP!D31</f>
        <v>3.6435714184310415</v>
      </c>
      <c r="H31" s="510">
        <f>H30+HWP!E31</f>
        <v>3.0059464202056079</v>
      </c>
      <c r="I31" s="493"/>
      <c r="J31" s="512">
        <f>Garden!J38</f>
        <v>0</v>
      </c>
      <c r="K31" s="513">
        <f>Paper!J38</f>
        <v>6.4138742292669887E-2</v>
      </c>
      <c r="L31" s="514">
        <f>Wood!J38</f>
        <v>0</v>
      </c>
      <c r="M31" s="515">
        <f>J31*(1-Recovery_OX!E31)*(1-Recovery_OX!F31)</f>
        <v>0</v>
      </c>
      <c r="N31" s="513">
        <f>K31*(1-Recovery_OX!E31)*(1-Recovery_OX!F31)</f>
        <v>6.4138742292669887E-2</v>
      </c>
      <c r="O31" s="514">
        <f>L31*(1-Recovery_OX!E31)*(1-Recovery_OX!F31)</f>
        <v>0</v>
      </c>
    </row>
    <row r="32" spans="2:15">
      <c r="B32" s="507">
        <f t="shared" si="0"/>
        <v>1970</v>
      </c>
      <c r="C32" s="508">
        <f>Stored_C!E38</f>
        <v>0</v>
      </c>
      <c r="D32" s="509">
        <f>Stored_C!F38+Stored_C!L38</f>
        <v>0.17597134522080005</v>
      </c>
      <c r="E32" s="510">
        <f>Stored_C!G38+Stored_C!M38</f>
        <v>0.14517635980716001</v>
      </c>
      <c r="F32" s="511">
        <f>F31+HWP!C32</f>
        <v>0</v>
      </c>
      <c r="G32" s="509">
        <f>G31+HWP!D32</f>
        <v>3.8195427636518415</v>
      </c>
      <c r="H32" s="510">
        <f>H31+HWP!E32</f>
        <v>3.1511227800127677</v>
      </c>
      <c r="I32" s="493"/>
      <c r="J32" s="512">
        <f>Garden!J39</f>
        <v>0</v>
      </c>
      <c r="K32" s="513">
        <f>Paper!J39</f>
        <v>6.5549968407225059E-2</v>
      </c>
      <c r="L32" s="514">
        <f>Wood!J39</f>
        <v>0</v>
      </c>
      <c r="M32" s="515">
        <f>J32*(1-Recovery_OX!E32)*(1-Recovery_OX!F32)</f>
        <v>0</v>
      </c>
      <c r="N32" s="513">
        <f>K32*(1-Recovery_OX!E32)*(1-Recovery_OX!F32)</f>
        <v>6.5549968407225059E-2</v>
      </c>
      <c r="O32" s="514">
        <f>L32*(1-Recovery_OX!E32)*(1-Recovery_OX!F32)</f>
        <v>0</v>
      </c>
    </row>
    <row r="33" spans="2:15">
      <c r="B33" s="507">
        <f t="shared" si="0"/>
        <v>1971</v>
      </c>
      <c r="C33" s="508">
        <f>Stored_C!E39</f>
        <v>0</v>
      </c>
      <c r="D33" s="509">
        <f>Stored_C!F39+Stored_C!L39</f>
        <v>0.17629607908800005</v>
      </c>
      <c r="E33" s="510">
        <f>Stored_C!G39+Stored_C!M39</f>
        <v>0.14544426524760001</v>
      </c>
      <c r="F33" s="511">
        <f>F32+HWP!C33</f>
        <v>0</v>
      </c>
      <c r="G33" s="509">
        <f>G32+HWP!D33</f>
        <v>3.9958388427398415</v>
      </c>
      <c r="H33" s="510">
        <f>H32+HWP!E33</f>
        <v>3.2965670452603675</v>
      </c>
      <c r="I33" s="493"/>
      <c r="J33" s="512">
        <f>Garden!J40</f>
        <v>0</v>
      </c>
      <c r="K33" s="513">
        <f>Paper!J40</f>
        <v>6.6876412658819551E-2</v>
      </c>
      <c r="L33" s="514">
        <f>Wood!J40</f>
        <v>0</v>
      </c>
      <c r="M33" s="515">
        <f>J33*(1-Recovery_OX!E33)*(1-Recovery_OX!F33)</f>
        <v>0</v>
      </c>
      <c r="N33" s="513">
        <f>K33*(1-Recovery_OX!E33)*(1-Recovery_OX!F33)</f>
        <v>6.6876412658819551E-2</v>
      </c>
      <c r="O33" s="514">
        <f>L33*(1-Recovery_OX!E33)*(1-Recovery_OX!F33)</f>
        <v>0</v>
      </c>
    </row>
    <row r="34" spans="2:15">
      <c r="B34" s="507">
        <f t="shared" si="0"/>
        <v>1972</v>
      </c>
      <c r="C34" s="508">
        <f>Stored_C!E40</f>
        <v>0</v>
      </c>
      <c r="D34" s="509">
        <f>Stored_C!F40+Stored_C!L40</f>
        <v>0.17662081295520005</v>
      </c>
      <c r="E34" s="510">
        <f>Stored_C!G40+Stored_C!M40</f>
        <v>0.14571217068804004</v>
      </c>
      <c r="F34" s="511">
        <f>F33+HWP!C34</f>
        <v>0</v>
      </c>
      <c r="G34" s="509">
        <f>G33+HWP!D34</f>
        <v>4.1724596556950413</v>
      </c>
      <c r="H34" s="510">
        <f>H33+HWP!E34</f>
        <v>3.4422792159484077</v>
      </c>
      <c r="I34" s="493"/>
      <c r="J34" s="512">
        <f>Garden!J41</f>
        <v>0</v>
      </c>
      <c r="K34" s="513">
        <f>Paper!J41</f>
        <v>6.8123806825349353E-2</v>
      </c>
      <c r="L34" s="514">
        <f>Wood!J41</f>
        <v>0</v>
      </c>
      <c r="M34" s="515">
        <f>J34*(1-Recovery_OX!E34)*(1-Recovery_OX!F34)</f>
        <v>0</v>
      </c>
      <c r="N34" s="513">
        <f>K34*(1-Recovery_OX!E34)*(1-Recovery_OX!F34)</f>
        <v>6.8123806825349353E-2</v>
      </c>
      <c r="O34" s="514">
        <f>L34*(1-Recovery_OX!E34)*(1-Recovery_OX!F34)</f>
        <v>0</v>
      </c>
    </row>
    <row r="35" spans="2:15">
      <c r="B35" s="507">
        <f t="shared" si="0"/>
        <v>1973</v>
      </c>
      <c r="C35" s="508">
        <f>Stored_C!E41</f>
        <v>0</v>
      </c>
      <c r="D35" s="509">
        <f>Stored_C!F41+Stored_C!L41</f>
        <v>0.17694554682240005</v>
      </c>
      <c r="E35" s="510">
        <f>Stored_C!G41+Stored_C!M41</f>
        <v>0.14598007612848005</v>
      </c>
      <c r="F35" s="511">
        <f>F34+HWP!C35</f>
        <v>0</v>
      </c>
      <c r="G35" s="509">
        <f>G34+HWP!D35</f>
        <v>4.349405202517441</v>
      </c>
      <c r="H35" s="510">
        <f>H34+HWP!E35</f>
        <v>3.5882592920768879</v>
      </c>
      <c r="I35" s="493"/>
      <c r="J35" s="512">
        <f>Garden!J42</f>
        <v>0</v>
      </c>
      <c r="K35" s="513">
        <f>Paper!J42</f>
        <v>6.9297495181101829E-2</v>
      </c>
      <c r="L35" s="514">
        <f>Wood!J42</f>
        <v>0</v>
      </c>
      <c r="M35" s="515">
        <f>J35*(1-Recovery_OX!E35)*(1-Recovery_OX!F35)</f>
        <v>0</v>
      </c>
      <c r="N35" s="513">
        <f>K35*(1-Recovery_OX!E35)*(1-Recovery_OX!F35)</f>
        <v>6.9297495181101829E-2</v>
      </c>
      <c r="O35" s="514">
        <f>L35*(1-Recovery_OX!E35)*(1-Recovery_OX!F35)</f>
        <v>0</v>
      </c>
    </row>
    <row r="36" spans="2:15">
      <c r="B36" s="507">
        <f t="shared" si="0"/>
        <v>1974</v>
      </c>
      <c r="C36" s="508">
        <f>Stored_C!E42</f>
        <v>0</v>
      </c>
      <c r="D36" s="509">
        <f>Stored_C!F42+Stored_C!L42</f>
        <v>0.17727028068960002</v>
      </c>
      <c r="E36" s="510">
        <f>Stored_C!G42+Stored_C!M42</f>
        <v>0.14624798156892002</v>
      </c>
      <c r="F36" s="511">
        <f>F35+HWP!C36</f>
        <v>0</v>
      </c>
      <c r="G36" s="509">
        <f>G35+HWP!D36</f>
        <v>4.5266754832070406</v>
      </c>
      <c r="H36" s="510">
        <f>H35+HWP!E36</f>
        <v>3.734507273645808</v>
      </c>
      <c r="I36" s="493"/>
      <c r="J36" s="512">
        <f>Garden!J43</f>
        <v>0</v>
      </c>
      <c r="K36" s="513">
        <f>Paper!J43</f>
        <v>7.0402460694394334E-2</v>
      </c>
      <c r="L36" s="514">
        <f>Wood!J43</f>
        <v>0</v>
      </c>
      <c r="M36" s="515">
        <f>J36*(1-Recovery_OX!E36)*(1-Recovery_OX!F36)</f>
        <v>0</v>
      </c>
      <c r="N36" s="513">
        <f>K36*(1-Recovery_OX!E36)*(1-Recovery_OX!F36)</f>
        <v>7.0402460694394334E-2</v>
      </c>
      <c r="O36" s="514">
        <f>L36*(1-Recovery_OX!E36)*(1-Recovery_OX!F36)</f>
        <v>0</v>
      </c>
    </row>
    <row r="37" spans="2:15">
      <c r="B37" s="507">
        <f t="shared" si="0"/>
        <v>1975</v>
      </c>
      <c r="C37" s="508">
        <f>Stored_C!E43</f>
        <v>0</v>
      </c>
      <c r="D37" s="509">
        <f>Stored_C!F43+Stored_C!L43</f>
        <v>0.17759501455680005</v>
      </c>
      <c r="E37" s="510">
        <f>Stored_C!G43+Stored_C!M43</f>
        <v>0.14651588700936002</v>
      </c>
      <c r="F37" s="511">
        <f>F36+HWP!C37</f>
        <v>0</v>
      </c>
      <c r="G37" s="509">
        <f>G36+HWP!D37</f>
        <v>4.704270497763841</v>
      </c>
      <c r="H37" s="510">
        <f>H36+HWP!E37</f>
        <v>3.8810231606551682</v>
      </c>
      <c r="I37" s="493"/>
      <c r="J37" s="512">
        <f>Garden!J44</f>
        <v>0</v>
      </c>
      <c r="K37" s="513">
        <f>Paper!J44</f>
        <v>7.1443349454090838E-2</v>
      </c>
      <c r="L37" s="514">
        <f>Wood!J44</f>
        <v>0</v>
      </c>
      <c r="M37" s="515">
        <f>J37*(1-Recovery_OX!E37)*(1-Recovery_OX!F37)</f>
        <v>0</v>
      </c>
      <c r="N37" s="513">
        <f>K37*(1-Recovery_OX!E37)*(1-Recovery_OX!F37)</f>
        <v>7.1443349454090838E-2</v>
      </c>
      <c r="O37" s="514">
        <f>L37*(1-Recovery_OX!E37)*(1-Recovery_OX!F37)</f>
        <v>0</v>
      </c>
    </row>
    <row r="38" spans="2:15">
      <c r="B38" s="507">
        <f t="shared" si="0"/>
        <v>1976</v>
      </c>
      <c r="C38" s="508">
        <f>Stored_C!E44</f>
        <v>0</v>
      </c>
      <c r="D38" s="509">
        <f>Stored_C!F44+Stored_C!L44</f>
        <v>0.17791974842400005</v>
      </c>
      <c r="E38" s="510">
        <f>Stored_C!G44+Stored_C!M44</f>
        <v>0.14678379244980003</v>
      </c>
      <c r="F38" s="511">
        <f>F37+HWP!C38</f>
        <v>0</v>
      </c>
      <c r="G38" s="509">
        <f>G37+HWP!D38</f>
        <v>4.8821902461878413</v>
      </c>
      <c r="H38" s="510">
        <f>H37+HWP!E38</f>
        <v>4.0278069531049683</v>
      </c>
      <c r="I38" s="493"/>
      <c r="J38" s="512">
        <f>Garden!J45</f>
        <v>0</v>
      </c>
      <c r="K38" s="513">
        <f>Paper!J45</f>
        <v>7.2424493444734755E-2</v>
      </c>
      <c r="L38" s="514">
        <f>Wood!J45</f>
        <v>0</v>
      </c>
      <c r="M38" s="515">
        <f>J38*(1-Recovery_OX!E38)*(1-Recovery_OX!F38)</f>
        <v>0</v>
      </c>
      <c r="N38" s="513">
        <f>K38*(1-Recovery_OX!E38)*(1-Recovery_OX!F38)</f>
        <v>7.2424493444734755E-2</v>
      </c>
      <c r="O38" s="514">
        <f>L38*(1-Recovery_OX!E38)*(1-Recovery_OX!F38)</f>
        <v>0</v>
      </c>
    </row>
    <row r="39" spans="2:15">
      <c r="B39" s="507">
        <f t="shared" si="0"/>
        <v>1977</v>
      </c>
      <c r="C39" s="508">
        <f>Stored_C!E45</f>
        <v>0</v>
      </c>
      <c r="D39" s="509">
        <f>Stored_C!F45+Stored_C!L45</f>
        <v>0.17824448229120005</v>
      </c>
      <c r="E39" s="510">
        <f>Stored_C!G45+Stored_C!M45</f>
        <v>0.14705169789024003</v>
      </c>
      <c r="F39" s="511">
        <f>F38+HWP!C39</f>
        <v>0</v>
      </c>
      <c r="G39" s="509">
        <f>G38+HWP!D39</f>
        <v>5.0604347284790414</v>
      </c>
      <c r="H39" s="510">
        <f>H38+HWP!E39</f>
        <v>4.1748586509952084</v>
      </c>
      <c r="I39" s="493"/>
      <c r="J39" s="512">
        <f>Garden!J46</f>
        <v>0</v>
      </c>
      <c r="K39" s="513">
        <f>Paper!J46</f>
        <v>7.3349931781942337E-2</v>
      </c>
      <c r="L39" s="514">
        <f>Wood!J46</f>
        <v>0</v>
      </c>
      <c r="M39" s="515">
        <f>J39*(1-Recovery_OX!E39)*(1-Recovery_OX!F39)</f>
        <v>0</v>
      </c>
      <c r="N39" s="513">
        <f>K39*(1-Recovery_OX!E39)*(1-Recovery_OX!F39)</f>
        <v>7.3349931781942337E-2</v>
      </c>
      <c r="O39" s="514">
        <f>L39*(1-Recovery_OX!E39)*(1-Recovery_OX!F39)</f>
        <v>0</v>
      </c>
    </row>
    <row r="40" spans="2:15">
      <c r="B40" s="507">
        <f t="shared" si="0"/>
        <v>1978</v>
      </c>
      <c r="C40" s="508">
        <f>Stored_C!E46</f>
        <v>0</v>
      </c>
      <c r="D40" s="509">
        <f>Stored_C!F46+Stored_C!L46</f>
        <v>0.17856921615840005</v>
      </c>
      <c r="E40" s="510">
        <f>Stored_C!G46+Stored_C!M46</f>
        <v>0.14731960333068003</v>
      </c>
      <c r="F40" s="511">
        <f>F39+HWP!C40</f>
        <v>0</v>
      </c>
      <c r="G40" s="509">
        <f>G39+HWP!D40</f>
        <v>5.2390039446374415</v>
      </c>
      <c r="H40" s="510">
        <f>H39+HWP!E40</f>
        <v>4.3221782543258884</v>
      </c>
      <c r="I40" s="493"/>
      <c r="J40" s="512">
        <f>Garden!J47</f>
        <v>0</v>
      </c>
      <c r="K40" s="513">
        <f>Paper!J47</f>
        <v>7.4223430512152092E-2</v>
      </c>
      <c r="L40" s="514">
        <f>Wood!J47</f>
        <v>0</v>
      </c>
      <c r="M40" s="515">
        <f>J40*(1-Recovery_OX!E40)*(1-Recovery_OX!F40)</f>
        <v>0</v>
      </c>
      <c r="N40" s="513">
        <f>K40*(1-Recovery_OX!E40)*(1-Recovery_OX!F40)</f>
        <v>7.4223430512152092E-2</v>
      </c>
      <c r="O40" s="514">
        <f>L40*(1-Recovery_OX!E40)*(1-Recovery_OX!F40)</f>
        <v>0</v>
      </c>
    </row>
    <row r="41" spans="2:15">
      <c r="B41" s="507">
        <f t="shared" si="0"/>
        <v>1979</v>
      </c>
      <c r="C41" s="508">
        <f>Stored_C!E47</f>
        <v>0</v>
      </c>
      <c r="D41" s="509">
        <f>Stored_C!F47+Stored_C!L47</f>
        <v>0.17889395002560005</v>
      </c>
      <c r="E41" s="510">
        <f>Stored_C!G47+Stored_C!M47</f>
        <v>0.14758750877112001</v>
      </c>
      <c r="F41" s="511">
        <f>F40+HWP!C41</f>
        <v>0</v>
      </c>
      <c r="G41" s="509">
        <f>G40+HWP!D41</f>
        <v>5.4178978946630414</v>
      </c>
      <c r="H41" s="510">
        <f>H40+HWP!E41</f>
        <v>4.4697657630970085</v>
      </c>
      <c r="I41" s="493"/>
      <c r="J41" s="512">
        <f>Garden!J48</f>
        <v>0</v>
      </c>
      <c r="K41" s="513">
        <f>Paper!J48</f>
        <v>7.5048501073788687E-2</v>
      </c>
      <c r="L41" s="514">
        <f>Wood!J48</f>
        <v>0</v>
      </c>
      <c r="M41" s="515">
        <f>J41*(1-Recovery_OX!E41)*(1-Recovery_OX!F41)</f>
        <v>0</v>
      </c>
      <c r="N41" s="513">
        <f>K41*(1-Recovery_OX!E41)*(1-Recovery_OX!F41)</f>
        <v>7.5048501073788687E-2</v>
      </c>
      <c r="O41" s="514">
        <f>L41*(1-Recovery_OX!E41)*(1-Recovery_OX!F41)</f>
        <v>0</v>
      </c>
    </row>
    <row r="42" spans="2:15">
      <c r="B42" s="507">
        <f t="shared" si="0"/>
        <v>1980</v>
      </c>
      <c r="C42" s="508">
        <f>Stored_C!E48</f>
        <v>0</v>
      </c>
      <c r="D42" s="509">
        <f>Stored_C!F48+Stored_C!L48</f>
        <v>0.17921868389280002</v>
      </c>
      <c r="E42" s="510">
        <f>Stored_C!G48+Stored_C!M48</f>
        <v>0.14785541421156001</v>
      </c>
      <c r="F42" s="511">
        <f>F41+HWP!C42</f>
        <v>0</v>
      </c>
      <c r="G42" s="509">
        <f>G41+HWP!D42</f>
        <v>5.5971165785558412</v>
      </c>
      <c r="H42" s="510">
        <f>H41+HWP!E42</f>
        <v>4.6176211773085685</v>
      </c>
      <c r="I42" s="493"/>
      <c r="J42" s="512">
        <f>Garden!J49</f>
        <v>0</v>
      </c>
      <c r="K42" s="513">
        <f>Paper!J49</f>
        <v>7.5828417510338322E-2</v>
      </c>
      <c r="L42" s="514">
        <f>Wood!J49</f>
        <v>0</v>
      </c>
      <c r="M42" s="515">
        <f>J42*(1-Recovery_OX!E42)*(1-Recovery_OX!F42)</f>
        <v>0</v>
      </c>
      <c r="N42" s="513">
        <f>K42*(1-Recovery_OX!E42)*(1-Recovery_OX!F42)</f>
        <v>7.5828417510338322E-2</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5.5971165785558412</v>
      </c>
      <c r="H43" s="510">
        <f>H42+HWP!E43</f>
        <v>4.6176211773085685</v>
      </c>
      <c r="I43" s="493"/>
      <c r="J43" s="512">
        <f>Garden!J50</f>
        <v>0</v>
      </c>
      <c r="K43" s="513">
        <f>Paper!J50</f>
        <v>7.6566232519713617E-2</v>
      </c>
      <c r="L43" s="514">
        <f>Wood!J50</f>
        <v>0</v>
      </c>
      <c r="M43" s="515">
        <f>J43*(1-Recovery_OX!E43)*(1-Recovery_OX!F43)</f>
        <v>0</v>
      </c>
      <c r="N43" s="513">
        <f>K43*(1-Recovery_OX!E43)*(1-Recovery_OX!F43)</f>
        <v>7.6566232519713617E-2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5.5971165785558412</v>
      </c>
      <c r="H44" s="510">
        <f>H43+HWP!E44</f>
        <v>4.6176211773085685</v>
      </c>
      <c r="I44" s="493"/>
      <c r="J44" s="512">
        <f>Garden!J51</f>
        <v>0</v>
      </c>
      <c r="K44" s="513">
        <f>Paper!J51</f>
        <v>7.1389882014862821E-2</v>
      </c>
      <c r="L44" s="514">
        <f>Wood!J51</f>
        <v>0</v>
      </c>
      <c r="M44" s="515">
        <f>J44*(1-Recovery_OX!E44)*(1-Recovery_OX!F44)</f>
        <v>0</v>
      </c>
      <c r="N44" s="513">
        <f>K44*(1-Recovery_OX!E44)*(1-Recovery_OX!F44)</f>
        <v>7.1389882014862821E-2</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5.5971165785558412</v>
      </c>
      <c r="H45" s="510">
        <f>H44+HWP!E45</f>
        <v>4.6176211773085685</v>
      </c>
      <c r="I45" s="493"/>
      <c r="J45" s="512">
        <f>Garden!J52</f>
        <v>0</v>
      </c>
      <c r="K45" s="513">
        <f>Paper!J52</f>
        <v>6.6563484794472896E-2</v>
      </c>
      <c r="L45" s="514">
        <f>Wood!J52</f>
        <v>0</v>
      </c>
      <c r="M45" s="515">
        <f>J45*(1-Recovery_OX!E45)*(1-Recovery_OX!F45)</f>
        <v>0</v>
      </c>
      <c r="N45" s="513">
        <f>K45*(1-Recovery_OX!E45)*(1-Recovery_OX!F45)</f>
        <v>6.6563484794472896E-2</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5.5971165785558412</v>
      </c>
      <c r="H46" s="510">
        <f>H45+HWP!E46</f>
        <v>4.6176211773085685</v>
      </c>
      <c r="I46" s="493"/>
      <c r="J46" s="512">
        <f>Garden!J53</f>
        <v>0</v>
      </c>
      <c r="K46" s="513">
        <f>Paper!J53</f>
        <v>6.2063381853770083E-2</v>
      </c>
      <c r="L46" s="514">
        <f>Wood!J53</f>
        <v>0</v>
      </c>
      <c r="M46" s="515">
        <f>J46*(1-Recovery_OX!E46)*(1-Recovery_OX!F46)</f>
        <v>0</v>
      </c>
      <c r="N46" s="513">
        <f>K46*(1-Recovery_OX!E46)*(1-Recovery_OX!F46)</f>
        <v>6.2063381853770083E-2</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5.5971165785558412</v>
      </c>
      <c r="H47" s="510">
        <f>H46+HWP!E47</f>
        <v>4.6176211773085685</v>
      </c>
      <c r="I47" s="493"/>
      <c r="J47" s="512">
        <f>Garden!J54</f>
        <v>0</v>
      </c>
      <c r="K47" s="513">
        <f>Paper!J54</f>
        <v>5.7867513682918204E-2</v>
      </c>
      <c r="L47" s="514">
        <f>Wood!J54</f>
        <v>0</v>
      </c>
      <c r="M47" s="515">
        <f>J47*(1-Recovery_OX!E47)*(1-Recovery_OX!F47)</f>
        <v>0</v>
      </c>
      <c r="N47" s="513">
        <f>K47*(1-Recovery_OX!E47)*(1-Recovery_OX!F47)</f>
        <v>5.7867513682918204E-2</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5.5971165785558412</v>
      </c>
      <c r="H48" s="510">
        <f>H47+HWP!E48</f>
        <v>4.6176211773085685</v>
      </c>
      <c r="I48" s="493"/>
      <c r="J48" s="512">
        <f>Garden!J55</f>
        <v>0</v>
      </c>
      <c r="K48" s="513">
        <f>Paper!J55</f>
        <v>5.3955312131275836E-2</v>
      </c>
      <c r="L48" s="514">
        <f>Wood!J55</f>
        <v>0</v>
      </c>
      <c r="M48" s="515">
        <f>J48*(1-Recovery_OX!E48)*(1-Recovery_OX!F48)</f>
        <v>0</v>
      </c>
      <c r="N48" s="513">
        <f>K48*(1-Recovery_OX!E48)*(1-Recovery_OX!F48)</f>
        <v>5.3955312131275836E-2</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5.5971165785558412</v>
      </c>
      <c r="H49" s="510">
        <f>H48+HWP!E49</f>
        <v>4.6176211773085685</v>
      </c>
      <c r="I49" s="493"/>
      <c r="J49" s="512">
        <f>Garden!J56</f>
        <v>0</v>
      </c>
      <c r="K49" s="513">
        <f>Paper!J56</f>
        <v>5.0307599582298024E-2</v>
      </c>
      <c r="L49" s="514">
        <f>Wood!J56</f>
        <v>0</v>
      </c>
      <c r="M49" s="515">
        <f>J49*(1-Recovery_OX!E49)*(1-Recovery_OX!F49)</f>
        <v>0</v>
      </c>
      <c r="N49" s="513">
        <f>K49*(1-Recovery_OX!E49)*(1-Recovery_OX!F49)</f>
        <v>5.0307599582298024E-2</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5.5971165785558412</v>
      </c>
      <c r="H50" s="510">
        <f>H49+HWP!E50</f>
        <v>4.6176211773085685</v>
      </c>
      <c r="I50" s="493"/>
      <c r="J50" s="512">
        <f>Garden!J57</f>
        <v>0</v>
      </c>
      <c r="K50" s="513">
        <f>Paper!J57</f>
        <v>4.6906494944837743E-2</v>
      </c>
      <c r="L50" s="514">
        <f>Wood!J57</f>
        <v>0</v>
      </c>
      <c r="M50" s="515">
        <f>J50*(1-Recovery_OX!E50)*(1-Recovery_OX!F50)</f>
        <v>0</v>
      </c>
      <c r="N50" s="513">
        <f>K50*(1-Recovery_OX!E50)*(1-Recovery_OX!F50)</f>
        <v>4.6906494944837743E-2</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5.5971165785558412</v>
      </c>
      <c r="H51" s="510">
        <f>H50+HWP!E51</f>
        <v>4.6176211773085685</v>
      </c>
      <c r="I51" s="493"/>
      <c r="J51" s="512">
        <f>Garden!J58</f>
        <v>0</v>
      </c>
      <c r="K51" s="513">
        <f>Paper!J58</f>
        <v>4.3735326000016318E-2</v>
      </c>
      <c r="L51" s="514">
        <f>Wood!J58</f>
        <v>0</v>
      </c>
      <c r="M51" s="515">
        <f>J51*(1-Recovery_OX!E51)*(1-Recovery_OX!F51)</f>
        <v>0</v>
      </c>
      <c r="N51" s="513">
        <f>K51*(1-Recovery_OX!E51)*(1-Recovery_OX!F51)</f>
        <v>4.3735326000016318E-2</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5.5971165785558412</v>
      </c>
      <c r="H52" s="510">
        <f>H51+HWP!E52</f>
        <v>4.6176211773085685</v>
      </c>
      <c r="I52" s="493"/>
      <c r="J52" s="512">
        <f>Garden!J59</f>
        <v>0</v>
      </c>
      <c r="K52" s="513">
        <f>Paper!J59</f>
        <v>4.0778547673987149E-2</v>
      </c>
      <c r="L52" s="514">
        <f>Wood!J59</f>
        <v>0</v>
      </c>
      <c r="M52" s="515">
        <f>J52*(1-Recovery_OX!E52)*(1-Recovery_OX!F52)</f>
        <v>0</v>
      </c>
      <c r="N52" s="513">
        <f>K52*(1-Recovery_OX!E52)*(1-Recovery_OX!F52)</f>
        <v>4.0778547673987149E-2</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5.5971165785558412</v>
      </c>
      <c r="H53" s="510">
        <f>H52+HWP!E53</f>
        <v>4.6176211773085685</v>
      </c>
      <c r="I53" s="493"/>
      <c r="J53" s="512">
        <f>Garden!J60</f>
        <v>0</v>
      </c>
      <c r="K53" s="513">
        <f>Paper!J60</f>
        <v>3.8021665835965703E-2</v>
      </c>
      <c r="L53" s="514">
        <f>Wood!J60</f>
        <v>0</v>
      </c>
      <c r="M53" s="515">
        <f>J53*(1-Recovery_OX!E53)*(1-Recovery_OX!F53)</f>
        <v>0</v>
      </c>
      <c r="N53" s="513">
        <f>K53*(1-Recovery_OX!E53)*(1-Recovery_OX!F53)</f>
        <v>3.8021665835965703E-2</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5.5971165785558412</v>
      </c>
      <c r="H54" s="510">
        <f>H53+HWP!E54</f>
        <v>4.6176211773085685</v>
      </c>
      <c r="I54" s="493"/>
      <c r="J54" s="512">
        <f>Garden!J61</f>
        <v>0</v>
      </c>
      <c r="K54" s="513">
        <f>Paper!J61</f>
        <v>3.5451166247983557E-2</v>
      </c>
      <c r="L54" s="514">
        <f>Wood!J61</f>
        <v>0</v>
      </c>
      <c r="M54" s="515">
        <f>J54*(1-Recovery_OX!E54)*(1-Recovery_OX!F54)</f>
        <v>0</v>
      </c>
      <c r="N54" s="513">
        <f>K54*(1-Recovery_OX!E54)*(1-Recovery_OX!F54)</f>
        <v>3.5451166247983557E-2</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5.5971165785558412</v>
      </c>
      <c r="H55" s="510">
        <f>H54+HWP!E55</f>
        <v>4.6176211773085685</v>
      </c>
      <c r="I55" s="493"/>
      <c r="J55" s="512">
        <f>Garden!J62</f>
        <v>0</v>
      </c>
      <c r="K55" s="513">
        <f>Paper!J62</f>
        <v>3.305444831807821E-2</v>
      </c>
      <c r="L55" s="514">
        <f>Wood!J62</f>
        <v>0</v>
      </c>
      <c r="M55" s="515">
        <f>J55*(1-Recovery_OX!E55)*(1-Recovery_OX!F55)</f>
        <v>0</v>
      </c>
      <c r="N55" s="513">
        <f>K55*(1-Recovery_OX!E55)*(1-Recovery_OX!F55)</f>
        <v>3.305444831807821E-2</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5.5971165785558412</v>
      </c>
      <c r="H56" s="510">
        <f>H55+HWP!E56</f>
        <v>4.6176211773085685</v>
      </c>
      <c r="I56" s="493"/>
      <c r="J56" s="512">
        <f>Garden!J63</f>
        <v>0</v>
      </c>
      <c r="K56" s="513">
        <f>Paper!J63</f>
        <v>3.0819763332176689E-2</v>
      </c>
      <c r="L56" s="514">
        <f>Wood!J63</f>
        <v>0</v>
      </c>
      <c r="M56" s="515">
        <f>J56*(1-Recovery_OX!E56)*(1-Recovery_OX!F56)</f>
        <v>0</v>
      </c>
      <c r="N56" s="513">
        <f>K56*(1-Recovery_OX!E56)*(1-Recovery_OX!F56)</f>
        <v>3.0819763332176689E-2</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5.5971165785558412</v>
      </c>
      <c r="H57" s="510">
        <f>H56+HWP!E57</f>
        <v>4.6176211773085685</v>
      </c>
      <c r="I57" s="493"/>
      <c r="J57" s="512">
        <f>Garden!J64</f>
        <v>0</v>
      </c>
      <c r="K57" s="513">
        <f>Paper!J64</f>
        <v>2.8736156861885503E-2</v>
      </c>
      <c r="L57" s="514">
        <f>Wood!J64</f>
        <v>0</v>
      </c>
      <c r="M57" s="515">
        <f>J57*(1-Recovery_OX!E57)*(1-Recovery_OX!F57)</f>
        <v>0</v>
      </c>
      <c r="N57" s="513">
        <f>K57*(1-Recovery_OX!E57)*(1-Recovery_OX!F57)</f>
        <v>2.8736156861885503E-2</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5.5971165785558412</v>
      </c>
      <c r="H58" s="510">
        <f>H57+HWP!E58</f>
        <v>4.6176211773085685</v>
      </c>
      <c r="I58" s="493"/>
      <c r="J58" s="512">
        <f>Garden!J65</f>
        <v>0</v>
      </c>
      <c r="K58" s="513">
        <f>Paper!J65</f>
        <v>2.6793415065869949E-2</v>
      </c>
      <c r="L58" s="514">
        <f>Wood!J65</f>
        <v>0</v>
      </c>
      <c r="M58" s="515">
        <f>J58*(1-Recovery_OX!E58)*(1-Recovery_OX!F58)</f>
        <v>0</v>
      </c>
      <c r="N58" s="513">
        <f>K58*(1-Recovery_OX!E58)*(1-Recovery_OX!F58)</f>
        <v>2.6793415065869949E-2</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5.5971165785558412</v>
      </c>
      <c r="H59" s="510">
        <f>H58+HWP!E59</f>
        <v>4.6176211773085685</v>
      </c>
      <c r="I59" s="493"/>
      <c r="J59" s="512">
        <f>Garden!J66</f>
        <v>0</v>
      </c>
      <c r="K59" s="513">
        <f>Paper!J66</f>
        <v>2.4982014621592066E-2</v>
      </c>
      <c r="L59" s="514">
        <f>Wood!J66</f>
        <v>0</v>
      </c>
      <c r="M59" s="515">
        <f>J59*(1-Recovery_OX!E59)*(1-Recovery_OX!F59)</f>
        <v>0</v>
      </c>
      <c r="N59" s="513">
        <f>K59*(1-Recovery_OX!E59)*(1-Recovery_OX!F59)</f>
        <v>2.4982014621592066E-2</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5.5971165785558412</v>
      </c>
      <c r="H60" s="510">
        <f>H59+HWP!E60</f>
        <v>4.6176211773085685</v>
      </c>
      <c r="I60" s="493"/>
      <c r="J60" s="512">
        <f>Garden!J67</f>
        <v>0</v>
      </c>
      <c r="K60" s="513">
        <f>Paper!J67</f>
        <v>2.329307604197248E-2</v>
      </c>
      <c r="L60" s="514">
        <f>Wood!J67</f>
        <v>0</v>
      </c>
      <c r="M60" s="515">
        <f>J60*(1-Recovery_OX!E60)*(1-Recovery_OX!F60)</f>
        <v>0</v>
      </c>
      <c r="N60" s="513">
        <f>K60*(1-Recovery_OX!E60)*(1-Recovery_OX!F60)</f>
        <v>2.329307604197248E-2</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5.5971165785558412</v>
      </c>
      <c r="H61" s="510">
        <f>H60+HWP!E61</f>
        <v>4.6176211773085685</v>
      </c>
      <c r="I61" s="493"/>
      <c r="J61" s="512">
        <f>Garden!J68</f>
        <v>0</v>
      </c>
      <c r="K61" s="513">
        <f>Paper!J68</f>
        <v>2.1718320148134445E-2</v>
      </c>
      <c r="L61" s="514">
        <f>Wood!J68</f>
        <v>0</v>
      </c>
      <c r="M61" s="515">
        <f>J61*(1-Recovery_OX!E61)*(1-Recovery_OX!F61)</f>
        <v>0</v>
      </c>
      <c r="N61" s="513">
        <f>K61*(1-Recovery_OX!E61)*(1-Recovery_OX!F61)</f>
        <v>2.1718320148134445E-2</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5.5971165785558412</v>
      </c>
      <c r="H62" s="510">
        <f>H61+HWP!E62</f>
        <v>4.6176211773085685</v>
      </c>
      <c r="I62" s="493"/>
      <c r="J62" s="512">
        <f>Garden!J69</f>
        <v>0</v>
      </c>
      <c r="K62" s="513">
        <f>Paper!J69</f>
        <v>2.0250027484859396E-2</v>
      </c>
      <c r="L62" s="514">
        <f>Wood!J69</f>
        <v>0</v>
      </c>
      <c r="M62" s="515">
        <f>J62*(1-Recovery_OX!E62)*(1-Recovery_OX!F62)</f>
        <v>0</v>
      </c>
      <c r="N62" s="513">
        <f>K62*(1-Recovery_OX!E62)*(1-Recovery_OX!F62)</f>
        <v>2.0250027484859396E-2</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5.5971165785558412</v>
      </c>
      <c r="H63" s="510">
        <f>H62+HWP!E63</f>
        <v>4.6176211773085685</v>
      </c>
      <c r="I63" s="493"/>
      <c r="J63" s="512">
        <f>Garden!J70</f>
        <v>0</v>
      </c>
      <c r="K63" s="513">
        <f>Paper!J70</f>
        <v>1.8881000479808493E-2</v>
      </c>
      <c r="L63" s="514">
        <f>Wood!J70</f>
        <v>0</v>
      </c>
      <c r="M63" s="515">
        <f>J63*(1-Recovery_OX!E63)*(1-Recovery_OX!F63)</f>
        <v>0</v>
      </c>
      <c r="N63" s="513">
        <f>K63*(1-Recovery_OX!E63)*(1-Recovery_OX!F63)</f>
        <v>1.8881000479808493E-2</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5.5971165785558412</v>
      </c>
      <c r="H64" s="510">
        <f>H63+HWP!E64</f>
        <v>4.6176211773085685</v>
      </c>
      <c r="I64" s="493"/>
      <c r="J64" s="512">
        <f>Garden!J71</f>
        <v>0</v>
      </c>
      <c r="K64" s="513">
        <f>Paper!J71</f>
        <v>1.7604528161014682E-2</v>
      </c>
      <c r="L64" s="514">
        <f>Wood!J71</f>
        <v>0</v>
      </c>
      <c r="M64" s="515">
        <f>J64*(1-Recovery_OX!E64)*(1-Recovery_OX!F64)</f>
        <v>0</v>
      </c>
      <c r="N64" s="513">
        <f>K64*(1-Recovery_OX!E64)*(1-Recovery_OX!F64)</f>
        <v>1.7604528161014682E-2</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5.5971165785558412</v>
      </c>
      <c r="H65" s="510">
        <f>H64+HWP!E65</f>
        <v>4.6176211773085685</v>
      </c>
      <c r="I65" s="493"/>
      <c r="J65" s="512">
        <f>Garden!J72</f>
        <v>0</v>
      </c>
      <c r="K65" s="513">
        <f>Paper!J72</f>
        <v>1.6414353259690317E-2</v>
      </c>
      <c r="L65" s="514">
        <f>Wood!J72</f>
        <v>0</v>
      </c>
      <c r="M65" s="515">
        <f>J65*(1-Recovery_OX!E65)*(1-Recovery_OX!F65)</f>
        <v>0</v>
      </c>
      <c r="N65" s="513">
        <f>K65*(1-Recovery_OX!E65)*(1-Recovery_OX!F65)</f>
        <v>1.6414353259690317E-2</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5.5971165785558412</v>
      </c>
      <c r="H66" s="510">
        <f>H65+HWP!E66</f>
        <v>4.6176211773085685</v>
      </c>
      <c r="I66" s="493"/>
      <c r="J66" s="512">
        <f>Garden!J73</f>
        <v>0</v>
      </c>
      <c r="K66" s="513">
        <f>Paper!J73</f>
        <v>1.530464153708831E-2</v>
      </c>
      <c r="L66" s="514">
        <f>Wood!J73</f>
        <v>0</v>
      </c>
      <c r="M66" s="515">
        <f>J66*(1-Recovery_OX!E66)*(1-Recovery_OX!F66)</f>
        <v>0</v>
      </c>
      <c r="N66" s="513">
        <f>K66*(1-Recovery_OX!E66)*(1-Recovery_OX!F66)</f>
        <v>1.530464153708831E-2</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5.5971165785558412</v>
      </c>
      <c r="H67" s="510">
        <f>H66+HWP!E67</f>
        <v>4.6176211773085685</v>
      </c>
      <c r="I67" s="493"/>
      <c r="J67" s="512">
        <f>Garden!J74</f>
        <v>0</v>
      </c>
      <c r="K67" s="513">
        <f>Paper!J74</f>
        <v>1.4269953185057015E-2</v>
      </c>
      <c r="L67" s="514">
        <f>Wood!J74</f>
        <v>0</v>
      </c>
      <c r="M67" s="515">
        <f>J67*(1-Recovery_OX!E67)*(1-Recovery_OX!F67)</f>
        <v>0</v>
      </c>
      <c r="N67" s="513">
        <f>K67*(1-Recovery_OX!E67)*(1-Recovery_OX!F67)</f>
        <v>1.4269953185057015E-2</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5.5971165785558412</v>
      </c>
      <c r="H68" s="510">
        <f>H67+HWP!E68</f>
        <v>4.6176211773085685</v>
      </c>
      <c r="I68" s="493"/>
      <c r="J68" s="512">
        <f>Garden!J75</f>
        <v>0</v>
      </c>
      <c r="K68" s="513">
        <f>Paper!J75</f>
        <v>1.3305216160094361E-2</v>
      </c>
      <c r="L68" s="514">
        <f>Wood!J75</f>
        <v>0</v>
      </c>
      <c r="M68" s="515">
        <f>J68*(1-Recovery_OX!E68)*(1-Recovery_OX!F68)</f>
        <v>0</v>
      </c>
      <c r="N68" s="513">
        <f>K68*(1-Recovery_OX!E68)*(1-Recovery_OX!F68)</f>
        <v>1.3305216160094361E-2</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5.5971165785558412</v>
      </c>
      <c r="H69" s="510">
        <f>H68+HWP!E69</f>
        <v>4.6176211773085685</v>
      </c>
      <c r="I69" s="493"/>
      <c r="J69" s="512">
        <f>Garden!J76</f>
        <v>0</v>
      </c>
      <c r="K69" s="513">
        <f>Paper!J76</f>
        <v>1.2405701320184735E-2</v>
      </c>
      <c r="L69" s="514">
        <f>Wood!J76</f>
        <v>0</v>
      </c>
      <c r="M69" s="515">
        <f>J69*(1-Recovery_OX!E69)*(1-Recovery_OX!F69)</f>
        <v>0</v>
      </c>
      <c r="N69" s="513">
        <f>K69*(1-Recovery_OX!E69)*(1-Recovery_OX!F69)</f>
        <v>1.2405701320184735E-2</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5.5971165785558412</v>
      </c>
      <c r="H70" s="510">
        <f>H69+HWP!E70</f>
        <v>4.6176211773085685</v>
      </c>
      <c r="I70" s="493"/>
      <c r="J70" s="512">
        <f>Garden!J77</f>
        <v>0</v>
      </c>
      <c r="K70" s="513">
        <f>Paper!J77</f>
        <v>1.1566999242539311E-2</v>
      </c>
      <c r="L70" s="514">
        <f>Wood!J77</f>
        <v>0</v>
      </c>
      <c r="M70" s="515">
        <f>J70*(1-Recovery_OX!E70)*(1-Recovery_OX!F70)</f>
        <v>0</v>
      </c>
      <c r="N70" s="513">
        <f>K70*(1-Recovery_OX!E70)*(1-Recovery_OX!F70)</f>
        <v>1.1566999242539311E-2</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5.5971165785558412</v>
      </c>
      <c r="H71" s="510">
        <f>H70+HWP!E71</f>
        <v>4.6176211773085685</v>
      </c>
      <c r="I71" s="493"/>
      <c r="J71" s="512">
        <f>Garden!J78</f>
        <v>0</v>
      </c>
      <c r="K71" s="513">
        <f>Paper!J78</f>
        <v>1.0784998608600438E-2</v>
      </c>
      <c r="L71" s="514">
        <f>Wood!J78</f>
        <v>0</v>
      </c>
      <c r="M71" s="515">
        <f>J71*(1-Recovery_OX!E71)*(1-Recovery_OX!F71)</f>
        <v>0</v>
      </c>
      <c r="N71" s="513">
        <f>K71*(1-Recovery_OX!E71)*(1-Recovery_OX!F71)</f>
        <v>1.0784998608600438E-2</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5.5971165785558412</v>
      </c>
      <c r="H72" s="510">
        <f>H71+HWP!E72</f>
        <v>4.6176211773085685</v>
      </c>
      <c r="I72" s="493"/>
      <c r="J72" s="512">
        <f>Garden!J79</f>
        <v>0</v>
      </c>
      <c r="K72" s="513">
        <f>Paper!J79</f>
        <v>1.00558660503533E-2</v>
      </c>
      <c r="L72" s="514">
        <f>Wood!J79</f>
        <v>0</v>
      </c>
      <c r="M72" s="515">
        <f>J72*(1-Recovery_OX!E72)*(1-Recovery_OX!F72)</f>
        <v>0</v>
      </c>
      <c r="N72" s="513">
        <f>K72*(1-Recovery_OX!E72)*(1-Recovery_OX!F72)</f>
        <v>1.00558660503533E-2</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5.5971165785558412</v>
      </c>
      <c r="H73" s="510">
        <f>H72+HWP!E73</f>
        <v>4.6176211773085685</v>
      </c>
      <c r="I73" s="493"/>
      <c r="J73" s="512">
        <f>Garden!J80</f>
        <v>0</v>
      </c>
      <c r="K73" s="513">
        <f>Paper!J80</f>
        <v>9.3760273591514537E-3</v>
      </c>
      <c r="L73" s="514">
        <f>Wood!J80</f>
        <v>0</v>
      </c>
      <c r="M73" s="515">
        <f>J73*(1-Recovery_OX!E73)*(1-Recovery_OX!F73)</f>
        <v>0</v>
      </c>
      <c r="N73" s="513">
        <f>K73*(1-Recovery_OX!E73)*(1-Recovery_OX!F73)</f>
        <v>9.3760273591514537E-3</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5.5971165785558412</v>
      </c>
      <c r="H74" s="510">
        <f>H73+HWP!E74</f>
        <v>4.6176211773085685</v>
      </c>
      <c r="I74" s="493"/>
      <c r="J74" s="512">
        <f>Garden!J81</f>
        <v>0</v>
      </c>
      <c r="K74" s="513">
        <f>Paper!J81</f>
        <v>8.7421499649419053E-3</v>
      </c>
      <c r="L74" s="514">
        <f>Wood!J81</f>
        <v>0</v>
      </c>
      <c r="M74" s="515">
        <f>J74*(1-Recovery_OX!E74)*(1-Recovery_OX!F74)</f>
        <v>0</v>
      </c>
      <c r="N74" s="513">
        <f>K74*(1-Recovery_OX!E74)*(1-Recovery_OX!F74)</f>
        <v>8.7421499649419053E-3</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5.5971165785558412</v>
      </c>
      <c r="H75" s="510">
        <f>H74+HWP!E75</f>
        <v>4.6176211773085685</v>
      </c>
      <c r="I75" s="493"/>
      <c r="J75" s="512">
        <f>Garden!J82</f>
        <v>0</v>
      </c>
      <c r="K75" s="513">
        <f>Paper!J82</f>
        <v>8.1511266000028337E-3</v>
      </c>
      <c r="L75" s="514">
        <f>Wood!J82</f>
        <v>0</v>
      </c>
      <c r="M75" s="515">
        <f>J75*(1-Recovery_OX!E75)*(1-Recovery_OX!F75)</f>
        <v>0</v>
      </c>
      <c r="N75" s="513">
        <f>K75*(1-Recovery_OX!E75)*(1-Recovery_OX!F75)</f>
        <v>8.1511266000028337E-3</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5.5971165785558412</v>
      </c>
      <c r="H76" s="510">
        <f>H75+HWP!E76</f>
        <v>4.6176211773085685</v>
      </c>
      <c r="I76" s="493"/>
      <c r="J76" s="512">
        <f>Garden!J83</f>
        <v>0</v>
      </c>
      <c r="K76" s="513">
        <f>Paper!J83</f>
        <v>7.6000600671136268E-3</v>
      </c>
      <c r="L76" s="514">
        <f>Wood!J83</f>
        <v>0</v>
      </c>
      <c r="M76" s="515">
        <f>J76*(1-Recovery_OX!E76)*(1-Recovery_OX!F76)</f>
        <v>0</v>
      </c>
      <c r="N76" s="513">
        <f>K76*(1-Recovery_OX!E76)*(1-Recovery_OX!F76)</f>
        <v>7.6000600671136268E-3</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5.5971165785558412</v>
      </c>
      <c r="H77" s="510">
        <f>H76+HWP!E77</f>
        <v>4.6176211773085685</v>
      </c>
      <c r="I77" s="493"/>
      <c r="J77" s="512">
        <f>Garden!J84</f>
        <v>0</v>
      </c>
      <c r="K77" s="513">
        <f>Paper!J84</f>
        <v>7.0862490374907329E-3</v>
      </c>
      <c r="L77" s="514">
        <f>Wood!J84</f>
        <v>0</v>
      </c>
      <c r="M77" s="515">
        <f>J77*(1-Recovery_OX!E77)*(1-Recovery_OX!F77)</f>
        <v>0</v>
      </c>
      <c r="N77" s="513">
        <f>K77*(1-Recovery_OX!E77)*(1-Recovery_OX!F77)</f>
        <v>7.0862490374907329E-3</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5.5971165785558412</v>
      </c>
      <c r="H78" s="510">
        <f>H77+HWP!E78</f>
        <v>4.6176211773085685</v>
      </c>
      <c r="I78" s="493"/>
      <c r="J78" s="512">
        <f>Garden!J85</f>
        <v>0</v>
      </c>
      <c r="K78" s="513">
        <f>Paper!J85</f>
        <v>6.6071748088708335E-3</v>
      </c>
      <c r="L78" s="514">
        <f>Wood!J85</f>
        <v>0</v>
      </c>
      <c r="M78" s="515">
        <f>J78*(1-Recovery_OX!E78)*(1-Recovery_OX!F78)</f>
        <v>0</v>
      </c>
      <c r="N78" s="513">
        <f>K78*(1-Recovery_OX!E78)*(1-Recovery_OX!F78)</f>
        <v>6.6071748088708335E-3</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5.5971165785558412</v>
      </c>
      <c r="H79" s="510">
        <f>H78+HWP!E79</f>
        <v>4.6176211773085685</v>
      </c>
      <c r="I79" s="493"/>
      <c r="J79" s="512">
        <f>Garden!J86</f>
        <v>0</v>
      </c>
      <c r="K79" s="513">
        <f>Paper!J86</f>
        <v>6.1604889588294295E-3</v>
      </c>
      <c r="L79" s="514">
        <f>Wood!J86</f>
        <v>0</v>
      </c>
      <c r="M79" s="515">
        <f>J79*(1-Recovery_OX!E79)*(1-Recovery_OX!F79)</f>
        <v>0</v>
      </c>
      <c r="N79" s="513">
        <f>K79*(1-Recovery_OX!E79)*(1-Recovery_OX!F79)</f>
        <v>6.1604889588294295E-3</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5.5971165785558412</v>
      </c>
      <c r="H80" s="510">
        <f>H79+HWP!E80</f>
        <v>4.6176211773085685</v>
      </c>
      <c r="I80" s="493"/>
      <c r="J80" s="512">
        <f>Garden!J87</f>
        <v>0</v>
      </c>
      <c r="K80" s="513">
        <f>Paper!J87</f>
        <v>5.7440018328113905E-3</v>
      </c>
      <c r="L80" s="514">
        <f>Wood!J87</f>
        <v>0</v>
      </c>
      <c r="M80" s="515">
        <f>J80*(1-Recovery_OX!E80)*(1-Recovery_OX!F80)</f>
        <v>0</v>
      </c>
      <c r="N80" s="513">
        <f>K80*(1-Recovery_OX!E80)*(1-Recovery_OX!F80)</f>
        <v>5.7440018328113905E-3</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5.5971165785558412</v>
      </c>
      <c r="H81" s="510">
        <f>H80+HWP!E81</f>
        <v>4.6176211773085685</v>
      </c>
      <c r="I81" s="493"/>
      <c r="J81" s="512">
        <f>Garden!J88</f>
        <v>0</v>
      </c>
      <c r="K81" s="513">
        <f>Paper!J88</f>
        <v>5.3556718104417799E-3</v>
      </c>
      <c r="L81" s="514">
        <f>Wood!J88</f>
        <v>0</v>
      </c>
      <c r="M81" s="515">
        <f>J81*(1-Recovery_OX!E81)*(1-Recovery_OX!F81)</f>
        <v>0</v>
      </c>
      <c r="N81" s="513">
        <f>K81*(1-Recovery_OX!E81)*(1-Recovery_OX!F81)</f>
        <v>5.3556718104417799E-3</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5.5971165785558412</v>
      </c>
      <c r="H82" s="510">
        <f>H81+HWP!E82</f>
        <v>4.6176211773085685</v>
      </c>
      <c r="I82" s="493"/>
      <c r="J82" s="512">
        <f>Garden!J89</f>
        <v>0</v>
      </c>
      <c r="K82" s="513">
        <f>Paper!J89</f>
        <v>4.9935952975004175E-3</v>
      </c>
      <c r="L82" s="514">
        <f>Wood!J89</f>
        <v>0</v>
      </c>
      <c r="M82" s="515">
        <f>J82*(1-Recovery_OX!E82)*(1-Recovery_OX!F82)</f>
        <v>0</v>
      </c>
      <c r="N82" s="513">
        <f>K82*(1-Recovery_OX!E82)*(1-Recovery_OX!F82)</f>
        <v>4.9935952975004175E-3</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5.5971165785558412</v>
      </c>
      <c r="H83" s="510">
        <f>H82+HWP!E83</f>
        <v>4.6176211773085685</v>
      </c>
      <c r="I83" s="493"/>
      <c r="J83" s="512">
        <f>Garden!J90</f>
        <v>0</v>
      </c>
      <c r="K83" s="513">
        <f>Paper!J90</f>
        <v>4.6559973945007943E-3</v>
      </c>
      <c r="L83" s="514">
        <f>Wood!J90</f>
        <v>0</v>
      </c>
      <c r="M83" s="515">
        <f>J83*(1-Recovery_OX!E83)*(1-Recovery_OX!F83)</f>
        <v>0</v>
      </c>
      <c r="N83" s="513">
        <f>K83*(1-Recovery_OX!E83)*(1-Recovery_OX!F83)</f>
        <v>4.6559973945007943E-3</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5.5971165785558412</v>
      </c>
      <c r="H84" s="510">
        <f>H83+HWP!E84</f>
        <v>4.6176211773085685</v>
      </c>
      <c r="I84" s="493"/>
      <c r="J84" s="512">
        <f>Garden!J91</f>
        <v>0</v>
      </c>
      <c r="K84" s="513">
        <f>Paper!J91</f>
        <v>4.3412231961307383E-3</v>
      </c>
      <c r="L84" s="514">
        <f>Wood!J91</f>
        <v>0</v>
      </c>
      <c r="M84" s="515">
        <f>J84*(1-Recovery_OX!E84)*(1-Recovery_OX!F84)</f>
        <v>0</v>
      </c>
      <c r="N84" s="513">
        <f>K84*(1-Recovery_OX!E84)*(1-Recovery_OX!F84)</f>
        <v>4.3412231961307383E-3</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5.5971165785558412</v>
      </c>
      <c r="H85" s="510">
        <f>H84+HWP!E85</f>
        <v>4.6176211773085685</v>
      </c>
      <c r="I85" s="493"/>
      <c r="J85" s="512">
        <f>Garden!J92</f>
        <v>0</v>
      </c>
      <c r="K85" s="513">
        <f>Paper!J92</f>
        <v>4.0477296789046486E-3</v>
      </c>
      <c r="L85" s="514">
        <f>Wood!J92</f>
        <v>0</v>
      </c>
      <c r="M85" s="515">
        <f>J85*(1-Recovery_OX!E85)*(1-Recovery_OX!F85)</f>
        <v>0</v>
      </c>
      <c r="N85" s="513">
        <f>K85*(1-Recovery_OX!E85)*(1-Recovery_OX!F85)</f>
        <v>4.0477296789046486E-3</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5.5971165785558412</v>
      </c>
      <c r="H86" s="510">
        <f>H85+HWP!E86</f>
        <v>4.6176211773085685</v>
      </c>
      <c r="I86" s="493"/>
      <c r="J86" s="512">
        <f>Garden!J93</f>
        <v>0</v>
      </c>
      <c r="K86" s="513">
        <f>Paper!J93</f>
        <v>3.7740781372605833E-3</v>
      </c>
      <c r="L86" s="514">
        <f>Wood!J93</f>
        <v>0</v>
      </c>
      <c r="M86" s="515">
        <f>J86*(1-Recovery_OX!E86)*(1-Recovery_OX!F86)</f>
        <v>0</v>
      </c>
      <c r="N86" s="513">
        <f>K86*(1-Recovery_OX!E86)*(1-Recovery_OX!F86)</f>
        <v>3.7740781372605833E-3</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5.5971165785558412</v>
      </c>
      <c r="H87" s="510">
        <f>H86+HWP!E87</f>
        <v>4.6176211773085685</v>
      </c>
      <c r="I87" s="493"/>
      <c r="J87" s="512">
        <f>Garden!J94</f>
        <v>0</v>
      </c>
      <c r="K87" s="513">
        <f>Paper!J94</f>
        <v>3.5189271310239207E-3</v>
      </c>
      <c r="L87" s="514">
        <f>Wood!J94</f>
        <v>0</v>
      </c>
      <c r="M87" s="515">
        <f>J87*(1-Recovery_OX!E87)*(1-Recovery_OX!F87)</f>
        <v>0</v>
      </c>
      <c r="N87" s="513">
        <f>K87*(1-Recovery_OX!E87)*(1-Recovery_OX!F87)</f>
        <v>3.5189271310239207E-3</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5.5971165785558412</v>
      </c>
      <c r="H88" s="510">
        <f>H87+HWP!E88</f>
        <v>4.6176211773085685</v>
      </c>
      <c r="I88" s="493"/>
      <c r="J88" s="512">
        <f>Garden!J95</f>
        <v>0</v>
      </c>
      <c r="K88" s="513">
        <f>Paper!J95</f>
        <v>3.2810259096660729E-3</v>
      </c>
      <c r="L88" s="514">
        <f>Wood!J95</f>
        <v>0</v>
      </c>
      <c r="M88" s="515">
        <f>J88*(1-Recovery_OX!E88)*(1-Recovery_OX!F88)</f>
        <v>0</v>
      </c>
      <c r="N88" s="513">
        <f>K88*(1-Recovery_OX!E88)*(1-Recovery_OX!F88)</f>
        <v>3.2810259096660729E-3</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5.5971165785558412</v>
      </c>
      <c r="H89" s="510">
        <f>H88+HWP!E89</f>
        <v>4.6176211773085685</v>
      </c>
      <c r="I89" s="493"/>
      <c r="J89" s="512">
        <f>Garden!J96</f>
        <v>0</v>
      </c>
      <c r="K89" s="513">
        <f>Paper!J96</f>
        <v>3.0592082811239387E-3</v>
      </c>
      <c r="L89" s="514">
        <f>Wood!J96</f>
        <v>0</v>
      </c>
      <c r="M89" s="515">
        <f>J89*(1-Recovery_OX!E89)*(1-Recovery_OX!F89)</f>
        <v>0</v>
      </c>
      <c r="N89" s="513">
        <f>K89*(1-Recovery_OX!E89)*(1-Recovery_OX!F89)</f>
        <v>3.0592082811239387E-3</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5.5971165785558412</v>
      </c>
      <c r="H90" s="510">
        <f>H89+HWP!E90</f>
        <v>4.6176211773085685</v>
      </c>
      <c r="I90" s="493"/>
      <c r="J90" s="512">
        <f>Garden!J97</f>
        <v>0</v>
      </c>
      <c r="K90" s="513">
        <f>Paper!J97</f>
        <v>2.8523868951250593E-3</v>
      </c>
      <c r="L90" s="514">
        <f>Wood!J97</f>
        <v>0</v>
      </c>
      <c r="M90" s="515">
        <f>J90*(1-Recovery_OX!E90)*(1-Recovery_OX!F90)</f>
        <v>0</v>
      </c>
      <c r="N90" s="513">
        <f>K90*(1-Recovery_OX!E90)*(1-Recovery_OX!F90)</f>
        <v>2.8523868951250593E-3</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5.5971165785558412</v>
      </c>
      <c r="H91" s="510">
        <f>H90+HWP!E91</f>
        <v>4.6176211773085685</v>
      </c>
      <c r="I91" s="493"/>
      <c r="J91" s="512">
        <f>Garden!J98</f>
        <v>0</v>
      </c>
      <c r="K91" s="513">
        <f>Paper!J98</f>
        <v>2.6595479129953217E-3</v>
      </c>
      <c r="L91" s="514">
        <f>Wood!J98</f>
        <v>0</v>
      </c>
      <c r="M91" s="515">
        <f>J91*(1-Recovery_OX!E91)*(1-Recovery_OX!F91)</f>
        <v>0</v>
      </c>
      <c r="N91" s="513">
        <f>K91*(1-Recovery_OX!E91)*(1-Recovery_OX!F91)</f>
        <v>2.6595479129953217E-3</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5.5971165785558412</v>
      </c>
      <c r="H92" s="519">
        <f>H91+HWP!E92</f>
        <v>4.6176211773085685</v>
      </c>
      <c r="I92" s="493"/>
      <c r="J92" s="521">
        <f>Garden!J99</f>
        <v>0</v>
      </c>
      <c r="K92" s="522">
        <f>Paper!J99</f>
        <v>2.4797460378206005E-3</v>
      </c>
      <c r="L92" s="523">
        <f>Wood!J99</f>
        <v>0</v>
      </c>
      <c r="M92" s="524">
        <f>J92*(1-Recovery_OX!E92)*(1-Recovery_OX!F92)</f>
        <v>0</v>
      </c>
      <c r="N92" s="522">
        <f>K92*(1-Recovery_OX!E92)*(1-Recovery_OX!F92)</f>
        <v>2.4797460378206005E-3</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2017-09-14T06:29:53Z</dcterms:modified>
</cp:coreProperties>
</file>