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Mahulu\"/>
    </mc:Choice>
  </mc:AlternateContent>
  <bookViews>
    <workbookView xWindow="360" yWindow="45" windowWidth="21015" windowHeight="9975" tabRatio="870" firstSheet="1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Rekap BAU_Gabung" sheetId="7" r:id="rId5"/>
    <sheet name="Frksi pengelolaan smph Mitigasi" sheetId="2" state="hidden" r:id="rId6"/>
    <sheet name="Rekaptlasi Mitigasi Emisi GRK" sheetId="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5" i="6" l="1"/>
  <c r="C16" i="6"/>
  <c r="C17" i="6"/>
  <c r="C18" i="6"/>
  <c r="C19" i="6"/>
  <c r="C20" i="6"/>
  <c r="C21" i="6"/>
  <c r="C22" i="6"/>
  <c r="C23" i="6"/>
  <c r="C24" i="6"/>
  <c r="C14" i="6" l="1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I81" i="3" s="1"/>
  <c r="J81" i="3" s="1"/>
  <c r="H29" i="3"/>
  <c r="I29" i="3"/>
  <c r="C29" i="3"/>
  <c r="D29" i="3"/>
  <c r="S5" i="7" l="1"/>
  <c r="D26" i="7"/>
  <c r="D24" i="7"/>
  <c r="Q5" i="7"/>
  <c r="R5" i="7"/>
  <c r="D25" i="7"/>
  <c r="D22" i="7"/>
  <c r="O5" i="7"/>
  <c r="D23" i="7"/>
  <c r="P5" i="7"/>
  <c r="N5" i="7"/>
  <c r="D21" i="7"/>
  <c r="D27" i="7"/>
  <c r="T5" i="7"/>
  <c r="D28" i="7"/>
  <c r="U5" i="7"/>
  <c r="D20" i="7"/>
  <c r="M5" i="7"/>
  <c r="I6" i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T4" i="7" l="1"/>
  <c r="C27" i="7"/>
  <c r="C19" i="7"/>
  <c r="L4" i="7"/>
  <c r="C15" i="7"/>
  <c r="H4" i="7"/>
  <c r="C28" i="7"/>
  <c r="U4" i="7"/>
  <c r="C11" i="7"/>
  <c r="D4" i="7"/>
  <c r="N4" i="7"/>
  <c r="C21" i="7"/>
  <c r="C12" i="7"/>
  <c r="E4" i="7"/>
  <c r="C20" i="7"/>
  <c r="M4" i="7"/>
  <c r="C23" i="7"/>
  <c r="P4" i="7"/>
  <c r="C16" i="7"/>
  <c r="I4" i="7"/>
  <c r="J4" i="7"/>
  <c r="C17" i="7"/>
  <c r="C26" i="7"/>
  <c r="S4" i="7"/>
  <c r="F4" i="7"/>
  <c r="C13" i="7"/>
  <c r="G4" i="7"/>
  <c r="C14" i="7"/>
  <c r="O4" i="7"/>
  <c r="C22" i="7"/>
  <c r="C9" i="7"/>
  <c r="B4" i="7"/>
  <c r="C10" i="7"/>
  <c r="C4" i="7"/>
  <c r="C18" i="7"/>
  <c r="K4" i="7"/>
  <c r="C24" i="7"/>
  <c r="Q4" i="7"/>
  <c r="R4" i="7"/>
  <c r="C25" i="7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29" i="1" l="1"/>
  <c r="J39" i="1"/>
  <c r="J31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s="1"/>
  <c r="J62" i="3" s="1"/>
  <c r="C3" i="7" l="1"/>
  <c r="B10" i="7"/>
  <c r="B9" i="7"/>
  <c r="B3" i="7"/>
  <c r="H11" i="3"/>
  <c r="I11" i="3" s="1"/>
  <c r="I63" i="3" s="1"/>
  <c r="J63" i="3" s="1"/>
  <c r="B11" i="7" l="1"/>
  <c r="D3" i="7"/>
  <c r="H12" i="3"/>
  <c r="I12" i="3" s="1"/>
  <c r="I64" i="3" s="1"/>
  <c r="J64" i="3" s="1"/>
  <c r="B12" i="7" l="1"/>
  <c r="E3" i="7"/>
  <c r="H13" i="3"/>
  <c r="I13" i="3" s="1"/>
  <c r="I65" i="3" s="1"/>
  <c r="J65" i="3" s="1"/>
  <c r="F3" i="7" l="1"/>
  <c r="B13" i="7"/>
  <c r="H14" i="3"/>
  <c r="I14" i="3" s="1"/>
  <c r="I66" i="3" s="1"/>
  <c r="J66" i="3" s="1"/>
  <c r="B14" i="7" l="1"/>
  <c r="G3" i="7"/>
  <c r="H15" i="3"/>
  <c r="I15" i="3" s="1"/>
  <c r="I67" i="3" s="1"/>
  <c r="J67" i="3" s="1"/>
  <c r="B15" i="7" l="1"/>
  <c r="H3" i="7"/>
  <c r="H16" i="3"/>
  <c r="I16" i="3" s="1"/>
  <c r="I68" i="3" s="1"/>
  <c r="J68" i="3" s="1"/>
  <c r="B16" i="7" l="1"/>
  <c r="I3" i="7"/>
  <c r="H17" i="3"/>
  <c r="I17" i="3" s="1"/>
  <c r="I69" i="3" s="1"/>
  <c r="J69" i="3" s="1"/>
  <c r="J3" i="7" l="1"/>
  <c r="B17" i="7"/>
  <c r="H18" i="3"/>
  <c r="I18" i="3" s="1"/>
  <c r="I70" i="3" s="1"/>
  <c r="J70" i="3" s="1"/>
  <c r="K3" i="7" l="1"/>
  <c r="B18" i="7"/>
  <c r="H19" i="3"/>
  <c r="I19" i="3" s="1"/>
  <c r="I71" i="3" s="1"/>
  <c r="J71" i="3" s="1"/>
  <c r="L3" i="7" l="1"/>
  <c r="B19" i="7"/>
  <c r="H20" i="3"/>
  <c r="I20" i="3" s="1"/>
  <c r="I72" i="3" s="1"/>
  <c r="J72" i="3" s="1"/>
  <c r="B20" i="7" l="1"/>
  <c r="E20" i="7" s="1"/>
  <c r="M3" i="7"/>
  <c r="H21" i="3"/>
  <c r="I21" i="3" s="1"/>
  <c r="I73" i="3" s="1"/>
  <c r="J73" i="3" s="1"/>
  <c r="M6" i="7" l="1"/>
  <c r="N3" i="7"/>
  <c r="B21" i="7"/>
  <c r="E21" i="7" s="1"/>
  <c r="H22" i="3"/>
  <c r="I22" i="3" s="1"/>
  <c r="I74" i="3" s="1"/>
  <c r="J74" i="3" s="1"/>
  <c r="N6" i="7" l="1"/>
  <c r="B22" i="7"/>
  <c r="E22" i="7" s="1"/>
  <c r="O3" i="7"/>
  <c r="H23" i="3"/>
  <c r="I23" i="3" s="1"/>
  <c r="I75" i="3" s="1"/>
  <c r="J75" i="3" s="1"/>
  <c r="O6" i="7" l="1"/>
  <c r="B23" i="7"/>
  <c r="E23" i="7" s="1"/>
  <c r="P3" i="7"/>
  <c r="H24" i="3"/>
  <c r="I24" i="3" s="1"/>
  <c r="I76" i="3" s="1"/>
  <c r="J76" i="3" s="1"/>
  <c r="P6" i="7" l="1"/>
  <c r="B24" i="7"/>
  <c r="E24" i="7" s="1"/>
  <c r="Q3" i="7"/>
  <c r="H25" i="3"/>
  <c r="I25" i="3" s="1"/>
  <c r="I77" i="3" s="1"/>
  <c r="J77" i="3" s="1"/>
  <c r="Q6" i="7" l="1"/>
  <c r="R3" i="7"/>
  <c r="B25" i="7"/>
  <c r="E25" i="7" s="1"/>
  <c r="H26" i="3"/>
  <c r="I26" i="3" s="1"/>
  <c r="I78" i="3" s="1"/>
  <c r="J78" i="3" s="1"/>
  <c r="R6" i="7" l="1"/>
  <c r="S3" i="7"/>
  <c r="B26" i="7"/>
  <c r="E26" i="7" s="1"/>
  <c r="H27" i="3"/>
  <c r="I27" i="3" s="1"/>
  <c r="I79" i="3" s="1"/>
  <c r="J79" i="3" s="1"/>
  <c r="S6" i="7" l="1"/>
  <c r="B27" i="7"/>
  <c r="E27" i="7" s="1"/>
  <c r="T3" i="7"/>
  <c r="H28" i="3"/>
  <c r="I28" i="3" s="1"/>
  <c r="I80" i="3" s="1"/>
  <c r="J80" i="3" s="1"/>
  <c r="T6" i="7" l="1"/>
  <c r="B28" i="7"/>
  <c r="E28" i="7" s="1"/>
  <c r="U3" i="7"/>
  <c r="D6" i="6"/>
  <c r="D7" i="6"/>
  <c r="D8" i="6"/>
  <c r="D9" i="6"/>
  <c r="D10" i="6"/>
  <c r="D11" i="6"/>
  <c r="D12" i="6"/>
  <c r="D13" i="6"/>
  <c r="D14" i="6"/>
  <c r="D15" i="6"/>
  <c r="U6" i="7" l="1"/>
  <c r="D15" i="7"/>
  <c r="E15" i="7" s="1"/>
  <c r="H5" i="7"/>
  <c r="H6" i="7" s="1"/>
  <c r="K5" i="7"/>
  <c r="K6" i="7" s="1"/>
  <c r="D18" i="7"/>
  <c r="E18" i="7" s="1"/>
  <c r="F5" i="7"/>
  <c r="F6" i="7" s="1"/>
  <c r="D13" i="7"/>
  <c r="E13" i="7" s="1"/>
  <c r="D19" i="7"/>
  <c r="E19" i="7" s="1"/>
  <c r="L5" i="7"/>
  <c r="L6" i="7" s="1"/>
  <c r="D14" i="7"/>
  <c r="E14" i="7" s="1"/>
  <c r="G5" i="7"/>
  <c r="G6" i="7" s="1"/>
  <c r="D12" i="7"/>
  <c r="E12" i="7" s="1"/>
  <c r="E5" i="7"/>
  <c r="E6" i="7" s="1"/>
  <c r="D11" i="7"/>
  <c r="E11" i="7" s="1"/>
  <c r="D5" i="7"/>
  <c r="D6" i="7" s="1"/>
  <c r="C5" i="7"/>
  <c r="C6" i="7" s="1"/>
  <c r="D10" i="7"/>
  <c r="E10" i="7" s="1"/>
  <c r="J5" i="7"/>
  <c r="J6" i="7" s="1"/>
  <c r="D17" i="7"/>
  <c r="E17" i="7" s="1"/>
  <c r="D16" i="7"/>
  <c r="E16" i="7" s="1"/>
  <c r="I5" i="7"/>
  <c r="I6" i="7" s="1"/>
  <c r="D5" i="6"/>
  <c r="B5" i="7" l="1"/>
  <c r="B6" i="7" s="1"/>
  <c r="V6" i="7" s="1"/>
  <c r="V7" i="7" s="1"/>
  <c r="D9" i="7"/>
  <c r="E9" i="7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<sst xmlns="http://schemas.openxmlformats.org/spreadsheetml/2006/main" count="310" uniqueCount="159">
  <si>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</si>
  <si>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</si>
  <si>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</si>
  <si>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</si>
  <si>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</si>
  <si>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</si>
  <si>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</si>
  <si>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</si>
  <si>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</si>
  <si>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</si>
  <si>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</si>
  <si>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</si>
  <si>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</si>
  <si>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</si>
  <si>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</si>
  <si>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</si>
  <si>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</si>
  <si>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</si>
  <si>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</si>
  <si>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</si>
  <si>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</si>
  <si>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</si>
  <si>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</si>
  <si>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</si>
  <si>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</si>
  <si>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</si>
  <si>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</si>
  <si>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</si>
  <si>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</si>
  <si>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</si>
  <si>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</si>
  <si>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</si>
  <si>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</si>
  <si>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</si>
  <si>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</si>
  <si>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</si>
  <si>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</si>
  <si>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</si>
  <si>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</si>
  <si>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</si>
  <si>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</si>
  <si>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</si>
  <si>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</si>
  <si>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</si>
  <si>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</si>
  <si>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</si>
  <si>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</si>
  <si>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</si>
  <si>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</si>
  <si>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</si>
  <si>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</si>
  <si>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</si>
  <si>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</si>
  <si>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</si>
  <si>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</si>
  <si>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</si>
  <si>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</si>
  <si>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</si>
  <si>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</si>
  <si>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</si>
  <si>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</si>
  <si>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</si>
  <si>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</si>
  <si>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</si>
  <si>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</si>
  <si>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</si>
  <si>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</si>
  <si>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</si>
  <si>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</si>
  <si>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</si>
  <si>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</si>
  <si>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</si>
  <si>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</si>
  <si>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</si>
  <si>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</si>
  <si>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</si>
  <si>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</si>
  <si>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</si>
  <si>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</si>
  <si>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</si>
  <si>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</si>
  <si>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</si>
  <si>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</si>
  <si>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</si>
  <si>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</si>
  <si>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</si>
  <si>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</si>
  <si>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</si>
  <si>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</si>
  <si>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</si>
  <si>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</si>
  <si>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</si>
  <si>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</si>
  <si>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</si>
  <si>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</si>
  <si>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</si>
  <si>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</si>
  <si>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</si>
  <si>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</si>
  <si>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</si>
  <si>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</si>
  <si>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</si>
  <si>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</si>
  <si>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</si>
  <si>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</si>
  <si>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</si>
  <si>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</si>
  <si>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</si>
  <si>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</si>
  <si>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</si>
  <si>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</si>
  <si>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</si>
  <si>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</si>
  <si>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</si>
  <si>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</si>
  <si>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</si>
  <si>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</si>
  <si>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</si>
  <si>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</si>
  <si>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</si>
  <si>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</si>
  <si>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</si>
  <si>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</si>
  <si>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</si>
  <si>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</si>
  <si>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</si>
  <si>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</si>
  <si>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</si>
  <si>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</si>
  <si>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</si>
  <si>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</si>
  <si>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</si>
  <si>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</si>
  <si>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</si>
  <si>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</si>
  <si>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</si>
  <si>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</si>
  <si>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</si>
  <si>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</si>
  <si>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</si>
  <si>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</si>
  <si>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</si>
  <si>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</si>
  <si>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</si>
  <si>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</si>
  <si>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</si>
  <si>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</si>
  <si>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</si>
  <si>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</si>
  <si>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</si>
  <si>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</si>
  <si>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KABUPATEN KUTAI TIMUR</t>
  </si>
  <si>
    <r>
      <t>Limbah Padat Domestik (ton CO</t>
    </r>
    <r>
      <rPr>
        <vertAlign val="subscript"/>
        <sz val="11"/>
        <rFont val="Calibri"/>
        <family val="2"/>
        <scheme val="minor"/>
      </rPr>
      <t>2-eq)</t>
    </r>
  </si>
  <si>
    <t>Limbah Padat Domestik</t>
  </si>
  <si>
    <t>Limbah Cair Domestik</t>
  </si>
  <si>
    <t>Limbah Cair Industri</t>
  </si>
  <si>
    <t>Total Emisi Limbah</t>
  </si>
  <si>
    <t>KABUPATEN MAHULU</t>
  </si>
  <si>
    <t xml:space="preserve"> Emisi GRK dari sampah dikelola secara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</si>
</sst>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horizontal="right"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43" fontId="41" fillId="0" borderId="1" xfId="1" applyFont="1" applyBorder="1" applyAlignment="1">
      <alignment vertical="center"/>
    </xf>
    <xf numFmtId="170" fontId="1" fillId="0" borderId="1" xfId="1" applyNumberFormat="1" applyFont="1" applyBorder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1" fillId="8" borderId="21" xfId="1" applyFont="1" applyFill="1" applyBorder="1" applyAlignment="1">
      <alignment vertical="center"/>
    </xf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1.1494952594999998E-2</c:v>
                </c:pt>
                <c:pt idx="1">
                  <c:v>1.158711561E-2</c:v>
                </c:pt>
                <c:pt idx="2">
                  <c:v>1.1657940389999996E-2</c:v>
                </c:pt>
                <c:pt idx="3">
                  <c:v>1.1756005470000001E-2</c:v>
                </c:pt>
                <c:pt idx="4">
                  <c:v>1.1790509850000002E-2</c:v>
                </c:pt>
                <c:pt idx="5">
                  <c:v>1.1844536445E-2</c:v>
                </c:pt>
                <c:pt idx="6">
                  <c:v>1.1933970889950001E-2</c:v>
                </c:pt>
                <c:pt idx="7">
                  <c:v>1.2004146442800002E-2</c:v>
                </c:pt>
                <c:pt idx="8">
                  <c:v>1.2074321995649999E-2</c:v>
                </c:pt>
                <c:pt idx="9">
                  <c:v>1.21444975485E-2</c:v>
                </c:pt>
                <c:pt idx="10">
                  <c:v>1.221467310135E-2</c:v>
                </c:pt>
                <c:pt idx="11">
                  <c:v>1.2284848654200001E-2</c:v>
                </c:pt>
                <c:pt idx="12">
                  <c:v>1.2355024207050003E-2</c:v>
                </c:pt>
                <c:pt idx="13">
                  <c:v>1.2425199759899998E-2</c:v>
                </c:pt>
                <c:pt idx="14">
                  <c:v>1.2495375312749997E-2</c:v>
                </c:pt>
                <c:pt idx="15">
                  <c:v>1.25655508656E-2</c:v>
                </c:pt>
                <c:pt idx="16">
                  <c:v>1.263572641845E-2</c:v>
                </c:pt>
                <c:pt idx="17">
                  <c:v>1.2705901971300001E-2</c:v>
                </c:pt>
                <c:pt idx="18">
                  <c:v>1.2776077524150001E-2</c:v>
                </c:pt>
                <c:pt idx="19">
                  <c:v>1.2846253077000002E-2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dikelola secara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0.42114742733010957</c:v>
                </c:pt>
                <c:pt idx="2">
                  <c:v>0.72247676072509182</c:v>
                </c:pt>
                <c:pt idx="3">
                  <c:v>0.94090366915825208</c:v>
                </c:pt>
                <c:pt idx="4">
                  <c:v>1.1031754729317973</c:v>
                </c:pt>
                <c:pt idx="5">
                  <c:v>1.2241494318107036</c:v>
                </c:pt>
                <c:pt idx="6">
                  <c:v>1.3169231411340954</c:v>
                </c:pt>
                <c:pt idx="7">
                  <c:v>1.3910499729393146</c:v>
                </c:pt>
                <c:pt idx="8">
                  <c:v>1.451117048538435</c:v>
                </c:pt>
                <c:pt idx="9">
                  <c:v>1.5009907099231232</c:v>
                </c:pt>
                <c:pt idx="10">
                  <c:v>1.5433619242372187</c:v>
                </c:pt>
                <c:pt idx="11">
                  <c:v>1.5801196747110726</c:v>
                </c:pt>
                <c:pt idx="12">
                  <c:v>1.6126033618201714</c:v>
                </c:pt>
                <c:pt idx="13">
                  <c:v>1.6417737792115836</c:v>
                </c:pt>
                <c:pt idx="14">
                  <c:v>1.6683292354203689</c:v>
                </c:pt>
                <c:pt idx="15">
                  <c:v>1.692784674774968</c:v>
                </c:pt>
                <c:pt idx="16">
                  <c:v>1.7155258007060297</c:v>
                </c:pt>
                <c:pt idx="17">
                  <c:v>1.7368462776180456</c:v>
                </c:pt>
                <c:pt idx="18">
                  <c:v>1.7569734504076531</c:v>
                </c:pt>
                <c:pt idx="19">
                  <c:v>1.7760862490679965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6.269044798474499E-2</c:v>
                </c:pt>
                <c:pt idx="1">
                  <c:v>6.3193080827310011E-2</c:v>
                </c:pt>
                <c:pt idx="2">
                  <c:v>6.3579340548690008E-2</c:v>
                </c:pt>
                <c:pt idx="3">
                  <c:v>6.4114161701369993E-2</c:v>
                </c:pt>
                <c:pt idx="4">
                  <c:v>6.4302339514350007E-2</c:v>
                </c:pt>
                <c:pt idx="5">
                  <c:v>6.4596986353094993E-2</c:v>
                </c:pt>
                <c:pt idx="6">
                  <c:v>6.5084738292291472E-2</c:v>
                </c:pt>
                <c:pt idx="7">
                  <c:v>6.5467457299558801E-2</c:v>
                </c:pt>
                <c:pt idx="8">
                  <c:v>6.5850176306826144E-2</c:v>
                </c:pt>
                <c:pt idx="9">
                  <c:v>6.6232895314093501E-2</c:v>
                </c:pt>
                <c:pt idx="10">
                  <c:v>6.6615614321360858E-2</c:v>
                </c:pt>
                <c:pt idx="11">
                  <c:v>6.6998333328628201E-2</c:v>
                </c:pt>
                <c:pt idx="12">
                  <c:v>6.7381052335895544E-2</c:v>
                </c:pt>
                <c:pt idx="13">
                  <c:v>6.7763771343162887E-2</c:v>
                </c:pt>
                <c:pt idx="14">
                  <c:v>6.8146490350430244E-2</c:v>
                </c:pt>
                <c:pt idx="15">
                  <c:v>6.8529209357697601E-2</c:v>
                </c:pt>
                <c:pt idx="16">
                  <c:v>6.8911928364964958E-2</c:v>
                </c:pt>
                <c:pt idx="17">
                  <c:v>6.9294647372232315E-2</c:v>
                </c:pt>
                <c:pt idx="18">
                  <c:v>6.9677366379499658E-2</c:v>
                </c:pt>
                <c:pt idx="19">
                  <c:v>7.0060085386767015E-2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956944"/>
        <c:axId val="296957336"/>
        <c:axId val="0"/>
      </c:bar3DChart>
      <c:catAx>
        <c:axId val="2969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957336"/>
        <c:crosses val="autoZero"/>
        <c:auto val="1"/>
        <c:lblAlgn val="ctr"/>
        <c:lblOffset val="100"/>
        <c:noMultiLvlLbl val="0"/>
      </c:catAx>
      <c:valAx>
        <c:axId val="2969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9695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GRK'!$E$90:$E$109</c:f>
              <c:numCache>
                <c:formatCode>_(* #,##0.00_);_(* \(#,##0.00\);_(* "-"??_);_(@_)</c:formatCode>
                <c:ptCount val="20"/>
                <c:pt idx="0">
                  <c:v>0.27867371818000003</c:v>
                </c:pt>
                <c:pt idx="1">
                  <c:v>0.27078769080000004</c:v>
                </c:pt>
                <c:pt idx="2">
                  <c:v>0.26859011922285714</c:v>
                </c:pt>
                <c:pt idx="3">
                  <c:v>0.2768621745161905</c:v>
                </c:pt>
                <c:pt idx="4">
                  <c:v>0.27767477686666675</c:v>
                </c:pt>
                <c:pt idx="5">
                  <c:v>0.27894714107333335</c:v>
                </c:pt>
                <c:pt idx="6">
                  <c:v>0.28105338498149524</c:v>
                </c:pt>
                <c:pt idx="7">
                  <c:v>0.28270606847245722</c:v>
                </c:pt>
                <c:pt idx="8">
                  <c:v>0.28435875196341909</c:v>
                </c:pt>
                <c:pt idx="9">
                  <c:v>0.28601143545438101</c:v>
                </c:pt>
                <c:pt idx="10">
                  <c:v>0.28766411894534283</c:v>
                </c:pt>
                <c:pt idx="11">
                  <c:v>0.28931680243630481</c:v>
                </c:pt>
                <c:pt idx="12">
                  <c:v>0.29096948592726674</c:v>
                </c:pt>
                <c:pt idx="13">
                  <c:v>0.29262216941822849</c:v>
                </c:pt>
                <c:pt idx="14">
                  <c:v>0.29427485290919053</c:v>
                </c:pt>
                <c:pt idx="15">
                  <c:v>0.2959275364001524</c:v>
                </c:pt>
                <c:pt idx="16">
                  <c:v>0.29758021989111433</c:v>
                </c:pt>
                <c:pt idx="17">
                  <c:v>0.2992329033820762</c:v>
                </c:pt>
                <c:pt idx="18">
                  <c:v>0.30088558687303818</c:v>
                </c:pt>
                <c:pt idx="19">
                  <c:v>0.30253827036400005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GRK'!$C$90:$C$109</c:f>
              <c:numCache>
                <c:formatCode>_(* #,##0.00_);_(* \(#,##0.00\);_(* "-"??_);_(@_)</c:formatCode>
                <c:ptCount val="20"/>
                <c:pt idx="0">
                  <c:v>0.55547530320240002</c:v>
                </c:pt>
                <c:pt idx="1">
                  <c:v>0.55992893433120006</c:v>
                </c:pt>
                <c:pt idx="2">
                  <c:v>0.56335142918879999</c:v>
                </c:pt>
                <c:pt idx="3">
                  <c:v>0.56809026822240005</c:v>
                </c:pt>
                <c:pt idx="4">
                  <c:v>0.56975763751200004</c:v>
                </c:pt>
                <c:pt idx="5">
                  <c:v>0.57236838679439983</c:v>
                </c:pt>
                <c:pt idx="6">
                  <c:v>0.57669016411490404</c:v>
                </c:pt>
                <c:pt idx="7">
                  <c:v>0.58008128610297616</c:v>
                </c:pt>
                <c:pt idx="8">
                  <c:v>0.58347240809104806</c:v>
                </c:pt>
                <c:pt idx="9">
                  <c:v>0.58686353007912007</c:v>
                </c:pt>
                <c:pt idx="10">
                  <c:v>0.59025465206719208</c:v>
                </c:pt>
                <c:pt idx="11">
                  <c:v>0.59364577405526409</c:v>
                </c:pt>
                <c:pt idx="12">
                  <c:v>0.5970368960433361</c:v>
                </c:pt>
                <c:pt idx="13">
                  <c:v>0.600428018031408</c:v>
                </c:pt>
                <c:pt idx="14">
                  <c:v>0.60381914001948001</c:v>
                </c:pt>
                <c:pt idx="15">
                  <c:v>0.60721026200755202</c:v>
                </c:pt>
                <c:pt idx="16">
                  <c:v>0.61060138399562414</c:v>
                </c:pt>
                <c:pt idx="17">
                  <c:v>0.61399250598369592</c:v>
                </c:pt>
                <c:pt idx="18">
                  <c:v>0.61738362797176816</c:v>
                </c:pt>
                <c:pt idx="19">
                  <c:v>0.62077474995984017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6958512"/>
        <c:axId val="296958904"/>
        <c:axId val="0"/>
      </c:bar3DChart>
      <c:catAx>
        <c:axId val="2969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8904"/>
        <c:crosses val="autoZero"/>
        <c:auto val="1"/>
        <c:lblAlgn val="ctr"/>
        <c:lblOffset val="100"/>
        <c:noMultiLvlLbl val="0"/>
      </c:catAx>
      <c:valAx>
        <c:axId val="2969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8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834.14902138240006</c:v>
                </c:pt>
                <c:pt idx="1">
                  <c:v>830.7166251312002</c:v>
                </c:pt>
                <c:pt idx="2">
                  <c:v>831.9415484116571</c:v>
                </c:pt>
                <c:pt idx="3">
                  <c:v>844.95244273859055</c:v>
                </c:pt>
                <c:pt idx="4">
                  <c:v>847.43241437866675</c:v>
                </c:pt>
                <c:pt idx="5">
                  <c:v>851.31552786773318</c:v>
                </c:pt>
                <c:pt idx="6">
                  <c:v>857.74354909639931</c:v>
                </c:pt>
                <c:pt idx="7">
                  <c:v>862.78735457543348</c:v>
                </c:pt>
                <c:pt idx="8">
                  <c:v>867.83116005446709</c:v>
                </c:pt>
                <c:pt idx="9">
                  <c:v>872.87496553350104</c:v>
                </c:pt>
                <c:pt idx="10">
                  <c:v>877.91877101253488</c:v>
                </c:pt>
                <c:pt idx="11">
                  <c:v>882.96257649156894</c:v>
                </c:pt>
                <c:pt idx="12">
                  <c:v>888.00638197060277</c:v>
                </c:pt>
                <c:pt idx="13">
                  <c:v>893.0501874496365</c:v>
                </c:pt>
                <c:pt idx="14">
                  <c:v>898.09399292867056</c:v>
                </c:pt>
                <c:pt idx="15">
                  <c:v>903.13779840770451</c:v>
                </c:pt>
                <c:pt idx="16">
                  <c:v>908.18160388673857</c:v>
                </c:pt>
                <c:pt idx="17">
                  <c:v>913.22540936577207</c:v>
                </c:pt>
                <c:pt idx="18">
                  <c:v>918.26921484480636</c:v>
                </c:pt>
                <c:pt idx="19">
                  <c:v>923.31302032384019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60080"/>
        <c:axId val="296960472"/>
      </c:lineChart>
      <c:catAx>
        <c:axId val="2969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60472"/>
        <c:crosses val="autoZero"/>
        <c:auto val="1"/>
        <c:lblAlgn val="ctr"/>
        <c:lblOffset val="100"/>
        <c:noMultiLvlLbl val="0"/>
      </c:catAx>
      <c:valAx>
        <c:axId val="2969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BaU Emisi GRK'!$I$59:$J$59</c:f>
              <c:strCache>
                <c:ptCount val="1"/>
                <c:pt idx="0">
                  <c:v>Limbah Padat Domestik (ton CO2-eq)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74.185400579744993</c:v>
                </c:pt>
                <c:pt idx="1">
                  <c:v>794.5812375298915</c:v>
                </c:pt>
                <c:pt idx="2">
                  <c:v>1310.0531453782282</c:v>
                </c:pt>
                <c:pt idx="3">
                  <c:v>1684.0087824812006</c:v>
                </c:pt>
                <c:pt idx="4">
                  <c:v>1961.5771296747985</c:v>
                </c:pt>
                <c:pt idx="5">
                  <c:v>2168.6875589576985</c:v>
                </c:pt>
                <c:pt idx="6">
                  <c:v>2327.8282511914358</c:v>
                </c:pt>
                <c:pt idx="7">
                  <c:v>2454.9744774538235</c:v>
                </c:pt>
                <c:pt idx="8">
                  <c:v>2558.0905743650351</c:v>
                </c:pt>
                <c:pt idx="9">
                  <c:v>2643.7846720244611</c:v>
                </c:pt>
                <c:pt idx="10">
                  <c:v>2716.6560172183445</c:v>
                </c:pt>
                <c:pt idx="11">
                  <c:v>2779.9331518006202</c:v>
                </c:pt>
                <c:pt idx="12">
                  <c:v>2835.9053022846915</c:v>
                </c:pt>
                <c:pt idx="13">
                  <c:v>2886.2146020959458</c:v>
                </c:pt>
                <c:pt idx="14">
                  <c:v>2932.0545601529257</c:v>
                </c:pt>
                <c:pt idx="15">
                  <c:v>2974.3052897833236</c:v>
                </c:pt>
                <c:pt idx="16">
                  <c:v>3013.6260131808826</c:v>
                </c:pt>
                <c:pt idx="17">
                  <c:v>3050.5186447118504</c:v>
                </c:pt>
                <c:pt idx="18">
                  <c:v>3085.371749241323</c:v>
                </c:pt>
                <c:pt idx="19">
                  <c:v>3118.4911436566681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61256"/>
        <c:axId val="296961648"/>
      </c:lineChart>
      <c:catAx>
        <c:axId val="2969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61648"/>
        <c:crosses val="autoZero"/>
        <c:auto val="1"/>
        <c:lblAlgn val="ctr"/>
        <c:lblOffset val="100"/>
        <c:noMultiLvlLbl val="0"/>
      </c:catAx>
      <c:valAx>
        <c:axId val="2969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6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Limbah Padat Domestik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74.185400579744993</c:v>
                </c:pt>
                <c:pt idx="1">
                  <c:v>794.5812375298915</c:v>
                </c:pt>
                <c:pt idx="2">
                  <c:v>1310.0531453782282</c:v>
                </c:pt>
                <c:pt idx="3">
                  <c:v>1684.0087824812006</c:v>
                </c:pt>
                <c:pt idx="4">
                  <c:v>1961.5771296747985</c:v>
                </c:pt>
                <c:pt idx="5">
                  <c:v>2168.6875589576985</c:v>
                </c:pt>
                <c:pt idx="6">
                  <c:v>2327.8282511914358</c:v>
                </c:pt>
                <c:pt idx="7">
                  <c:v>2454.9744774538235</c:v>
                </c:pt>
                <c:pt idx="8">
                  <c:v>2558.0905743650351</c:v>
                </c:pt>
                <c:pt idx="9">
                  <c:v>2643.7846720244611</c:v>
                </c:pt>
                <c:pt idx="10">
                  <c:v>2716.6560172183445</c:v>
                </c:pt>
                <c:pt idx="11">
                  <c:v>2779.9331518006202</c:v>
                </c:pt>
                <c:pt idx="12">
                  <c:v>2835.9053022846915</c:v>
                </c:pt>
                <c:pt idx="13">
                  <c:v>2886.2146020959458</c:v>
                </c:pt>
                <c:pt idx="14">
                  <c:v>2932.0545601529257</c:v>
                </c:pt>
                <c:pt idx="15">
                  <c:v>2974.3052897833236</c:v>
                </c:pt>
                <c:pt idx="16">
                  <c:v>3013.6260131808826</c:v>
                </c:pt>
                <c:pt idx="17">
                  <c:v>3050.5186447118504</c:v>
                </c:pt>
                <c:pt idx="18">
                  <c:v>3085.371749241323</c:v>
                </c:pt>
                <c:pt idx="19">
                  <c:v>3118.4911436566681</c:v>
                </c:pt>
              </c:numCache>
            </c:numRef>
          </c:val>
        </c:ser>
        <c:ser>
          <c:idx val="1"/>
          <c:order val="1"/>
          <c:tx>
            <c:v>Limbah Cair Domestik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834.14902138240006</c:v>
                </c:pt>
                <c:pt idx="1">
                  <c:v>830.7166251312002</c:v>
                </c:pt>
                <c:pt idx="2">
                  <c:v>831.9415484116571</c:v>
                </c:pt>
                <c:pt idx="3">
                  <c:v>844.95244273859055</c:v>
                </c:pt>
                <c:pt idx="4">
                  <c:v>847.43241437866675</c:v>
                </c:pt>
                <c:pt idx="5">
                  <c:v>851.31552786773318</c:v>
                </c:pt>
                <c:pt idx="6">
                  <c:v>857.74354909639931</c:v>
                </c:pt>
                <c:pt idx="7">
                  <c:v>862.78735457543348</c:v>
                </c:pt>
                <c:pt idx="8">
                  <c:v>867.83116005446709</c:v>
                </c:pt>
                <c:pt idx="9">
                  <c:v>872.87496553350104</c:v>
                </c:pt>
                <c:pt idx="10">
                  <c:v>877.91877101253488</c:v>
                </c:pt>
                <c:pt idx="11">
                  <c:v>882.96257649156894</c:v>
                </c:pt>
                <c:pt idx="12">
                  <c:v>888.00638197060277</c:v>
                </c:pt>
                <c:pt idx="13">
                  <c:v>893.0501874496365</c:v>
                </c:pt>
                <c:pt idx="14">
                  <c:v>898.09399292867056</c:v>
                </c:pt>
                <c:pt idx="15">
                  <c:v>903.13779840770451</c:v>
                </c:pt>
                <c:pt idx="16">
                  <c:v>908.18160388673857</c:v>
                </c:pt>
                <c:pt idx="17">
                  <c:v>913.22540936577207</c:v>
                </c:pt>
                <c:pt idx="18">
                  <c:v>918.26921484480636</c:v>
                </c:pt>
                <c:pt idx="19">
                  <c:v>923.31302032384019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473328"/>
        <c:axId val="298473720"/>
        <c:axId val="0"/>
      </c:bar3DChart>
      <c:catAx>
        <c:axId val="298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3720"/>
        <c:crosses val="autoZero"/>
        <c:auto val="1"/>
        <c:lblAlgn val="ctr"/>
        <c:lblOffset val="100"/>
        <c:noMultiLvlLbl val="0"/>
      </c:catAx>
      <c:valAx>
        <c:axId val="2984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 Emisi Industri Sawitt'!$B$5:$B$24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 Emisi Industri Sawitt'!$D$5:$D$24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11869.300485000002</c:v>
                </c:pt>
                <c:pt idx="7">
                  <c:v>24228.973440000002</c:v>
                </c:pt>
                <c:pt idx="8">
                  <c:v>37079.018865000005</c:v>
                </c:pt>
                <c:pt idx="9">
                  <c:v>50419.43675999999</c:v>
                </c:pt>
                <c:pt idx="10">
                  <c:v>75333.971019999997</c:v>
                </c:pt>
                <c:pt idx="11">
                  <c:v>101161.84612799999</c:v>
                </c:pt>
                <c:pt idx="12">
                  <c:v>127903.06208399998</c:v>
                </c:pt>
                <c:pt idx="13">
                  <c:v>155557.61888799997</c:v>
                </c:pt>
                <c:pt idx="14">
                  <c:v>184125.51653999995</c:v>
                </c:pt>
                <c:pt idx="15">
                  <c:v>213606.75503999996</c:v>
                </c:pt>
                <c:pt idx="16">
                  <c:v>244001.33438799999</c:v>
                </c:pt>
                <c:pt idx="17">
                  <c:v>275309.25458399998</c:v>
                </c:pt>
                <c:pt idx="18">
                  <c:v>307530.51562799996</c:v>
                </c:pt>
                <c:pt idx="19">
                  <c:v>312621.29438399995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74896"/>
        <c:axId val="298475288"/>
      </c:lineChart>
      <c:catAx>
        <c:axId val="2984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5288"/>
        <c:crosses val="autoZero"/>
        <c:auto val="1"/>
        <c:lblAlgn val="ctr"/>
        <c:lblOffset val="100"/>
        <c:noMultiLvlLbl val="0"/>
      </c:catAx>
      <c:valAx>
        <c:axId val="2984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BAU_Gabung'!$A$6</c:f>
              <c:strCache>
                <c:ptCount val="1"/>
                <c:pt idx="0">
                  <c:v>Total Emisi Limbah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BAU_Gabung'!$B$6:$U$6</c:f>
              <c:numCache>
                <c:formatCode>_-* #,##0_-;\-* #,##0_-;_-* "-"??_-;_-@_-</c:formatCode>
                <c:ptCount val="20"/>
                <c:pt idx="0">
                  <c:v>908.33442196214503</c:v>
                </c:pt>
                <c:pt idx="1">
                  <c:v>1625.2978626610916</c:v>
                </c:pt>
                <c:pt idx="2">
                  <c:v>2141.9946937898853</c:v>
                </c:pt>
                <c:pt idx="3">
                  <c:v>2528.9612252197912</c:v>
                </c:pt>
                <c:pt idx="4">
                  <c:v>2809.0095440534651</c:v>
                </c:pt>
                <c:pt idx="5">
                  <c:v>3020.0030868254316</c:v>
                </c:pt>
                <c:pt idx="6">
                  <c:v>15054.872285287836</c:v>
                </c:pt>
                <c:pt idx="7">
                  <c:v>27546.735272029258</c:v>
                </c:pt>
                <c:pt idx="8">
                  <c:v>40504.940599419511</c:v>
                </c:pt>
                <c:pt idx="9">
                  <c:v>53936.096397557951</c:v>
                </c:pt>
                <c:pt idx="10">
                  <c:v>78928.545808230876</c:v>
                </c:pt>
                <c:pt idx="11">
                  <c:v>104824.74185629218</c:v>
                </c:pt>
                <c:pt idx="12">
                  <c:v>131626.97376825527</c:v>
                </c:pt>
                <c:pt idx="13">
                  <c:v>159336.88367754556</c:v>
                </c:pt>
                <c:pt idx="14">
                  <c:v>187955.66509308154</c:v>
                </c:pt>
                <c:pt idx="15">
                  <c:v>217484.198128191</c:v>
                </c:pt>
                <c:pt idx="16">
                  <c:v>247923.14200506761</c:v>
                </c:pt>
                <c:pt idx="17">
                  <c:v>279272.99863807758</c:v>
                </c:pt>
                <c:pt idx="18">
                  <c:v>311534.15659208607</c:v>
                </c:pt>
                <c:pt idx="19">
                  <c:v>316663.09854798048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76072"/>
        <c:axId val="298476464"/>
      </c:lineChart>
      <c:catAx>
        <c:axId val="29847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6464"/>
        <c:crosses val="autoZero"/>
        <c:auto val="1"/>
        <c:lblAlgn val="ctr"/>
        <c:lblOffset val="100"/>
        <c:noMultiLvlLbl val="0"/>
      </c:catAx>
      <c:valAx>
        <c:axId val="2984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'Rekap BAU_Gabung'!$A$3</c:f>
              <c:strCache>
                <c:ptCount val="1"/>
                <c:pt idx="0">
                  <c:v>Limbah Padat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BAU_Gabung'!$B$3:$U$3</c:f>
              <c:numCache>
                <c:formatCode>_-* #,##0_-;\-* #,##0_-;_-* "-"??_-;_-@_-</c:formatCode>
                <c:ptCount val="20"/>
                <c:pt idx="0">
                  <c:v>74.185400579744993</c:v>
                </c:pt>
                <c:pt idx="1">
                  <c:v>794.5812375298915</c:v>
                </c:pt>
                <c:pt idx="2">
                  <c:v>1310.0531453782282</c:v>
                </c:pt>
                <c:pt idx="3">
                  <c:v>1684.0087824812006</c:v>
                </c:pt>
                <c:pt idx="4">
                  <c:v>1961.5771296747985</c:v>
                </c:pt>
                <c:pt idx="5">
                  <c:v>2168.6875589576985</c:v>
                </c:pt>
                <c:pt idx="6">
                  <c:v>2327.8282511914358</c:v>
                </c:pt>
                <c:pt idx="7">
                  <c:v>2454.9744774538235</c:v>
                </c:pt>
                <c:pt idx="8">
                  <c:v>2558.0905743650351</c:v>
                </c:pt>
                <c:pt idx="9">
                  <c:v>2643.7846720244611</c:v>
                </c:pt>
                <c:pt idx="10">
                  <c:v>2716.6560172183445</c:v>
                </c:pt>
                <c:pt idx="11">
                  <c:v>2779.9331518006202</c:v>
                </c:pt>
                <c:pt idx="12">
                  <c:v>2835.9053022846915</c:v>
                </c:pt>
                <c:pt idx="13">
                  <c:v>2886.2146020959458</c:v>
                </c:pt>
                <c:pt idx="14">
                  <c:v>2932.0545601529257</c:v>
                </c:pt>
                <c:pt idx="15">
                  <c:v>2974.3052897833236</c:v>
                </c:pt>
                <c:pt idx="16">
                  <c:v>3013.6260131808826</c:v>
                </c:pt>
                <c:pt idx="17">
                  <c:v>3050.5186447118504</c:v>
                </c:pt>
                <c:pt idx="18">
                  <c:v>3085.371749241323</c:v>
                </c:pt>
                <c:pt idx="19">
                  <c:v>3118.4911436566681</c:v>
                </c:pt>
              </c:numCache>
            </c:numRef>
          </c:val>
        </c:ser>
        <c:ser>
          <c:idx val="1"/>
          <c:order val="1"/>
          <c:tx>
            <c:strRef>
              <c:f>'Rekap BAU_Gabung'!$A$4</c:f>
              <c:strCache>
                <c:ptCount val="1"/>
                <c:pt idx="0">
                  <c:v>Limbah Cair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BAU_Gabung'!$B$4:$U$4</c:f>
              <c:numCache>
                <c:formatCode>_-* #,##0_-;\-* #,##0_-;_-* "-"??_-;_-@_-</c:formatCode>
                <c:ptCount val="20"/>
                <c:pt idx="0">
                  <c:v>834.14902138240006</c:v>
                </c:pt>
                <c:pt idx="1">
                  <c:v>830.7166251312002</c:v>
                </c:pt>
                <c:pt idx="2">
                  <c:v>831.9415484116571</c:v>
                </c:pt>
                <c:pt idx="3">
                  <c:v>844.95244273859055</c:v>
                </c:pt>
                <c:pt idx="4">
                  <c:v>847.43241437866675</c:v>
                </c:pt>
                <c:pt idx="5">
                  <c:v>851.31552786773318</c:v>
                </c:pt>
                <c:pt idx="6">
                  <c:v>857.74354909639931</c:v>
                </c:pt>
                <c:pt idx="7">
                  <c:v>862.78735457543348</c:v>
                </c:pt>
                <c:pt idx="8">
                  <c:v>867.83116005446709</c:v>
                </c:pt>
                <c:pt idx="9">
                  <c:v>872.87496553350104</c:v>
                </c:pt>
                <c:pt idx="10">
                  <c:v>877.91877101253488</c:v>
                </c:pt>
                <c:pt idx="11">
                  <c:v>882.96257649156894</c:v>
                </c:pt>
                <c:pt idx="12">
                  <c:v>888.00638197060277</c:v>
                </c:pt>
                <c:pt idx="13">
                  <c:v>893.0501874496365</c:v>
                </c:pt>
                <c:pt idx="14">
                  <c:v>898.09399292867056</c:v>
                </c:pt>
                <c:pt idx="15">
                  <c:v>903.13779840770451</c:v>
                </c:pt>
                <c:pt idx="16">
                  <c:v>908.18160388673857</c:v>
                </c:pt>
                <c:pt idx="17">
                  <c:v>913.22540936577207</c:v>
                </c:pt>
                <c:pt idx="18">
                  <c:v>918.26921484480636</c:v>
                </c:pt>
                <c:pt idx="19">
                  <c:v>923.31302032384019</c:v>
                </c:pt>
              </c:numCache>
            </c:numRef>
          </c:val>
        </c:ser>
        <c:ser>
          <c:idx val="2"/>
          <c:order val="2"/>
          <c:tx>
            <c:strRef>
              <c:f>'Rekap BAU_Gabung'!$A$5</c:f>
              <c:strCache>
                <c:ptCount val="1"/>
                <c:pt idx="0">
                  <c:v>Limbah Cair Industri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BAU_Gabung'!$B$5:$U$5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11869.300485000002</c:v>
                </c:pt>
                <c:pt idx="7">
                  <c:v>24228.973440000002</c:v>
                </c:pt>
                <c:pt idx="8">
                  <c:v>37079.018865000005</c:v>
                </c:pt>
                <c:pt idx="9">
                  <c:v>50419.43675999999</c:v>
                </c:pt>
                <c:pt idx="10">
                  <c:v>75333.971019999997</c:v>
                </c:pt>
                <c:pt idx="11">
                  <c:v>101161.84612799999</c:v>
                </c:pt>
                <c:pt idx="12">
                  <c:v>127903.06208399998</c:v>
                </c:pt>
                <c:pt idx="13">
                  <c:v>155557.61888799997</c:v>
                </c:pt>
                <c:pt idx="14">
                  <c:v>184125.51653999995</c:v>
                </c:pt>
                <c:pt idx="15">
                  <c:v>213606.75503999996</c:v>
                </c:pt>
                <c:pt idx="16">
                  <c:v>244001.33438799999</c:v>
                </c:pt>
                <c:pt idx="17">
                  <c:v>275309.25458399998</c:v>
                </c:pt>
                <c:pt idx="18">
                  <c:v>307530.51562799996</c:v>
                </c:pt>
                <c:pt idx="19">
                  <c:v>312621.29438399995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118580</xdr:rowOff>
    </xdr:from>
    <xdr:to>
      <xdr:col>23</xdr:col>
      <xdr:colOff>204107</xdr:colOff>
      <xdr:row>53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112055</xdr:colOff>
      <xdr:row>57</xdr:row>
      <xdr:rowOff>169209</xdr:rowOff>
    </xdr:from>
    <xdr:to>
      <xdr:col>17</xdr:col>
      <xdr:colOff>299357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136070</xdr:colOff>
      <xdr:row>111</xdr:row>
      <xdr:rowOff>36737</xdr:rowOff>
    </xdr:from>
    <xdr:to>
      <xdr:col>6</xdr:col>
      <xdr:colOff>353786</xdr:colOff>
      <xdr:row>127</xdr:row>
      <xdr:rowOff>136070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138112</xdr:rowOff>
    </xdr:from>
    <xdr:to>
      <xdr:col>15</xdr:col>
      <xdr:colOff>409575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268940</xdr:colOff>
      <xdr:row>22</xdr:row>
      <xdr:rowOff>23532</xdr:rowOff>
    </xdr:from>
    <xdr:to>
      <xdr:col>17</xdr:col>
      <xdr:colOff>515470</xdr:colOff>
      <xdr:row>36</xdr:row>
      <xdr:rowOff>99732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246529</xdr:colOff>
      <xdr:row>7</xdr:row>
      <xdr:rowOff>34738</xdr:rowOff>
    </xdr:from>
    <xdr:to>
      <xdr:col>17</xdr:col>
      <xdr:colOff>672353</xdr:colOff>
      <xdr:row>21</xdr:row>
      <xdr:rowOff>110938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L14">
            <v>25319</v>
          </cell>
        </row>
        <row r="15">
          <cell r="L15">
            <v>25522</v>
          </cell>
        </row>
        <row r="16">
          <cell r="L16">
            <v>25678</v>
          </cell>
        </row>
        <row r="17">
          <cell r="L17">
            <v>25894</v>
          </cell>
        </row>
        <row r="18">
          <cell r="L18">
            <v>25970</v>
          </cell>
        </row>
        <row r="19">
          <cell r="L19">
            <v>26089</v>
          </cell>
        </row>
        <row r="20">
          <cell r="L20">
            <v>26285.99</v>
          </cell>
        </row>
        <row r="21">
          <cell r="L21">
            <v>26440.560000000001</v>
          </cell>
        </row>
        <row r="22">
          <cell r="L22">
            <v>26595.13</v>
          </cell>
        </row>
        <row r="23">
          <cell r="L23">
            <v>26749.7</v>
          </cell>
        </row>
        <row r="24">
          <cell r="L24">
            <v>26904.27</v>
          </cell>
        </row>
        <row r="25">
          <cell r="L25">
            <v>27058.84</v>
          </cell>
        </row>
        <row r="26">
          <cell r="L26">
            <v>27213.41</v>
          </cell>
        </row>
        <row r="27">
          <cell r="L27">
            <v>27367.98</v>
          </cell>
        </row>
        <row r="28">
          <cell r="L28">
            <v>27522.55</v>
          </cell>
        </row>
        <row r="29">
          <cell r="L29">
            <v>27677.119999999999</v>
          </cell>
        </row>
        <row r="30">
          <cell r="L30">
            <v>27831.69</v>
          </cell>
        </row>
        <row r="31">
          <cell r="L31">
            <v>27986.26</v>
          </cell>
        </row>
        <row r="32">
          <cell r="L32">
            <v>28140.83</v>
          </cell>
        </row>
        <row r="33">
          <cell r="L33">
            <v>28295.4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2.0054639396671885E-2</v>
          </cell>
        </row>
        <row r="30">
          <cell r="O30">
            <v>3.4403655272623422E-2</v>
          </cell>
        </row>
        <row r="31">
          <cell r="O31">
            <v>4.4804936626583435E-2</v>
          </cell>
        </row>
        <row r="32">
          <cell r="O32">
            <v>5.253216537770463E-2</v>
          </cell>
        </row>
        <row r="33">
          <cell r="O33">
            <v>5.8292830086223983E-2</v>
          </cell>
        </row>
        <row r="34">
          <cell r="O34">
            <v>6.2710625768290257E-2</v>
          </cell>
        </row>
        <row r="35">
          <cell r="O35">
            <v>6.6240474901872126E-2</v>
          </cell>
        </row>
        <row r="36">
          <cell r="O36">
            <v>6.9100811835163575E-2</v>
          </cell>
        </row>
        <row r="37">
          <cell r="O37">
            <v>7.1475748091577293E-2</v>
          </cell>
        </row>
        <row r="38">
          <cell r="O38">
            <v>7.3493424963677084E-2</v>
          </cell>
        </row>
        <row r="39">
          <cell r="O39">
            <v>7.5243794033860598E-2</v>
          </cell>
        </row>
        <row r="40">
          <cell r="O40">
            <v>7.679063627715102E-2</v>
          </cell>
        </row>
        <row r="41">
          <cell r="O41">
            <v>7.8179703771980177E-2</v>
          </cell>
        </row>
        <row r="42">
          <cell r="O42">
            <v>7.9444249305731851E-2</v>
          </cell>
        </row>
        <row r="43">
          <cell r="O43">
            <v>8.0608794036903242E-2</v>
          </cell>
        </row>
        <row r="44">
          <cell r="O44">
            <v>8.1691704795525219E-2</v>
          </cell>
        </row>
        <row r="45">
          <cell r="O45">
            <v>8.2706965600859314E-2</v>
          </cell>
        </row>
        <row r="46">
          <cell r="O46">
            <v>8.3665402400364436E-2</v>
          </cell>
        </row>
        <row r="47">
          <cell r="O47">
            <v>8.4575535669904597E-2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1.4221600655355809E-2</v>
          </cell>
        </row>
        <row r="30">
          <cell r="O30">
            <v>2.4397100176878413E-2</v>
          </cell>
        </row>
        <row r="31">
          <cell r="O31">
            <v>3.177309267388468E-2</v>
          </cell>
        </row>
        <row r="32">
          <cell r="O32">
            <v>3.725280035136435E-2</v>
          </cell>
        </row>
        <row r="33">
          <cell r="O33">
            <v>4.133793354042381E-2</v>
          </cell>
        </row>
        <row r="34">
          <cell r="O34">
            <v>4.4470780994052335E-2</v>
          </cell>
        </row>
        <row r="35">
          <cell r="O35">
            <v>4.6973947655816688E-2</v>
          </cell>
        </row>
        <row r="36">
          <cell r="O36">
            <v>4.9002334644005906E-2</v>
          </cell>
        </row>
        <row r="37">
          <cell r="O37">
            <v>5.0686503297083081E-2</v>
          </cell>
        </row>
        <row r="38">
          <cell r="O38">
            <v>5.2117324074210228E-2</v>
          </cell>
        </row>
        <row r="39">
          <cell r="O39">
            <v>5.3358585481272362E-2</v>
          </cell>
        </row>
        <row r="40">
          <cell r="O40">
            <v>5.4455517329598774E-2</v>
          </cell>
        </row>
        <row r="41">
          <cell r="O41">
            <v>5.5440564370538049E-2</v>
          </cell>
        </row>
        <row r="42">
          <cell r="O42">
            <v>5.633730757473223E-2</v>
          </cell>
        </row>
        <row r="43">
          <cell r="O43">
            <v>5.7163135942145622E-2</v>
          </cell>
        </row>
        <row r="44">
          <cell r="O44">
            <v>5.7931074175782783E-2</v>
          </cell>
        </row>
        <row r="45">
          <cell r="O45">
            <v>5.8651038940489182E-2</v>
          </cell>
        </row>
        <row r="46">
          <cell r="O46">
            <v>5.9330707377620036E-2</v>
          </cell>
        </row>
        <row r="47">
          <cell r="O47">
            <v>5.997612172023354E-2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2.5977293999999995E-4</v>
          </cell>
          <cell r="D6">
            <v>1.9482970499999996E-5</v>
          </cell>
        </row>
        <row r="7">
          <cell r="B7">
            <v>2.6185572000000002E-4</v>
          </cell>
          <cell r="D7">
            <v>1.9639178999999999E-5</v>
          </cell>
        </row>
        <row r="8">
          <cell r="B8">
            <v>2.6345627999999993E-4</v>
          </cell>
          <cell r="D8">
            <v>1.9759220999999993E-5</v>
          </cell>
        </row>
        <row r="9">
          <cell r="B9">
            <v>2.6567244000000003E-4</v>
          </cell>
          <cell r="D9">
            <v>1.9925433000000001E-5</v>
          </cell>
        </row>
        <row r="10">
          <cell r="B10">
            <v>2.6645220000000004E-4</v>
          </cell>
          <cell r="D10">
            <v>1.9983915000000001E-5</v>
          </cell>
        </row>
        <row r="11">
          <cell r="B11">
            <v>2.6767313999999999E-4</v>
          </cell>
          <cell r="D11">
            <v>2.0075485499999998E-5</v>
          </cell>
        </row>
        <row r="12">
          <cell r="B12">
            <v>2.6969425740000003E-4</v>
          </cell>
          <cell r="D12">
            <v>2.0227069305E-5</v>
          </cell>
        </row>
        <row r="13">
          <cell r="B13">
            <v>2.7128014560000004E-4</v>
          </cell>
          <cell r="D13">
            <v>2.0346010919999999E-5</v>
          </cell>
        </row>
        <row r="14">
          <cell r="B14">
            <v>2.7286603379999999E-4</v>
          </cell>
          <cell r="D14">
            <v>2.0464952534999996E-5</v>
          </cell>
        </row>
        <row r="15">
          <cell r="B15">
            <v>2.7445192199999999E-4</v>
          </cell>
          <cell r="D15">
            <v>2.0583894149999999E-5</v>
          </cell>
        </row>
        <row r="16">
          <cell r="B16">
            <v>2.760378102E-4</v>
          </cell>
          <cell r="D16">
            <v>2.0702835764999999E-5</v>
          </cell>
        </row>
        <row r="17">
          <cell r="B17">
            <v>2.776236984E-4</v>
          </cell>
          <cell r="D17">
            <v>2.0821777379999998E-5</v>
          </cell>
        </row>
        <row r="18">
          <cell r="B18">
            <v>2.7920958660000006E-4</v>
          </cell>
          <cell r="D18">
            <v>2.0940718995000005E-5</v>
          </cell>
        </row>
        <row r="19">
          <cell r="B19">
            <v>2.8079547480000001E-4</v>
          </cell>
          <cell r="D19">
            <v>2.1059660609999998E-5</v>
          </cell>
        </row>
        <row r="20">
          <cell r="B20">
            <v>2.8238136299999996E-4</v>
          </cell>
          <cell r="D20">
            <v>2.1178602224999994E-5</v>
          </cell>
        </row>
        <row r="21">
          <cell r="B21">
            <v>2.8396725119999997E-4</v>
          </cell>
          <cell r="D21">
            <v>2.129754384E-5</v>
          </cell>
        </row>
        <row r="22">
          <cell r="B22">
            <v>2.8555313939999997E-4</v>
          </cell>
          <cell r="D22">
            <v>2.1416485455E-5</v>
          </cell>
        </row>
        <row r="23">
          <cell r="B23">
            <v>2.8713902759999998E-4</v>
          </cell>
          <cell r="D23">
            <v>2.153542707E-5</v>
          </cell>
        </row>
        <row r="24">
          <cell r="B24">
            <v>2.8872491580000004E-4</v>
          </cell>
          <cell r="D24">
            <v>2.1654368685000003E-5</v>
          </cell>
        </row>
        <row r="25">
          <cell r="B25">
            <v>2.9031080400000004E-4</v>
          </cell>
          <cell r="D25">
            <v>2.1773310300000003E-5</v>
          </cell>
        </row>
        <row r="32">
          <cell r="B32">
            <v>2.2267099010974999E-3</v>
          </cell>
          <cell r="D32">
            <v>5.1385613102249996E-5</v>
          </cell>
        </row>
        <row r="33">
          <cell r="B33">
            <v>2.2445629802050004E-3</v>
          </cell>
          <cell r="D33">
            <v>5.17976072355E-5</v>
          </cell>
        </row>
        <row r="34">
          <cell r="B34">
            <v>2.2582825877950001E-3</v>
          </cell>
          <cell r="D34">
            <v>5.2114213564499997E-5</v>
          </cell>
        </row>
        <row r="35">
          <cell r="B35">
            <v>2.2772789675349998E-3</v>
          </cell>
          <cell r="D35">
            <v>5.2552591558500001E-5</v>
          </cell>
        </row>
        <row r="36">
          <cell r="B36">
            <v>2.2839628789250001E-3</v>
          </cell>
          <cell r="D36">
            <v>5.2706835667500002E-5</v>
          </cell>
        </row>
        <row r="37">
          <cell r="B37">
            <v>2.2944284770224999E-3</v>
          </cell>
          <cell r="D37">
            <v>5.2948349469750002E-5</v>
          </cell>
        </row>
        <row r="38">
          <cell r="B38">
            <v>2.3117529994529755E-3</v>
          </cell>
          <cell r="D38">
            <v>5.3348146141222514E-5</v>
          </cell>
        </row>
        <row r="39">
          <cell r="B39">
            <v>2.3253468439734001E-3</v>
          </cell>
          <cell r="D39">
            <v>5.366185024554001E-5</v>
          </cell>
        </row>
        <row r="40">
          <cell r="B40">
            <v>2.3389406884938247E-3</v>
          </cell>
          <cell r="D40">
            <v>5.3975554349857499E-5</v>
          </cell>
        </row>
        <row r="41">
          <cell r="B41">
            <v>2.3525345330142498E-3</v>
          </cell>
          <cell r="D41">
            <v>5.4289258454175001E-5</v>
          </cell>
        </row>
        <row r="42">
          <cell r="B42">
            <v>2.3661283775346753E-3</v>
          </cell>
          <cell r="D42">
            <v>5.4602962558492497E-5</v>
          </cell>
        </row>
        <row r="43">
          <cell r="B43">
            <v>2.3797222220551003E-3</v>
          </cell>
          <cell r="D43">
            <v>5.4916666662809999E-5</v>
          </cell>
        </row>
        <row r="44">
          <cell r="B44">
            <v>2.393316066575525E-3</v>
          </cell>
          <cell r="D44">
            <v>5.5230370767127495E-5</v>
          </cell>
        </row>
        <row r="45">
          <cell r="B45">
            <v>2.4069099110959496E-3</v>
          </cell>
          <cell r="D45">
            <v>5.554407487144499E-5</v>
          </cell>
        </row>
        <row r="46">
          <cell r="B46">
            <v>2.4205037556163747E-3</v>
          </cell>
          <cell r="D46">
            <v>5.5857778975762493E-5</v>
          </cell>
        </row>
        <row r="47">
          <cell r="B47">
            <v>2.4340976001367997E-3</v>
          </cell>
          <cell r="D47">
            <v>5.6171483080079995E-5</v>
          </cell>
        </row>
        <row r="48">
          <cell r="B48">
            <v>2.4476914446572252E-3</v>
          </cell>
          <cell r="D48">
            <v>5.6485187184397497E-5</v>
          </cell>
        </row>
        <row r="49">
          <cell r="B49">
            <v>2.4612852891776503E-3</v>
          </cell>
          <cell r="D49">
            <v>5.6798891288715013E-5</v>
          </cell>
        </row>
        <row r="50">
          <cell r="B50">
            <v>2.4748791336980753E-3</v>
          </cell>
          <cell r="D50">
            <v>5.7112595393032502E-5</v>
          </cell>
        </row>
        <row r="51">
          <cell r="B51">
            <v>2.4884729782185004E-3</v>
          </cell>
          <cell r="D51">
            <v>5.7426299497350011E-5</v>
          </cell>
        </row>
        <row r="59">
          <cell r="B59">
            <v>2.6451204914399999E-2</v>
          </cell>
          <cell r="D59">
            <v>8.9894747800000003E-4</v>
          </cell>
        </row>
        <row r="60">
          <cell r="B60">
            <v>2.6663282587200004E-2</v>
          </cell>
          <cell r="D60">
            <v>8.7350868000000016E-4</v>
          </cell>
        </row>
        <row r="61">
          <cell r="B61">
            <v>2.6826258532800001E-2</v>
          </cell>
          <cell r="D61">
            <v>8.6641973942857143E-4</v>
          </cell>
        </row>
        <row r="62">
          <cell r="B62">
            <v>2.7051917534400005E-2</v>
          </cell>
          <cell r="D62">
            <v>8.9310378876190488E-4</v>
          </cell>
        </row>
        <row r="63">
          <cell r="B63">
            <v>2.7131316072000002E-2</v>
          </cell>
          <cell r="D63">
            <v>8.9572508666666689E-4</v>
          </cell>
        </row>
        <row r="64">
          <cell r="B64">
            <v>2.7255637466399994E-2</v>
          </cell>
          <cell r="D64">
            <v>8.998294873333334E-4</v>
          </cell>
        </row>
        <row r="65">
          <cell r="B65">
            <v>2.7461436386424003E-2</v>
          </cell>
          <cell r="D65">
            <v>9.0662382252095235E-4</v>
          </cell>
        </row>
        <row r="66">
          <cell r="B66">
            <v>2.7622918385856007E-2</v>
          </cell>
          <cell r="D66">
            <v>9.1195505958857159E-4</v>
          </cell>
        </row>
        <row r="67">
          <cell r="B67">
            <v>2.7784400385288E-2</v>
          </cell>
          <cell r="D67">
            <v>9.1728629665619062E-4</v>
          </cell>
        </row>
        <row r="68">
          <cell r="B68">
            <v>2.7945882384720004E-2</v>
          </cell>
          <cell r="D68">
            <v>9.2261753372380976E-4</v>
          </cell>
        </row>
        <row r="69">
          <cell r="B69">
            <v>2.8107364384152001E-2</v>
          </cell>
          <cell r="D69">
            <v>9.2794877079142857E-4</v>
          </cell>
        </row>
        <row r="70">
          <cell r="B70">
            <v>2.8268846383584005E-2</v>
          </cell>
          <cell r="D70">
            <v>9.332800078590477E-4</v>
          </cell>
        </row>
        <row r="71">
          <cell r="B71">
            <v>2.8430328383016002E-2</v>
          </cell>
          <cell r="D71">
            <v>9.3861124492666684E-4</v>
          </cell>
        </row>
        <row r="72">
          <cell r="B72">
            <v>2.8591810382447999E-2</v>
          </cell>
          <cell r="D72">
            <v>9.4394248199428554E-4</v>
          </cell>
        </row>
        <row r="73">
          <cell r="B73">
            <v>2.875329238188E-2</v>
          </cell>
          <cell r="D73">
            <v>9.4927371906190501E-4</v>
          </cell>
        </row>
        <row r="74">
          <cell r="B74">
            <v>2.8914774381312E-2</v>
          </cell>
          <cell r="D74">
            <v>9.5460495612952393E-4</v>
          </cell>
        </row>
        <row r="75">
          <cell r="B75">
            <v>2.9076256380744004E-2</v>
          </cell>
          <cell r="D75">
            <v>9.5993619319714295E-4</v>
          </cell>
        </row>
        <row r="76">
          <cell r="B76">
            <v>2.9237738380175998E-2</v>
          </cell>
          <cell r="D76">
            <v>9.6526743026476187E-4</v>
          </cell>
        </row>
        <row r="77">
          <cell r="B77">
            <v>2.9399220379608005E-2</v>
          </cell>
          <cell r="D77">
            <v>9.7059866733238123E-4</v>
          </cell>
        </row>
        <row r="78">
          <cell r="B78">
            <v>2.9560702379040009E-2</v>
          </cell>
          <cell r="D78">
            <v>9.7592990440000015E-4</v>
          </cell>
        </row>
      </sheetData>
      <sheetData sheetId="4"/>
      <sheetData sheetId="5">
        <row r="14">
          <cell r="M14">
            <v>5.9855224162725346E-2</v>
          </cell>
        </row>
        <row r="15">
          <cell r="M15">
            <v>6.0221081657019886E-2</v>
          </cell>
        </row>
        <row r="16">
          <cell r="M16">
            <v>6.0727653572196928E-2</v>
          </cell>
        </row>
        <row r="17">
          <cell r="M17">
            <v>6.0905891838648141E-2</v>
          </cell>
        </row>
        <row r="18">
          <cell r="M18">
            <v>6.1184975440065098E-2</v>
          </cell>
        </row>
        <row r="19">
          <cell r="M19">
            <v>6.1646964336225893E-2</v>
          </cell>
        </row>
        <row r="20">
          <cell r="M20">
            <v>6.2009468136822732E-2</v>
          </cell>
        </row>
        <row r="21">
          <cell r="M21">
            <v>6.2371971937419536E-2</v>
          </cell>
        </row>
        <row r="22">
          <cell r="M22">
            <v>6.2734475738016382E-2</v>
          </cell>
        </row>
        <row r="23">
          <cell r="M23">
            <v>6.3096979538613235E-2</v>
          </cell>
        </row>
        <row r="24">
          <cell r="M24">
            <v>6.345948333921006E-2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565204.78500000003</v>
          </cell>
        </row>
        <row r="19">
          <cell r="G19">
            <v>1153760.6400000001</v>
          </cell>
        </row>
        <row r="20">
          <cell r="G20">
            <v>1765667.5649999999</v>
          </cell>
        </row>
        <row r="21">
          <cell r="G21">
            <v>2400925.5599999996</v>
          </cell>
        </row>
        <row r="22">
          <cell r="G22">
            <v>3587331.9533333331</v>
          </cell>
        </row>
        <row r="23">
          <cell r="G23">
            <v>4817230.7679999992</v>
          </cell>
        </row>
        <row r="24">
          <cell r="G24">
            <v>6090622.0039999988</v>
          </cell>
        </row>
        <row r="25">
          <cell r="G25">
            <v>7407505.6613333318</v>
          </cell>
        </row>
        <row r="26">
          <cell r="G26">
            <v>8767881.7399999984</v>
          </cell>
        </row>
        <row r="27">
          <cell r="G27">
            <v>10171750.239999998</v>
          </cell>
        </row>
        <row r="28">
          <cell r="G28">
            <v>11619111.161333332</v>
          </cell>
        </row>
        <row r="29">
          <cell r="G29">
            <v>13109964.503999999</v>
          </cell>
        </row>
        <row r="30">
          <cell r="G30">
            <v>14644310.267999999</v>
          </cell>
        </row>
        <row r="31">
          <cell r="G31">
            <v>14886728.303999998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G18" sqref="G18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151</v>
      </c>
    </row>
    <row r="2" spans="1:14" ht="21" x14ac:dyDescent="0.25">
      <c r="G2" s="80" t="s">
        <v>18</v>
      </c>
    </row>
    <row r="3" spans="1:14" ht="15.75" customHeight="1" x14ac:dyDescent="0.25">
      <c r="A3" s="180" t="s">
        <v>11</v>
      </c>
      <c r="B3" s="180" t="s">
        <v>124</v>
      </c>
      <c r="C3" s="78" t="s">
        <v>12</v>
      </c>
      <c r="D3" s="179" t="s">
        <v>12</v>
      </c>
      <c r="E3" s="179"/>
      <c r="G3" s="81" t="s">
        <v>16</v>
      </c>
      <c r="H3" s="81"/>
      <c r="I3" s="81"/>
    </row>
    <row r="4" spans="1:14" x14ac:dyDescent="0.25">
      <c r="A4" s="181"/>
      <c r="B4" s="18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[1]Sheet3!L14</f>
        <v>25319</v>
      </c>
      <c r="C5" s="82">
        <v>0.19</v>
      </c>
      <c r="D5" s="166">
        <f t="shared" ref="D5:D24" si="0">C5*B5</f>
        <v>4810.6099999999997</v>
      </c>
      <c r="E5" s="151">
        <f>D5/1000</f>
        <v>4.8106099999999996</v>
      </c>
    </row>
    <row r="6" spans="1:14" x14ac:dyDescent="0.25">
      <c r="A6" s="89">
        <v>2012</v>
      </c>
      <c r="B6" s="90">
        <f>[1]Sheet3!L15</f>
        <v>25522</v>
      </c>
      <c r="C6" s="82">
        <v>0.19</v>
      </c>
      <c r="D6" s="166">
        <f t="shared" si="0"/>
        <v>4849.18</v>
      </c>
      <c r="E6" s="151">
        <f t="shared" ref="E6:E24" si="1">D6/1000</f>
        <v>4.8491800000000005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[1]Sheet3!L16</f>
        <v>25678</v>
      </c>
      <c r="C7" s="82">
        <v>0.19</v>
      </c>
      <c r="D7" s="166">
        <f t="shared" si="0"/>
        <v>4878.82</v>
      </c>
      <c r="E7" s="151">
        <f t="shared" si="1"/>
        <v>4.8788199999999993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[1]Sheet3!L17</f>
        <v>25894</v>
      </c>
      <c r="C8" s="82">
        <v>0.19</v>
      </c>
      <c r="D8" s="166">
        <f t="shared" si="0"/>
        <v>4919.8599999999997</v>
      </c>
      <c r="E8" s="151">
        <f t="shared" si="1"/>
        <v>4.9198599999999999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[1]Sheet3!L18</f>
        <v>25970</v>
      </c>
      <c r="C9" s="82">
        <v>0.19</v>
      </c>
      <c r="D9" s="166">
        <f t="shared" si="0"/>
        <v>4934.3</v>
      </c>
      <c r="E9" s="151">
        <f t="shared" si="1"/>
        <v>4.9343000000000004</v>
      </c>
    </row>
    <row r="10" spans="1:14" x14ac:dyDescent="0.25">
      <c r="A10" s="89">
        <v>2016</v>
      </c>
      <c r="B10" s="90">
        <f>[1]Sheet3!L19</f>
        <v>26089</v>
      </c>
      <c r="C10" s="82">
        <v>0.19</v>
      </c>
      <c r="D10" s="166">
        <f t="shared" si="0"/>
        <v>4956.91</v>
      </c>
      <c r="E10" s="151">
        <f t="shared" si="1"/>
        <v>4.9569099999999997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[1]Sheet3!L20</f>
        <v>26285.99</v>
      </c>
      <c r="C11" s="82">
        <v>0.19</v>
      </c>
      <c r="D11" s="166">
        <f t="shared" si="0"/>
        <v>4994.3380999999999</v>
      </c>
      <c r="E11" s="151">
        <f t="shared" si="1"/>
        <v>4.9943381000000002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[1]Sheet3!L21</f>
        <v>26440.560000000001</v>
      </c>
      <c r="C12" s="82">
        <v>0.19</v>
      </c>
      <c r="D12" s="166">
        <f t="shared" si="0"/>
        <v>5023.7064</v>
      </c>
      <c r="E12" s="151">
        <f t="shared" si="1"/>
        <v>5.0237064</v>
      </c>
    </row>
    <row r="13" spans="1:14" x14ac:dyDescent="0.25">
      <c r="A13" s="89">
        <v>2019</v>
      </c>
      <c r="B13" s="90">
        <f>[1]Sheet3!L22</f>
        <v>26595.13</v>
      </c>
      <c r="C13" s="82">
        <v>0.19</v>
      </c>
      <c r="D13" s="166">
        <f t="shared" si="0"/>
        <v>5053.0747000000001</v>
      </c>
      <c r="E13" s="151">
        <f t="shared" si="1"/>
        <v>5.0530746999999998</v>
      </c>
    </row>
    <row r="14" spans="1:14" x14ac:dyDescent="0.25">
      <c r="A14" s="89">
        <v>2020</v>
      </c>
      <c r="B14" s="90">
        <f>[1]Sheet3!L23</f>
        <v>26749.7</v>
      </c>
      <c r="C14" s="82">
        <v>0.19</v>
      </c>
      <c r="D14" s="166">
        <f t="shared" si="0"/>
        <v>5082.4430000000002</v>
      </c>
      <c r="E14" s="151">
        <f t="shared" si="1"/>
        <v>5.0824430000000005</v>
      </c>
    </row>
    <row r="15" spans="1:14" x14ac:dyDescent="0.25">
      <c r="A15" s="89">
        <v>2021</v>
      </c>
      <c r="B15" s="90">
        <f>[1]Sheet3!L24</f>
        <v>26904.27</v>
      </c>
      <c r="C15" s="82">
        <v>0.19</v>
      </c>
      <c r="D15" s="166">
        <f t="shared" si="0"/>
        <v>5111.8113000000003</v>
      </c>
      <c r="E15" s="151">
        <f t="shared" si="1"/>
        <v>5.1118113000000003</v>
      </c>
    </row>
    <row r="16" spans="1:14" x14ac:dyDescent="0.25">
      <c r="A16" s="89">
        <v>2022</v>
      </c>
      <c r="B16" s="90">
        <f>[1]Sheet3!L25</f>
        <v>27058.84</v>
      </c>
      <c r="C16" s="82">
        <v>0.19</v>
      </c>
      <c r="D16" s="166">
        <f t="shared" si="0"/>
        <v>5141.1796000000004</v>
      </c>
      <c r="E16" s="151">
        <f t="shared" si="1"/>
        <v>5.1411796000000001</v>
      </c>
    </row>
    <row r="17" spans="1:10" x14ac:dyDescent="0.25">
      <c r="A17" s="89">
        <v>2023</v>
      </c>
      <c r="B17" s="90">
        <f>[1]Sheet3!L26</f>
        <v>27213.41</v>
      </c>
      <c r="C17" s="82">
        <v>0.19</v>
      </c>
      <c r="D17" s="166">
        <f t="shared" si="0"/>
        <v>5170.5479000000005</v>
      </c>
      <c r="E17" s="151">
        <f t="shared" si="1"/>
        <v>5.1705479000000008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[1]Sheet3!L27</f>
        <v>27367.98</v>
      </c>
      <c r="C18" s="82">
        <v>0.19</v>
      </c>
      <c r="D18" s="166">
        <f t="shared" si="0"/>
        <v>5199.9161999999997</v>
      </c>
      <c r="E18" s="151">
        <f t="shared" si="1"/>
        <v>5.1999161999999997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[1]Sheet3!L28</f>
        <v>27522.55</v>
      </c>
      <c r="C19" s="82">
        <v>0.19</v>
      </c>
      <c r="D19" s="166">
        <f t="shared" si="0"/>
        <v>5229.2844999999998</v>
      </c>
      <c r="E19" s="151">
        <f t="shared" si="1"/>
        <v>5.2292844999999994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[1]Sheet3!L29</f>
        <v>27677.119999999999</v>
      </c>
      <c r="C20" s="82">
        <v>0.19</v>
      </c>
      <c r="D20" s="166">
        <f t="shared" si="0"/>
        <v>5258.6527999999998</v>
      </c>
      <c r="E20" s="151">
        <f t="shared" si="1"/>
        <v>5.2586528000000001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[1]Sheet3!L30</f>
        <v>27831.69</v>
      </c>
      <c r="C21" s="82">
        <v>0.19</v>
      </c>
      <c r="D21" s="166">
        <f t="shared" si="0"/>
        <v>5288.0210999999999</v>
      </c>
      <c r="E21" s="151">
        <f t="shared" si="1"/>
        <v>5.2880210999999999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[1]Sheet3!L31</f>
        <v>27986.26</v>
      </c>
      <c r="C22" s="82">
        <v>0.19</v>
      </c>
      <c r="D22" s="166">
        <f t="shared" si="0"/>
        <v>5317.3894</v>
      </c>
      <c r="E22" s="151">
        <f t="shared" si="1"/>
        <v>5.3173893999999997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[1]Sheet3!L32</f>
        <v>28140.83</v>
      </c>
      <c r="C23" s="82">
        <v>0.19</v>
      </c>
      <c r="D23" s="166">
        <f t="shared" si="0"/>
        <v>5346.7577000000001</v>
      </c>
      <c r="E23" s="151">
        <f t="shared" si="1"/>
        <v>5.3467577000000004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[1]Sheet3!L33</f>
        <v>28295.4</v>
      </c>
      <c r="C24" s="82">
        <v>0.19</v>
      </c>
      <c r="D24" s="166">
        <f t="shared" si="0"/>
        <v>5376.1260000000002</v>
      </c>
      <c r="E24" s="151">
        <f t="shared" si="1"/>
        <v>5.3761260000000002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zoomScaleNormal="100" workbookViewId="0">
      <selection activeCell="A4" sqref="A4:A5"/>
    </sheetView>
  </sheetViews>
  <sheetFormatPr defaultRowHeight="12.75" x14ac:dyDescent="0.25"/>
  <cols>
    <col min="1" max="1" width="9.140625" style="145"/>
    <col min="2" max="2" width="15.5703125" style="145" customWidth="1"/>
    <col min="3" max="3" width="11" style="145" customWidth="1"/>
    <col min="4" max="6" width="9.140625" style="145"/>
    <col min="7" max="7" width="12.28515625" style="145" customWidth="1"/>
    <col min="8" max="8" width="9.140625" style="145"/>
    <col min="9" max="9" width="16.85546875" style="145" customWidth="1"/>
    <col min="10" max="11" width="9.140625" style="145"/>
    <col min="12" max="12" width="9" style="152" bestFit="1" customWidth="1"/>
    <col min="13" max="13" width="12" style="152" bestFit="1" customWidth="1"/>
    <col min="14" max="14" width="2.42578125" style="152" customWidth="1"/>
    <col min="15" max="15" width="7.140625" style="152" customWidth="1"/>
    <col min="16" max="19" width="9.140625" style="152"/>
    <col min="20" max="20" width="1.42578125" style="152" customWidth="1"/>
    <col min="21" max="21" width="7.140625" style="152" customWidth="1"/>
    <col min="22" max="22" width="50.28515625" style="152" customWidth="1"/>
    <col min="23" max="25" width="9.140625" style="152"/>
    <col min="26" max="16384" width="9.140625" style="145"/>
  </cols>
  <sheetData>
    <row r="2" spans="1:21" x14ac:dyDescent="0.25">
      <c r="A2" s="182" t="s">
        <v>9</v>
      </c>
      <c r="B2" s="182"/>
      <c r="C2" s="182"/>
      <c r="D2" s="182"/>
      <c r="E2" s="182"/>
      <c r="F2" s="182"/>
      <c r="G2" s="182"/>
      <c r="H2" s="182"/>
      <c r="I2" s="182"/>
    </row>
    <row r="3" spans="1:21" x14ac:dyDescent="0.25">
      <c r="A3" s="153" t="s">
        <v>157</v>
      </c>
    </row>
    <row r="4" spans="1:21" x14ac:dyDescent="0.25">
      <c r="A4" s="183" t="s">
        <v>8</v>
      </c>
      <c r="B4" s="183" t="s">
        <v>0</v>
      </c>
      <c r="C4" s="183"/>
      <c r="D4" s="183"/>
      <c r="E4" s="183"/>
      <c r="F4" s="183"/>
      <c r="G4" s="183"/>
      <c r="H4" s="183"/>
      <c r="I4" s="187" t="s">
        <v>10</v>
      </c>
    </row>
    <row r="5" spans="1:21" ht="25.5" x14ac:dyDescent="0.25">
      <c r="A5" s="183"/>
      <c r="B5" s="150" t="s">
        <v>1</v>
      </c>
      <c r="C5" s="150" t="s">
        <v>2</v>
      </c>
      <c r="D5" s="150" t="s">
        <v>147</v>
      </c>
      <c r="E5" s="150" t="s">
        <v>4</v>
      </c>
      <c r="F5" s="150" t="s">
        <v>5</v>
      </c>
      <c r="G5" s="150" t="s">
        <v>127</v>
      </c>
      <c r="H5" s="150" t="s">
        <v>7</v>
      </c>
      <c r="I5" s="188"/>
      <c r="P5" s="154"/>
    </row>
    <row r="6" spans="1:21" ht="17.25" customHeight="1" x14ac:dyDescent="0.25">
      <c r="A6" s="155">
        <v>2011</v>
      </c>
      <c r="B6" s="178">
        <v>0.31609999999999999</v>
      </c>
      <c r="C6" s="178">
        <f>4%+9.35%+8.46%+6.21%</f>
        <v>0.2802</v>
      </c>
      <c r="D6" s="178">
        <v>1.35E-2</v>
      </c>
      <c r="E6" s="178">
        <v>0.39019999999999999</v>
      </c>
      <c r="F6" s="92"/>
      <c r="G6" s="92"/>
      <c r="H6" s="92"/>
      <c r="I6" s="156">
        <f>SUM(B6:H6)</f>
        <v>1</v>
      </c>
      <c r="L6" s="93"/>
    </row>
    <row r="7" spans="1:21" x14ac:dyDescent="0.25">
      <c r="A7" s="155">
        <v>2012</v>
      </c>
      <c r="B7" s="178">
        <v>0.31609999999999999</v>
      </c>
      <c r="C7" s="178">
        <f t="shared" ref="C7:C25" si="0">4%+9.35%+8.46%+6.21%</f>
        <v>0.2802</v>
      </c>
      <c r="D7" s="178">
        <v>1.35E-2</v>
      </c>
      <c r="E7" s="178">
        <v>0.39019999999999999</v>
      </c>
      <c r="F7" s="92"/>
      <c r="G7" s="92"/>
      <c r="H7" s="92"/>
      <c r="I7" s="156">
        <f t="shared" ref="I7:I25" si="1">SUM(B7:H7)</f>
        <v>1</v>
      </c>
      <c r="L7" s="152">
        <v>2000</v>
      </c>
      <c r="M7" s="152">
        <f>M8-(M8*0.024)</f>
        <v>0</v>
      </c>
      <c r="N7" s="94"/>
      <c r="O7" s="95"/>
      <c r="P7" s="154"/>
      <c r="S7" s="157"/>
      <c r="T7" s="158"/>
      <c r="U7" s="157"/>
    </row>
    <row r="8" spans="1:21" x14ac:dyDescent="0.25">
      <c r="A8" s="155">
        <v>2013</v>
      </c>
      <c r="B8" s="178">
        <v>0.31609999999999999</v>
      </c>
      <c r="C8" s="178">
        <f t="shared" si="0"/>
        <v>0.2802</v>
      </c>
      <c r="D8" s="178">
        <v>1.35E-2</v>
      </c>
      <c r="E8" s="178">
        <v>0.39019999999999999</v>
      </c>
      <c r="F8" s="92"/>
      <c r="G8" s="92"/>
      <c r="H8" s="92"/>
      <c r="I8" s="156">
        <f t="shared" si="1"/>
        <v>1</v>
      </c>
      <c r="L8" s="152">
        <v>2001</v>
      </c>
      <c r="M8" s="152">
        <f t="shared" ref="M8:M10" si="2">M9-(M9*0.024)</f>
        <v>0</v>
      </c>
      <c r="N8" s="95"/>
      <c r="O8" s="95"/>
      <c r="P8" s="154"/>
      <c r="S8" s="159"/>
      <c r="T8" s="159"/>
      <c r="U8" s="159"/>
    </row>
    <row r="9" spans="1:21" x14ac:dyDescent="0.25">
      <c r="A9" s="155">
        <v>2014</v>
      </c>
      <c r="B9" s="178">
        <v>0.31609999999999999</v>
      </c>
      <c r="C9" s="178">
        <f t="shared" si="0"/>
        <v>0.2802</v>
      </c>
      <c r="D9" s="178">
        <v>1.35E-2</v>
      </c>
      <c r="E9" s="178">
        <v>0.39019999999999999</v>
      </c>
      <c r="F9" s="92"/>
      <c r="G9" s="92"/>
      <c r="H9" s="92"/>
      <c r="I9" s="156">
        <f t="shared" si="1"/>
        <v>1</v>
      </c>
      <c r="L9" s="152">
        <v>2002</v>
      </c>
      <c r="M9" s="152">
        <f t="shared" si="2"/>
        <v>0</v>
      </c>
      <c r="N9" s="95"/>
      <c r="O9" s="95"/>
      <c r="P9" s="154"/>
    </row>
    <row r="10" spans="1:21" x14ac:dyDescent="0.25">
      <c r="A10" s="155">
        <v>2015</v>
      </c>
      <c r="B10" s="178">
        <v>0.31609999999999999</v>
      </c>
      <c r="C10" s="178">
        <f t="shared" si="0"/>
        <v>0.2802</v>
      </c>
      <c r="D10" s="178">
        <v>1.35E-2</v>
      </c>
      <c r="E10" s="178">
        <v>0.39019999999999999</v>
      </c>
      <c r="F10" s="92"/>
      <c r="G10" s="92"/>
      <c r="H10" s="92"/>
      <c r="I10" s="156">
        <f t="shared" si="1"/>
        <v>1</v>
      </c>
      <c r="L10" s="152">
        <v>2003</v>
      </c>
      <c r="M10" s="152">
        <f t="shared" si="2"/>
        <v>0</v>
      </c>
      <c r="N10" s="94"/>
      <c r="O10" s="95"/>
      <c r="P10" s="154"/>
    </row>
    <row r="11" spans="1:21" x14ac:dyDescent="0.25">
      <c r="A11" s="155">
        <v>2016</v>
      </c>
      <c r="B11" s="178">
        <v>0.31609999999999999</v>
      </c>
      <c r="C11" s="178">
        <f t="shared" si="0"/>
        <v>0.2802</v>
      </c>
      <c r="D11" s="178">
        <v>1.35E-2</v>
      </c>
      <c r="E11" s="178">
        <v>0.39019999999999999</v>
      </c>
      <c r="F11" s="92"/>
      <c r="G11" s="92"/>
      <c r="H11" s="92"/>
      <c r="I11" s="156">
        <f t="shared" si="1"/>
        <v>1</v>
      </c>
      <c r="L11" s="152">
        <v>2004</v>
      </c>
      <c r="M11" s="152">
        <f>M12-(M12*0.024)</f>
        <v>0</v>
      </c>
    </row>
    <row r="12" spans="1:21" x14ac:dyDescent="0.25">
      <c r="A12" s="155">
        <v>2017</v>
      </c>
      <c r="B12" s="178">
        <v>0.31609999999999999</v>
      </c>
      <c r="C12" s="178">
        <f t="shared" si="0"/>
        <v>0.2802</v>
      </c>
      <c r="D12" s="178">
        <v>1.35E-2</v>
      </c>
      <c r="E12" s="178">
        <v>0.39019999999999999</v>
      </c>
      <c r="F12" s="92"/>
      <c r="G12" s="92"/>
      <c r="H12" s="92"/>
      <c r="I12" s="156">
        <f t="shared" si="1"/>
        <v>1</v>
      </c>
      <c r="L12" s="152">
        <v>2005</v>
      </c>
      <c r="M12" s="152">
        <f>M13-(M13*O29)</f>
        <v>0</v>
      </c>
    </row>
    <row r="13" spans="1:21" x14ac:dyDescent="0.25">
      <c r="A13" s="155">
        <v>2018</v>
      </c>
      <c r="B13" s="178">
        <v>0.31609999999999999</v>
      </c>
      <c r="C13" s="178">
        <f t="shared" si="0"/>
        <v>0.2802</v>
      </c>
      <c r="D13" s="178">
        <v>1.35E-2</v>
      </c>
      <c r="E13" s="178">
        <v>0.39019999999999999</v>
      </c>
      <c r="F13" s="92"/>
      <c r="G13" s="92"/>
      <c r="H13" s="92"/>
      <c r="I13" s="156">
        <f t="shared" si="1"/>
        <v>1</v>
      </c>
      <c r="L13" s="152">
        <v>2006</v>
      </c>
      <c r="M13" s="152">
        <f>M14-(M14*O29)</f>
        <v>0</v>
      </c>
    </row>
    <row r="14" spans="1:21" x14ac:dyDescent="0.25">
      <c r="A14" s="155">
        <v>2019</v>
      </c>
      <c r="B14" s="178">
        <v>0.31609999999999999</v>
      </c>
      <c r="C14" s="178">
        <f t="shared" si="0"/>
        <v>0.2802</v>
      </c>
      <c r="D14" s="178">
        <v>1.35E-2</v>
      </c>
      <c r="E14" s="178">
        <v>0.39019999999999999</v>
      </c>
      <c r="F14" s="92"/>
      <c r="G14" s="92"/>
      <c r="H14" s="92"/>
      <c r="I14" s="156">
        <f t="shared" si="1"/>
        <v>1</v>
      </c>
      <c r="L14" s="152">
        <v>2007</v>
      </c>
      <c r="M14" s="152">
        <f>M15-(M15*O29)</f>
        <v>0</v>
      </c>
      <c r="P14" s="154"/>
    </row>
    <row r="15" spans="1:21" x14ac:dyDescent="0.25">
      <c r="A15" s="155">
        <v>2020</v>
      </c>
      <c r="B15" s="178">
        <v>0.31609999999999999</v>
      </c>
      <c r="C15" s="178">
        <f t="shared" si="0"/>
        <v>0.2802</v>
      </c>
      <c r="D15" s="178">
        <v>1.35E-2</v>
      </c>
      <c r="E15" s="178">
        <v>0.39019999999999999</v>
      </c>
      <c r="F15" s="92"/>
      <c r="G15" s="92"/>
      <c r="H15" s="92"/>
      <c r="I15" s="156">
        <f t="shared" si="1"/>
        <v>1</v>
      </c>
      <c r="L15" s="152">
        <v>2008</v>
      </c>
      <c r="M15" s="152">
        <f>M27-(M27*O29)</f>
        <v>0</v>
      </c>
      <c r="S15" s="157"/>
    </row>
    <row r="16" spans="1:21" x14ac:dyDescent="0.25">
      <c r="A16" s="155">
        <v>2021</v>
      </c>
      <c r="B16" s="178">
        <v>0.31609999999999999</v>
      </c>
      <c r="C16" s="178">
        <f t="shared" si="0"/>
        <v>0.2802</v>
      </c>
      <c r="D16" s="178">
        <v>1.35E-2</v>
      </c>
      <c r="E16" s="178">
        <v>0.39019999999999999</v>
      </c>
      <c r="F16" s="92"/>
      <c r="G16" s="92"/>
      <c r="H16" s="92"/>
      <c r="I16" s="156">
        <f t="shared" si="1"/>
        <v>1</v>
      </c>
      <c r="S16" s="157"/>
    </row>
    <row r="17" spans="1:19" x14ac:dyDescent="0.25">
      <c r="A17" s="155">
        <v>2022</v>
      </c>
      <c r="B17" s="178">
        <v>0.31609999999999999</v>
      </c>
      <c r="C17" s="178">
        <f t="shared" si="0"/>
        <v>0.2802</v>
      </c>
      <c r="D17" s="178">
        <v>1.35E-2</v>
      </c>
      <c r="E17" s="178">
        <v>0.39019999999999999</v>
      </c>
      <c r="F17" s="92"/>
      <c r="G17" s="92"/>
      <c r="H17" s="92"/>
      <c r="I17" s="156">
        <f t="shared" si="1"/>
        <v>1</v>
      </c>
      <c r="S17" s="157"/>
    </row>
    <row r="18" spans="1:19" x14ac:dyDescent="0.25">
      <c r="A18" s="155">
        <v>2023</v>
      </c>
      <c r="B18" s="178">
        <v>0.31609999999999999</v>
      </c>
      <c r="C18" s="178">
        <f t="shared" si="0"/>
        <v>0.2802</v>
      </c>
      <c r="D18" s="178">
        <v>1.35E-2</v>
      </c>
      <c r="E18" s="178">
        <v>0.39019999999999999</v>
      </c>
      <c r="F18" s="92"/>
      <c r="G18" s="92"/>
      <c r="H18" s="92"/>
      <c r="I18" s="156">
        <f t="shared" si="1"/>
        <v>1</v>
      </c>
      <c r="S18" s="157"/>
    </row>
    <row r="19" spans="1:19" x14ac:dyDescent="0.25">
      <c r="A19" s="155">
        <v>2024</v>
      </c>
      <c r="B19" s="178">
        <v>0.31609999999999999</v>
      </c>
      <c r="C19" s="178">
        <f t="shared" si="0"/>
        <v>0.2802</v>
      </c>
      <c r="D19" s="178">
        <v>1.35E-2</v>
      </c>
      <c r="E19" s="178">
        <v>0.39019999999999999</v>
      </c>
      <c r="F19" s="92"/>
      <c r="G19" s="92"/>
      <c r="H19" s="92"/>
      <c r="I19" s="156">
        <f t="shared" si="1"/>
        <v>1</v>
      </c>
      <c r="S19" s="157"/>
    </row>
    <row r="20" spans="1:19" x14ac:dyDescent="0.25">
      <c r="A20" s="155">
        <v>2025</v>
      </c>
      <c r="B20" s="178">
        <v>0.31609999999999999</v>
      </c>
      <c r="C20" s="178">
        <f t="shared" si="0"/>
        <v>0.2802</v>
      </c>
      <c r="D20" s="178">
        <v>1.35E-2</v>
      </c>
      <c r="E20" s="178">
        <v>0.39019999999999999</v>
      </c>
      <c r="F20" s="92"/>
      <c r="G20" s="92"/>
      <c r="H20" s="92"/>
      <c r="I20" s="156">
        <f t="shared" si="1"/>
        <v>1</v>
      </c>
      <c r="S20" s="157"/>
    </row>
    <row r="21" spans="1:19" x14ac:dyDescent="0.25">
      <c r="A21" s="155">
        <v>2026</v>
      </c>
      <c r="B21" s="178">
        <v>0.31609999999999999</v>
      </c>
      <c r="C21" s="178">
        <f t="shared" si="0"/>
        <v>0.2802</v>
      </c>
      <c r="D21" s="178">
        <v>1.35E-2</v>
      </c>
      <c r="E21" s="178">
        <v>0.39019999999999999</v>
      </c>
      <c r="F21" s="92"/>
      <c r="G21" s="92"/>
      <c r="H21" s="92"/>
      <c r="I21" s="156">
        <f t="shared" si="1"/>
        <v>1</v>
      </c>
      <c r="S21" s="157"/>
    </row>
    <row r="22" spans="1:19" x14ac:dyDescent="0.25">
      <c r="A22" s="155">
        <v>2027</v>
      </c>
      <c r="B22" s="178">
        <v>0.31609999999999999</v>
      </c>
      <c r="C22" s="178">
        <f t="shared" si="0"/>
        <v>0.2802</v>
      </c>
      <c r="D22" s="178">
        <v>1.35E-2</v>
      </c>
      <c r="E22" s="178">
        <v>0.39019999999999999</v>
      </c>
      <c r="F22" s="92"/>
      <c r="G22" s="92"/>
      <c r="H22" s="92"/>
      <c r="I22" s="156">
        <f t="shared" si="1"/>
        <v>1</v>
      </c>
      <c r="S22" s="157"/>
    </row>
    <row r="23" spans="1:19" x14ac:dyDescent="0.25">
      <c r="A23" s="155">
        <v>2028</v>
      </c>
      <c r="B23" s="178">
        <v>0.31609999999999999</v>
      </c>
      <c r="C23" s="178">
        <f t="shared" si="0"/>
        <v>0.2802</v>
      </c>
      <c r="D23" s="178">
        <v>1.35E-2</v>
      </c>
      <c r="E23" s="178">
        <v>0.39019999999999999</v>
      </c>
      <c r="F23" s="92"/>
      <c r="G23" s="92"/>
      <c r="H23" s="92"/>
      <c r="I23" s="156">
        <f t="shared" si="1"/>
        <v>1</v>
      </c>
      <c r="S23" s="157"/>
    </row>
    <row r="24" spans="1:19" x14ac:dyDescent="0.25">
      <c r="A24" s="155">
        <v>2029</v>
      </c>
      <c r="B24" s="178">
        <v>0.31609999999999999</v>
      </c>
      <c r="C24" s="178">
        <f t="shared" si="0"/>
        <v>0.2802</v>
      </c>
      <c r="D24" s="178">
        <v>1.35E-2</v>
      </c>
      <c r="E24" s="178">
        <v>0.39019999999999999</v>
      </c>
      <c r="F24" s="92"/>
      <c r="G24" s="92"/>
      <c r="H24" s="92"/>
      <c r="I24" s="156">
        <f t="shared" si="1"/>
        <v>1</v>
      </c>
      <c r="S24" s="157"/>
    </row>
    <row r="25" spans="1:19" x14ac:dyDescent="0.25">
      <c r="A25" s="155">
        <v>2030</v>
      </c>
      <c r="B25" s="178">
        <v>0.31609999999999999</v>
      </c>
      <c r="C25" s="178">
        <f t="shared" si="0"/>
        <v>0.2802</v>
      </c>
      <c r="D25" s="178">
        <v>1.35E-2</v>
      </c>
      <c r="E25" s="178">
        <v>0.39019999999999999</v>
      </c>
      <c r="F25" s="92"/>
      <c r="G25" s="92"/>
      <c r="H25" s="92"/>
      <c r="I25" s="156">
        <f t="shared" si="1"/>
        <v>1</v>
      </c>
      <c r="S25" s="157"/>
    </row>
    <row r="26" spans="1:19" ht="14.25" customHeight="1" x14ac:dyDescent="0.25">
      <c r="B26" s="92">
        <v>0.31609999999999999</v>
      </c>
      <c r="C26" s="92">
        <v>0.04</v>
      </c>
      <c r="D26" s="92">
        <v>1.35E-2</v>
      </c>
      <c r="E26" s="92">
        <v>0.39019999999999999</v>
      </c>
      <c r="F26" s="92"/>
      <c r="G26" s="92"/>
      <c r="H26" s="92"/>
    </row>
    <row r="27" spans="1:19" x14ac:dyDescent="0.25">
      <c r="A27" s="183" t="s">
        <v>11</v>
      </c>
      <c r="B27" s="184" t="s">
        <v>148</v>
      </c>
      <c r="C27" s="185"/>
      <c r="D27" s="185"/>
      <c r="E27" s="185"/>
      <c r="F27" s="185"/>
      <c r="G27" s="185"/>
      <c r="H27" s="186"/>
      <c r="I27" s="187" t="s">
        <v>40</v>
      </c>
    </row>
    <row r="28" spans="1:19" ht="25.5" x14ac:dyDescent="0.25">
      <c r="A28" s="183"/>
      <c r="B28" s="150" t="s">
        <v>1</v>
      </c>
      <c r="C28" s="150" t="s">
        <v>2</v>
      </c>
      <c r="D28" s="150" t="s">
        <v>147</v>
      </c>
      <c r="E28" s="144" t="s">
        <v>4</v>
      </c>
      <c r="F28" s="150" t="s">
        <v>5</v>
      </c>
      <c r="G28" s="150" t="s">
        <v>127</v>
      </c>
      <c r="H28" s="144" t="s">
        <v>7</v>
      </c>
      <c r="I28" s="188"/>
    </row>
    <row r="29" spans="1:19" x14ac:dyDescent="0.25">
      <c r="A29" s="155">
        <v>2011</v>
      </c>
      <c r="B29" s="160">
        <f t="shared" ref="B29:H29" si="3">$I$29*B6</f>
        <v>1.5206338209999999</v>
      </c>
      <c r="C29" s="160">
        <f t="shared" si="3"/>
        <v>1.3479329219999998</v>
      </c>
      <c r="D29" s="160">
        <f t="shared" si="3"/>
        <v>6.4943234999999988E-2</v>
      </c>
      <c r="E29" s="161">
        <f t="shared" si="3"/>
        <v>1.8771000219999998</v>
      </c>
      <c r="F29" s="160">
        <f t="shared" si="3"/>
        <v>0</v>
      </c>
      <c r="G29" s="160">
        <f t="shared" si="3"/>
        <v>0</v>
      </c>
      <c r="H29" s="162">
        <f t="shared" si="3"/>
        <v>0</v>
      </c>
      <c r="I29" s="163">
        <f>'timbulan sampah'!E5</f>
        <v>4.8106099999999996</v>
      </c>
      <c r="J29" s="164">
        <f>SUM(B29:H29)</f>
        <v>4.8106099999999996</v>
      </c>
    </row>
    <row r="30" spans="1:19" x14ac:dyDescent="0.25">
      <c r="A30" s="155">
        <v>2012</v>
      </c>
      <c r="B30" s="160">
        <f t="shared" ref="B30:H30" si="4">$I$30*B7</f>
        <v>1.5328257980000002</v>
      </c>
      <c r="C30" s="160">
        <f t="shared" si="4"/>
        <v>1.3587402360000003</v>
      </c>
      <c r="D30" s="160">
        <f t="shared" si="4"/>
        <v>6.5463930000000004E-2</v>
      </c>
      <c r="E30" s="161">
        <f t="shared" si="4"/>
        <v>1.8921500360000001</v>
      </c>
      <c r="F30" s="160">
        <f t="shared" si="4"/>
        <v>0</v>
      </c>
      <c r="G30" s="160">
        <f t="shared" si="4"/>
        <v>0</v>
      </c>
      <c r="H30" s="162">
        <f t="shared" si="4"/>
        <v>0</v>
      </c>
      <c r="I30" s="163">
        <f>'timbulan sampah'!E6</f>
        <v>4.8491800000000005</v>
      </c>
      <c r="J30" s="164">
        <f t="shared" ref="J30:J48" si="5">SUM(B30:H30)</f>
        <v>4.8491800000000005</v>
      </c>
    </row>
    <row r="31" spans="1:19" x14ac:dyDescent="0.25">
      <c r="A31" s="155">
        <v>2013</v>
      </c>
      <c r="B31" s="160">
        <f t="shared" ref="B31:H31" si="6">$I$31*B8</f>
        <v>1.5421950019999997</v>
      </c>
      <c r="C31" s="160">
        <f t="shared" si="6"/>
        <v>1.3670453639999998</v>
      </c>
      <c r="D31" s="160">
        <f t="shared" si="6"/>
        <v>6.5864069999999983E-2</v>
      </c>
      <c r="E31" s="161">
        <f t="shared" si="6"/>
        <v>1.9037155639999996</v>
      </c>
      <c r="F31" s="160">
        <f t="shared" si="6"/>
        <v>0</v>
      </c>
      <c r="G31" s="160">
        <f t="shared" si="6"/>
        <v>0</v>
      </c>
      <c r="H31" s="162">
        <f t="shared" si="6"/>
        <v>0</v>
      </c>
      <c r="I31" s="163">
        <f>'timbulan sampah'!E7</f>
        <v>4.8788199999999993</v>
      </c>
      <c r="J31" s="164">
        <f t="shared" si="5"/>
        <v>4.8788199999999993</v>
      </c>
    </row>
    <row r="32" spans="1:19" x14ac:dyDescent="0.25">
      <c r="A32" s="155">
        <v>2014</v>
      </c>
      <c r="B32" s="160">
        <f t="shared" ref="B32:H32" si="7">$I$32*B9</f>
        <v>1.555167746</v>
      </c>
      <c r="C32" s="160">
        <f t="shared" si="7"/>
        <v>1.3785447719999999</v>
      </c>
      <c r="D32" s="160">
        <f t="shared" si="7"/>
        <v>6.6418110000000002E-2</v>
      </c>
      <c r="E32" s="161">
        <f t="shared" si="7"/>
        <v>1.9197293719999999</v>
      </c>
      <c r="F32" s="160">
        <f t="shared" si="7"/>
        <v>0</v>
      </c>
      <c r="G32" s="160">
        <f t="shared" si="7"/>
        <v>0</v>
      </c>
      <c r="H32" s="162">
        <f t="shared" si="7"/>
        <v>0</v>
      </c>
      <c r="I32" s="163">
        <f>'timbulan sampah'!E8</f>
        <v>4.9198599999999999</v>
      </c>
      <c r="J32" s="164">
        <f t="shared" si="5"/>
        <v>4.9198599999999999</v>
      </c>
      <c r="P32" s="154"/>
    </row>
    <row r="33" spans="1:16" x14ac:dyDescent="0.25">
      <c r="A33" s="155">
        <v>2015</v>
      </c>
      <c r="B33" s="160">
        <f t="shared" ref="B33:H33" si="8">$I$33*B10</f>
        <v>1.5597322300000001</v>
      </c>
      <c r="C33" s="160">
        <f t="shared" si="8"/>
        <v>1.3825908600000001</v>
      </c>
      <c r="D33" s="160">
        <f t="shared" si="8"/>
        <v>6.6613050000000007E-2</v>
      </c>
      <c r="E33" s="161">
        <f t="shared" si="8"/>
        <v>1.92536386</v>
      </c>
      <c r="F33" s="160">
        <f t="shared" si="8"/>
        <v>0</v>
      </c>
      <c r="G33" s="160">
        <f t="shared" si="8"/>
        <v>0</v>
      </c>
      <c r="H33" s="162">
        <f t="shared" si="8"/>
        <v>0</v>
      </c>
      <c r="I33" s="163">
        <f>'timbulan sampah'!E9</f>
        <v>4.9343000000000004</v>
      </c>
      <c r="J33" s="164">
        <f t="shared" si="5"/>
        <v>4.9343000000000004</v>
      </c>
      <c r="P33" s="154"/>
    </row>
    <row r="34" spans="1:16" x14ac:dyDescent="0.25">
      <c r="A34" s="155">
        <v>2016</v>
      </c>
      <c r="B34" s="160">
        <f t="shared" ref="B34:H34" si="9">$I$34*B11</f>
        <v>1.5668792509999998</v>
      </c>
      <c r="C34" s="160">
        <f t="shared" si="9"/>
        <v>1.3889261819999998</v>
      </c>
      <c r="D34" s="160">
        <f t="shared" si="9"/>
        <v>6.6918284999999994E-2</v>
      </c>
      <c r="E34" s="161">
        <f t="shared" si="9"/>
        <v>1.9341862819999998</v>
      </c>
      <c r="F34" s="160">
        <f t="shared" si="9"/>
        <v>0</v>
      </c>
      <c r="G34" s="160">
        <f t="shared" si="9"/>
        <v>0</v>
      </c>
      <c r="H34" s="162">
        <f t="shared" si="9"/>
        <v>0</v>
      </c>
      <c r="I34" s="163">
        <f>'timbulan sampah'!E10</f>
        <v>4.9569099999999997</v>
      </c>
      <c r="J34" s="164">
        <f t="shared" si="5"/>
        <v>4.9569099999999988</v>
      </c>
    </row>
    <row r="35" spans="1:16" x14ac:dyDescent="0.25">
      <c r="A35" s="155">
        <v>2017</v>
      </c>
      <c r="B35" s="160">
        <f t="shared" ref="B35:H35" si="10">$I$35*B12</f>
        <v>1.57871027341</v>
      </c>
      <c r="C35" s="160">
        <f t="shared" si="10"/>
        <v>1.3994135356200001</v>
      </c>
      <c r="D35" s="160">
        <f t="shared" si="10"/>
        <v>6.7423564350000006E-2</v>
      </c>
      <c r="E35" s="161">
        <f t="shared" si="10"/>
        <v>1.94879072662</v>
      </c>
      <c r="F35" s="160">
        <f t="shared" si="10"/>
        <v>0</v>
      </c>
      <c r="G35" s="160">
        <f t="shared" si="10"/>
        <v>0</v>
      </c>
      <c r="H35" s="162">
        <f t="shared" si="10"/>
        <v>0</v>
      </c>
      <c r="I35" s="163">
        <f>'timbulan sampah'!E11</f>
        <v>4.9943381000000002</v>
      </c>
      <c r="J35" s="164">
        <f t="shared" si="5"/>
        <v>4.9943381000000002</v>
      </c>
    </row>
    <row r="36" spans="1:16" x14ac:dyDescent="0.25">
      <c r="A36" s="155">
        <v>2018</v>
      </c>
      <c r="B36" s="160">
        <f t="shared" ref="B36:H36" si="11">$I$36*B13</f>
        <v>1.58799359304</v>
      </c>
      <c r="C36" s="160">
        <f t="shared" si="11"/>
        <v>1.40764253328</v>
      </c>
      <c r="D36" s="160">
        <f t="shared" si="11"/>
        <v>6.7820036400000006E-2</v>
      </c>
      <c r="E36" s="161">
        <f t="shared" si="11"/>
        <v>1.9602502372799999</v>
      </c>
      <c r="F36" s="160">
        <f t="shared" si="11"/>
        <v>0</v>
      </c>
      <c r="G36" s="160">
        <f t="shared" si="11"/>
        <v>0</v>
      </c>
      <c r="H36" s="162">
        <f t="shared" si="11"/>
        <v>0</v>
      </c>
      <c r="I36" s="163">
        <f>'timbulan sampah'!E12</f>
        <v>5.0237064</v>
      </c>
      <c r="J36" s="164">
        <f t="shared" si="5"/>
        <v>5.0237064</v>
      </c>
    </row>
    <row r="37" spans="1:16" x14ac:dyDescent="0.25">
      <c r="A37" s="155">
        <v>2019</v>
      </c>
      <c r="B37" s="160">
        <f t="shared" ref="B37:H37" si="12">$I$37*B14</f>
        <v>1.5972769126699999</v>
      </c>
      <c r="C37" s="160">
        <f t="shared" si="12"/>
        <v>1.4158715309400001</v>
      </c>
      <c r="D37" s="160">
        <f t="shared" si="12"/>
        <v>6.8216508449999991E-2</v>
      </c>
      <c r="E37" s="161">
        <f t="shared" si="12"/>
        <v>1.9717097479399999</v>
      </c>
      <c r="F37" s="160">
        <f t="shared" si="12"/>
        <v>0</v>
      </c>
      <c r="G37" s="160">
        <f t="shared" si="12"/>
        <v>0</v>
      </c>
      <c r="H37" s="162">
        <f t="shared" si="12"/>
        <v>0</v>
      </c>
      <c r="I37" s="163">
        <f>'timbulan sampah'!E13</f>
        <v>5.0530746999999998</v>
      </c>
      <c r="J37" s="164">
        <f t="shared" si="5"/>
        <v>5.0530746999999998</v>
      </c>
    </row>
    <row r="38" spans="1:16" x14ac:dyDescent="0.25">
      <c r="A38" s="155">
        <v>2020</v>
      </c>
      <c r="B38" s="160">
        <f t="shared" ref="B38:H38" si="13">$I$38*B15</f>
        <v>1.6065602323000001</v>
      </c>
      <c r="C38" s="160">
        <f t="shared" si="13"/>
        <v>1.4241005286000001</v>
      </c>
      <c r="D38" s="160">
        <f t="shared" si="13"/>
        <v>6.8612980500000004E-2</v>
      </c>
      <c r="E38" s="161">
        <f t="shared" si="13"/>
        <v>1.9831692586</v>
      </c>
      <c r="F38" s="160">
        <f t="shared" si="13"/>
        <v>0</v>
      </c>
      <c r="G38" s="160">
        <f t="shared" si="13"/>
        <v>0</v>
      </c>
      <c r="H38" s="162">
        <f t="shared" si="13"/>
        <v>0</v>
      </c>
      <c r="I38" s="163">
        <f>'timbulan sampah'!E14</f>
        <v>5.0824430000000005</v>
      </c>
      <c r="J38" s="164">
        <f t="shared" si="5"/>
        <v>5.0824430000000005</v>
      </c>
    </row>
    <row r="39" spans="1:16" x14ac:dyDescent="0.25">
      <c r="A39" s="155">
        <v>2021</v>
      </c>
      <c r="B39" s="160">
        <f t="shared" ref="B39:H39" si="14">$I$39*B16</f>
        <v>1.6158435519300001</v>
      </c>
      <c r="C39" s="160">
        <f t="shared" si="14"/>
        <v>1.4323295262600002</v>
      </c>
      <c r="D39" s="160">
        <f t="shared" si="14"/>
        <v>6.9009452550000003E-2</v>
      </c>
      <c r="E39" s="161">
        <f t="shared" si="14"/>
        <v>1.99462876926</v>
      </c>
      <c r="F39" s="160">
        <f t="shared" si="14"/>
        <v>0</v>
      </c>
      <c r="G39" s="160">
        <f t="shared" si="14"/>
        <v>0</v>
      </c>
      <c r="H39" s="162">
        <f t="shared" si="14"/>
        <v>0</v>
      </c>
      <c r="I39" s="163">
        <f>'timbulan sampah'!E15</f>
        <v>5.1118113000000003</v>
      </c>
      <c r="J39" s="164">
        <f t="shared" si="5"/>
        <v>5.1118113000000003</v>
      </c>
    </row>
    <row r="40" spans="1:16" x14ac:dyDescent="0.25">
      <c r="A40" s="155">
        <v>2022</v>
      </c>
      <c r="B40" s="160">
        <f t="shared" ref="B40:H40" si="15">$I$40*B17</f>
        <v>1.62512687156</v>
      </c>
      <c r="C40" s="160">
        <f t="shared" si="15"/>
        <v>1.4405585239200001</v>
      </c>
      <c r="D40" s="160">
        <f t="shared" si="15"/>
        <v>6.9405924600000002E-2</v>
      </c>
      <c r="E40" s="161">
        <f t="shared" si="15"/>
        <v>2.0060882799200002</v>
      </c>
      <c r="F40" s="160">
        <f t="shared" si="15"/>
        <v>0</v>
      </c>
      <c r="G40" s="160">
        <f t="shared" si="15"/>
        <v>0</v>
      </c>
      <c r="H40" s="162">
        <f t="shared" si="15"/>
        <v>0</v>
      </c>
      <c r="I40" s="163">
        <f>'timbulan sampah'!E16</f>
        <v>5.1411796000000001</v>
      </c>
      <c r="J40" s="164">
        <f t="shared" si="5"/>
        <v>5.1411796000000001</v>
      </c>
    </row>
    <row r="41" spans="1:16" x14ac:dyDescent="0.25">
      <c r="A41" s="155">
        <v>2023</v>
      </c>
      <c r="B41" s="160">
        <f t="shared" ref="B41:H41" si="16">$I$41*B18</f>
        <v>1.6344101911900002</v>
      </c>
      <c r="C41" s="160">
        <f t="shared" si="16"/>
        <v>1.4487875215800001</v>
      </c>
      <c r="D41" s="160">
        <f t="shared" si="16"/>
        <v>6.9802396650000015E-2</v>
      </c>
      <c r="E41" s="161">
        <f t="shared" si="16"/>
        <v>2.0175477905800001</v>
      </c>
      <c r="F41" s="160">
        <f t="shared" si="16"/>
        <v>0</v>
      </c>
      <c r="G41" s="160">
        <f t="shared" si="16"/>
        <v>0</v>
      </c>
      <c r="H41" s="162">
        <f t="shared" si="16"/>
        <v>0</v>
      </c>
      <c r="I41" s="163">
        <f>'timbulan sampah'!E17</f>
        <v>5.1705479000000008</v>
      </c>
      <c r="J41" s="164">
        <f t="shared" si="5"/>
        <v>5.1705479000000008</v>
      </c>
    </row>
    <row r="42" spans="1:16" x14ac:dyDescent="0.25">
      <c r="A42" s="155">
        <v>2024</v>
      </c>
      <c r="B42" s="160">
        <f t="shared" ref="B42:H42" si="17">$I$42*B19</f>
        <v>1.6436935108199999</v>
      </c>
      <c r="C42" s="160">
        <f t="shared" si="17"/>
        <v>1.45701651924</v>
      </c>
      <c r="D42" s="160">
        <f t="shared" si="17"/>
        <v>7.01988687E-2</v>
      </c>
      <c r="E42" s="161">
        <f t="shared" si="17"/>
        <v>2.0290073012399996</v>
      </c>
      <c r="F42" s="160">
        <f t="shared" si="17"/>
        <v>0</v>
      </c>
      <c r="G42" s="160">
        <f t="shared" si="17"/>
        <v>0</v>
      </c>
      <c r="H42" s="162">
        <f t="shared" si="17"/>
        <v>0</v>
      </c>
      <c r="I42" s="163">
        <f>'timbulan sampah'!E18</f>
        <v>5.1999161999999997</v>
      </c>
      <c r="J42" s="164">
        <f t="shared" si="5"/>
        <v>5.1999161999999997</v>
      </c>
    </row>
    <row r="43" spans="1:16" x14ac:dyDescent="0.25">
      <c r="A43" s="155">
        <v>2025</v>
      </c>
      <c r="B43" s="160">
        <f t="shared" ref="B43:H43" si="18">$I$43*B20</f>
        <v>1.6529768304499999</v>
      </c>
      <c r="C43" s="160">
        <f t="shared" si="18"/>
        <v>1.4652455168999998</v>
      </c>
      <c r="D43" s="160">
        <f t="shared" si="18"/>
        <v>7.0595340749999985E-2</v>
      </c>
      <c r="E43" s="161">
        <f t="shared" si="18"/>
        <v>2.0404668118999996</v>
      </c>
      <c r="F43" s="160">
        <f t="shared" si="18"/>
        <v>0</v>
      </c>
      <c r="G43" s="160">
        <f t="shared" si="18"/>
        <v>0</v>
      </c>
      <c r="H43" s="162">
        <f t="shared" si="18"/>
        <v>0</v>
      </c>
      <c r="I43" s="163">
        <f>'timbulan sampah'!E19</f>
        <v>5.2292844999999994</v>
      </c>
      <c r="J43" s="164">
        <f t="shared" si="5"/>
        <v>5.2292844999999994</v>
      </c>
    </row>
    <row r="44" spans="1:16" x14ac:dyDescent="0.25">
      <c r="A44" s="155">
        <v>2026</v>
      </c>
      <c r="B44" s="160">
        <f t="shared" ref="B44:H44" si="19">$I$44*B21</f>
        <v>1.6622601500800001</v>
      </c>
      <c r="C44" s="160">
        <f t="shared" si="19"/>
        <v>1.4734745145600001</v>
      </c>
      <c r="D44" s="160">
        <f t="shared" si="19"/>
        <v>7.0991812799999998E-2</v>
      </c>
      <c r="E44" s="161">
        <f t="shared" si="19"/>
        <v>2.05192632256</v>
      </c>
      <c r="F44" s="160">
        <f t="shared" si="19"/>
        <v>0</v>
      </c>
      <c r="G44" s="160">
        <f t="shared" si="19"/>
        <v>0</v>
      </c>
      <c r="H44" s="162">
        <f t="shared" si="19"/>
        <v>0</v>
      </c>
      <c r="I44" s="163">
        <f>'timbulan sampah'!E20</f>
        <v>5.2586528000000001</v>
      </c>
      <c r="J44" s="164">
        <f t="shared" si="5"/>
        <v>5.2586528000000001</v>
      </c>
    </row>
    <row r="45" spans="1:16" x14ac:dyDescent="0.25">
      <c r="A45" s="155">
        <v>2027</v>
      </c>
      <c r="B45" s="160">
        <f t="shared" ref="B45:H45" si="20">$I$45*B22</f>
        <v>1.67154346971</v>
      </c>
      <c r="C45" s="160">
        <f t="shared" si="20"/>
        <v>1.48170351222</v>
      </c>
      <c r="D45" s="160">
        <f t="shared" si="20"/>
        <v>7.1388284849999997E-2</v>
      </c>
      <c r="E45" s="161">
        <f t="shared" si="20"/>
        <v>2.0633858332199999</v>
      </c>
      <c r="F45" s="160">
        <f t="shared" si="20"/>
        <v>0</v>
      </c>
      <c r="G45" s="160">
        <f t="shared" si="20"/>
        <v>0</v>
      </c>
      <c r="H45" s="162">
        <f t="shared" si="20"/>
        <v>0</v>
      </c>
      <c r="I45" s="163">
        <f>'timbulan sampah'!E21</f>
        <v>5.2880210999999999</v>
      </c>
      <c r="J45" s="164">
        <f t="shared" si="5"/>
        <v>5.2880210999999999</v>
      </c>
    </row>
    <row r="46" spans="1:16" x14ac:dyDescent="0.25">
      <c r="A46" s="155">
        <v>2028</v>
      </c>
      <c r="B46" s="160">
        <f t="shared" ref="B46:H46" si="21">$I$46*B23</f>
        <v>1.68082678934</v>
      </c>
      <c r="C46" s="160">
        <f t="shared" si="21"/>
        <v>1.48993250988</v>
      </c>
      <c r="D46" s="160">
        <f t="shared" si="21"/>
        <v>7.1784756899999996E-2</v>
      </c>
      <c r="E46" s="161">
        <f t="shared" si="21"/>
        <v>2.0748453438799999</v>
      </c>
      <c r="F46" s="160">
        <f t="shared" si="21"/>
        <v>0</v>
      </c>
      <c r="G46" s="160">
        <f t="shared" si="21"/>
        <v>0</v>
      </c>
      <c r="H46" s="161">
        <f t="shared" si="21"/>
        <v>0</v>
      </c>
      <c r="I46" s="163">
        <f>'timbulan sampah'!E22</f>
        <v>5.3173893999999997</v>
      </c>
      <c r="J46" s="164">
        <f t="shared" si="5"/>
        <v>5.3173893999999997</v>
      </c>
    </row>
    <row r="47" spans="1:16" x14ac:dyDescent="0.25">
      <c r="A47" s="155">
        <v>2029</v>
      </c>
      <c r="B47" s="160">
        <f t="shared" ref="B47:H47" si="22">$I$47*B24</f>
        <v>1.6901101089700001</v>
      </c>
      <c r="C47" s="160">
        <f t="shared" si="22"/>
        <v>1.4981615075400001</v>
      </c>
      <c r="D47" s="160">
        <f t="shared" si="22"/>
        <v>7.2181228950000009E-2</v>
      </c>
      <c r="E47" s="161">
        <f t="shared" si="22"/>
        <v>2.0863048545400003</v>
      </c>
      <c r="F47" s="160">
        <f t="shared" si="22"/>
        <v>0</v>
      </c>
      <c r="G47" s="160">
        <f t="shared" si="22"/>
        <v>0</v>
      </c>
      <c r="H47" s="161">
        <f t="shared" si="22"/>
        <v>0</v>
      </c>
      <c r="I47" s="163">
        <f>'timbulan sampah'!E23</f>
        <v>5.3467577000000004</v>
      </c>
      <c r="J47" s="164">
        <f t="shared" si="5"/>
        <v>5.3467577000000004</v>
      </c>
    </row>
    <row r="48" spans="1:16" x14ac:dyDescent="0.25">
      <c r="A48" s="155">
        <v>2030</v>
      </c>
      <c r="B48" s="160">
        <f t="shared" ref="B48:H48" si="23">$I$48*B25</f>
        <v>1.6993934286000001</v>
      </c>
      <c r="C48" s="160">
        <f t="shared" si="23"/>
        <v>1.5063905052000002</v>
      </c>
      <c r="D48" s="160">
        <f t="shared" si="23"/>
        <v>7.2577701000000008E-2</v>
      </c>
      <c r="E48" s="161">
        <f t="shared" si="23"/>
        <v>2.0977643652000002</v>
      </c>
      <c r="F48" s="160">
        <f t="shared" si="23"/>
        <v>0</v>
      </c>
      <c r="G48" s="160">
        <f t="shared" si="23"/>
        <v>0</v>
      </c>
      <c r="H48" s="161">
        <f t="shared" si="23"/>
        <v>0</v>
      </c>
      <c r="I48" s="163">
        <f>'timbulan sampah'!E24</f>
        <v>5.3761260000000002</v>
      </c>
      <c r="J48" s="164">
        <f t="shared" si="5"/>
        <v>5.3761260000000011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2" zoomScale="70" zoomScaleNormal="70" workbookViewId="0">
      <selection activeCell="I61" sqref="I61"/>
    </sheetView>
  </sheetViews>
  <sheetFormatPr defaultRowHeight="15" x14ac:dyDescent="0.25"/>
  <cols>
    <col min="1" max="1" width="9.42578125" style="96" bestFit="1" customWidth="1"/>
    <col min="2" max="2" width="11.5703125" style="96" bestFit="1" customWidth="1"/>
    <col min="3" max="3" width="21.42578125" style="96" bestFit="1" customWidth="1"/>
    <col min="4" max="4" width="12.7109375" style="96" bestFit="1" customWidth="1"/>
    <col min="5" max="5" width="21.5703125" style="96" bestFit="1" customWidth="1"/>
    <col min="6" max="6" width="16.42578125" style="96" bestFit="1" customWidth="1"/>
    <col min="7" max="7" width="16.7109375" style="96" bestFit="1" customWidth="1"/>
    <col min="8" max="8" width="11" style="96" bestFit="1" customWidth="1"/>
    <col min="9" max="9" width="18.7109375" style="96" customWidth="1"/>
    <col min="10" max="10" width="18.85546875" style="96" customWidth="1"/>
    <col min="11" max="12" width="9.42578125" style="96" bestFit="1" customWidth="1"/>
    <col min="13" max="13" width="11" style="96" bestFit="1" customWidth="1"/>
    <col min="14" max="14" width="16.28515625" style="96" bestFit="1" customWidth="1"/>
    <col min="15" max="15" width="9.140625" style="96"/>
    <col min="16" max="16" width="9.42578125" style="96" bestFit="1" customWidth="1"/>
    <col min="17" max="17" width="8.28515625" style="96" bestFit="1" customWidth="1"/>
    <col min="18" max="18" width="11" style="96" bestFit="1" customWidth="1"/>
    <col min="19" max="19" width="16.28515625" style="96" bestFit="1" customWidth="1"/>
    <col min="20" max="23" width="9.140625" style="96"/>
    <col min="24" max="24" width="9.5703125" style="96" bestFit="1" customWidth="1"/>
    <col min="25" max="16384" width="9.140625" style="96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125</v>
      </c>
    </row>
    <row r="6" spans="1:24" ht="35.25" customHeight="1" x14ac:dyDescent="0.25">
      <c r="A6" s="189" t="s">
        <v>11</v>
      </c>
      <c r="B6" s="190" t="s">
        <v>118</v>
      </c>
      <c r="C6" s="190"/>
      <c r="D6" s="190"/>
      <c r="E6" s="106" t="s">
        <v>114</v>
      </c>
      <c r="F6" s="189" t="s">
        <v>11</v>
      </c>
      <c r="G6" s="190" t="s">
        <v>111</v>
      </c>
      <c r="H6" s="190"/>
      <c r="I6" s="190"/>
      <c r="J6" s="97" t="s">
        <v>115</v>
      </c>
      <c r="K6" s="189" t="s">
        <v>11</v>
      </c>
      <c r="L6" s="190" t="s">
        <v>112</v>
      </c>
      <c r="M6" s="190"/>
      <c r="N6" s="190"/>
      <c r="O6" s="97" t="s">
        <v>115</v>
      </c>
      <c r="P6" s="189" t="s">
        <v>11</v>
      </c>
      <c r="Q6" s="190" t="s">
        <v>158</v>
      </c>
      <c r="R6" s="190"/>
      <c r="S6" s="190"/>
      <c r="X6" s="98"/>
    </row>
    <row r="7" spans="1:24" ht="18" x14ac:dyDescent="0.25">
      <c r="A7" s="189"/>
      <c r="B7" s="189" t="s">
        <v>128</v>
      </c>
      <c r="C7" s="189"/>
      <c r="D7" s="190" t="s">
        <v>129</v>
      </c>
      <c r="E7" s="107"/>
      <c r="F7" s="189"/>
      <c r="G7" s="189" t="s">
        <v>128</v>
      </c>
      <c r="H7" s="189"/>
      <c r="I7" s="190" t="s">
        <v>129</v>
      </c>
      <c r="K7" s="189"/>
      <c r="L7" s="189" t="s">
        <v>128</v>
      </c>
      <c r="M7" s="189"/>
      <c r="N7" s="190" t="s">
        <v>129</v>
      </c>
      <c r="P7" s="189"/>
      <c r="Q7" s="189" t="s">
        <v>128</v>
      </c>
      <c r="R7" s="189"/>
      <c r="S7" s="190" t="s">
        <v>129</v>
      </c>
      <c r="X7" s="98"/>
    </row>
    <row r="8" spans="1:24" ht="18" x14ac:dyDescent="0.25">
      <c r="A8" s="189"/>
      <c r="B8" s="108" t="s">
        <v>130</v>
      </c>
      <c r="C8" s="108" t="s">
        <v>131</v>
      </c>
      <c r="D8" s="190"/>
      <c r="E8" s="109"/>
      <c r="F8" s="189"/>
      <c r="G8" s="108" t="s">
        <v>130</v>
      </c>
      <c r="H8" s="108" t="s">
        <v>131</v>
      </c>
      <c r="I8" s="190"/>
      <c r="K8" s="189"/>
      <c r="L8" s="108" t="s">
        <v>130</v>
      </c>
      <c r="M8" s="108" t="s">
        <v>131</v>
      </c>
      <c r="N8" s="190"/>
      <c r="P8" s="189"/>
      <c r="Q8" s="108" t="s">
        <v>130</v>
      </c>
      <c r="R8" s="108" t="s">
        <v>131</v>
      </c>
      <c r="S8" s="190"/>
    </row>
    <row r="9" spans="1:24" x14ac:dyDescent="0.25">
      <c r="A9" s="89">
        <v>2011</v>
      </c>
      <c r="B9" s="171">
        <f>[2]Results!O28</f>
        <v>0</v>
      </c>
      <c r="C9" s="135">
        <f>B9*21</f>
        <v>0</v>
      </c>
      <c r="D9" s="169">
        <f t="shared" ref="D9:D14" si="0">E9+C9</f>
        <v>0</v>
      </c>
      <c r="E9" s="112"/>
      <c r="F9" s="89">
        <v>2011</v>
      </c>
      <c r="G9" s="171">
        <f>[3]Results!O28</f>
        <v>0</v>
      </c>
      <c r="H9" s="135">
        <f>G9*21</f>
        <v>0</v>
      </c>
      <c r="I9" s="169">
        <f t="shared" ref="I9:I14" si="1">J9+H9</f>
        <v>0</v>
      </c>
      <c r="K9" s="89">
        <v>2011</v>
      </c>
      <c r="L9" s="172">
        <f>[4]Results!O28</f>
        <v>0</v>
      </c>
      <c r="M9" s="135">
        <f>L9*21</f>
        <v>0</v>
      </c>
      <c r="N9" s="169">
        <f>O9+M9</f>
        <v>0</v>
      </c>
      <c r="P9" s="89">
        <v>2011</v>
      </c>
      <c r="Q9" s="172">
        <f>[5]Results!O28</f>
        <v>0</v>
      </c>
      <c r="R9" s="135">
        <f>Q9*21</f>
        <v>0</v>
      </c>
      <c r="S9" s="169">
        <f>T9+R9</f>
        <v>0</v>
      </c>
    </row>
    <row r="10" spans="1:24" x14ac:dyDescent="0.25">
      <c r="A10" s="89">
        <v>2012</v>
      </c>
      <c r="B10" s="171">
        <f>[2]Results!O29</f>
        <v>2.0054639396671885E-2</v>
      </c>
      <c r="C10" s="135">
        <f t="shared" ref="C10:C14" si="2">B10*21</f>
        <v>0.42114742733010957</v>
      </c>
      <c r="D10" s="169">
        <f t="shared" si="0"/>
        <v>0.42114742733010957</v>
      </c>
      <c r="E10" s="112"/>
      <c r="F10" s="89">
        <v>2012</v>
      </c>
      <c r="G10" s="171">
        <f>[3]Results!O29</f>
        <v>0</v>
      </c>
      <c r="H10" s="135">
        <f t="shared" ref="H10:H14" si="3">G10*21</f>
        <v>0</v>
      </c>
      <c r="I10" s="169">
        <f t="shared" si="1"/>
        <v>0</v>
      </c>
      <c r="K10" s="89">
        <v>2012</v>
      </c>
      <c r="L10" s="172">
        <f>[4]Results!O29</f>
        <v>1.4221600655355809E-2</v>
      </c>
      <c r="M10" s="135">
        <f t="shared" ref="M10:M14" si="4">L10*21</f>
        <v>0.29865361376247196</v>
      </c>
      <c r="N10" s="169">
        <f t="shared" ref="N10:N14" si="5">O10+M10</f>
        <v>0.29865361376247196</v>
      </c>
      <c r="P10" s="89">
        <v>2012</v>
      </c>
      <c r="Q10" s="172">
        <f>[5]Results!O29</f>
        <v>0</v>
      </c>
      <c r="R10" s="135">
        <f t="shared" ref="R10:R14" si="6">Q10*21</f>
        <v>0</v>
      </c>
      <c r="S10" s="169">
        <f t="shared" ref="S10:S14" si="7">T10+R10</f>
        <v>0</v>
      </c>
    </row>
    <row r="11" spans="1:24" x14ac:dyDescent="0.25">
      <c r="A11" s="89">
        <v>2013</v>
      </c>
      <c r="B11" s="171">
        <f>[2]Results!O30</f>
        <v>3.4403655272623422E-2</v>
      </c>
      <c r="C11" s="135">
        <f t="shared" si="2"/>
        <v>0.72247676072509182</v>
      </c>
      <c r="D11" s="169">
        <f t="shared" si="0"/>
        <v>0.72247676072509182</v>
      </c>
      <c r="E11" s="112"/>
      <c r="F11" s="89">
        <v>2013</v>
      </c>
      <c r="G11" s="171">
        <f>[3]Results!O30</f>
        <v>0</v>
      </c>
      <c r="H11" s="135">
        <f t="shared" si="3"/>
        <v>0</v>
      </c>
      <c r="I11" s="169">
        <f t="shared" si="1"/>
        <v>0</v>
      </c>
      <c r="K11" s="89">
        <v>2013</v>
      </c>
      <c r="L11" s="172">
        <f>[4]Results!O30</f>
        <v>2.4397100176878413E-2</v>
      </c>
      <c r="M11" s="135">
        <f t="shared" si="4"/>
        <v>0.51233910371444669</v>
      </c>
      <c r="N11" s="169">
        <f t="shared" si="5"/>
        <v>0.51233910371444669</v>
      </c>
      <c r="P11" s="89">
        <v>2013</v>
      </c>
      <c r="Q11" s="172">
        <f>[5]Results!O30</f>
        <v>0</v>
      </c>
      <c r="R11" s="135">
        <f t="shared" si="6"/>
        <v>0</v>
      </c>
      <c r="S11" s="169">
        <f t="shared" si="7"/>
        <v>0</v>
      </c>
    </row>
    <row r="12" spans="1:24" x14ac:dyDescent="0.25">
      <c r="A12" s="89">
        <v>2014</v>
      </c>
      <c r="B12" s="171">
        <f>[2]Results!O31</f>
        <v>4.4804936626583435E-2</v>
      </c>
      <c r="C12" s="135">
        <f t="shared" si="2"/>
        <v>0.94090366915825208</v>
      </c>
      <c r="D12" s="169">
        <f t="shared" si="0"/>
        <v>0.94090366915825208</v>
      </c>
      <c r="E12" s="112"/>
      <c r="F12" s="89">
        <v>2014</v>
      </c>
      <c r="G12" s="171">
        <f>[3]Results!O31</f>
        <v>0</v>
      </c>
      <c r="H12" s="135">
        <f t="shared" si="3"/>
        <v>0</v>
      </c>
      <c r="I12" s="169">
        <f t="shared" si="1"/>
        <v>0</v>
      </c>
      <c r="K12" s="89">
        <v>2014</v>
      </c>
      <c r="L12" s="172">
        <f>[4]Results!O31</f>
        <v>3.177309267388468E-2</v>
      </c>
      <c r="M12" s="135">
        <f t="shared" si="4"/>
        <v>0.6672349461515783</v>
      </c>
      <c r="N12" s="169">
        <f t="shared" si="5"/>
        <v>0.6672349461515783</v>
      </c>
      <c r="P12" s="89">
        <v>2014</v>
      </c>
      <c r="Q12" s="172">
        <f>[5]Results!O31</f>
        <v>0</v>
      </c>
      <c r="R12" s="135">
        <f t="shared" si="6"/>
        <v>0</v>
      </c>
      <c r="S12" s="169">
        <f t="shared" si="7"/>
        <v>0</v>
      </c>
    </row>
    <row r="13" spans="1:24" x14ac:dyDescent="0.25">
      <c r="A13" s="89">
        <v>2015</v>
      </c>
      <c r="B13" s="171">
        <f>[2]Results!O32</f>
        <v>5.253216537770463E-2</v>
      </c>
      <c r="C13" s="135">
        <f t="shared" si="2"/>
        <v>1.1031754729317973</v>
      </c>
      <c r="D13" s="169">
        <f t="shared" si="0"/>
        <v>1.1031754729317973</v>
      </c>
      <c r="E13" s="112"/>
      <c r="F13" s="89">
        <v>2015</v>
      </c>
      <c r="G13" s="171">
        <f>[3]Results!O32</f>
        <v>0</v>
      </c>
      <c r="H13" s="135">
        <f t="shared" si="3"/>
        <v>0</v>
      </c>
      <c r="I13" s="169">
        <f t="shared" si="1"/>
        <v>0</v>
      </c>
      <c r="K13" s="89">
        <v>2015</v>
      </c>
      <c r="L13" s="172">
        <f>[4]Results!O32</f>
        <v>3.725280035136435E-2</v>
      </c>
      <c r="M13" s="135">
        <f t="shared" si="4"/>
        <v>0.78230880737865138</v>
      </c>
      <c r="N13" s="169">
        <f t="shared" si="5"/>
        <v>0.78230880737865138</v>
      </c>
      <c r="P13" s="89">
        <v>2015</v>
      </c>
      <c r="Q13" s="172">
        <f>[5]Results!O32</f>
        <v>0</v>
      </c>
      <c r="R13" s="135">
        <f t="shared" si="6"/>
        <v>0</v>
      </c>
      <c r="S13" s="169">
        <f t="shared" si="7"/>
        <v>0</v>
      </c>
    </row>
    <row r="14" spans="1:24" x14ac:dyDescent="0.25">
      <c r="A14" s="89">
        <v>2016</v>
      </c>
      <c r="B14" s="171">
        <f>[2]Results!O33</f>
        <v>5.8292830086223983E-2</v>
      </c>
      <c r="C14" s="135">
        <f t="shared" si="2"/>
        <v>1.2241494318107036</v>
      </c>
      <c r="D14" s="169">
        <f t="shared" si="0"/>
        <v>1.2241494318107036</v>
      </c>
      <c r="E14" s="112"/>
      <c r="F14" s="89">
        <v>2016</v>
      </c>
      <c r="G14" s="171">
        <f>[3]Results!O33</f>
        <v>0</v>
      </c>
      <c r="H14" s="135">
        <f t="shared" si="3"/>
        <v>0</v>
      </c>
      <c r="I14" s="169">
        <f t="shared" si="1"/>
        <v>0</v>
      </c>
      <c r="K14" s="89">
        <v>2016</v>
      </c>
      <c r="L14" s="172">
        <f>[4]Results!O33</f>
        <v>4.133793354042381E-2</v>
      </c>
      <c r="M14" s="135">
        <f t="shared" si="4"/>
        <v>0.86809660434890001</v>
      </c>
      <c r="N14" s="169">
        <f t="shared" si="5"/>
        <v>0.86809660434890001</v>
      </c>
      <c r="P14" s="89">
        <v>2016</v>
      </c>
      <c r="Q14" s="172">
        <f>[5]Results!O33</f>
        <v>0</v>
      </c>
      <c r="R14" s="135">
        <f t="shared" si="6"/>
        <v>0</v>
      </c>
      <c r="S14" s="169">
        <f t="shared" si="7"/>
        <v>0</v>
      </c>
    </row>
    <row r="15" spans="1:24" x14ac:dyDescent="0.25">
      <c r="A15" s="89">
        <v>2017</v>
      </c>
      <c r="B15" s="171">
        <f>[2]Results!O34</f>
        <v>6.2710625768290257E-2</v>
      </c>
      <c r="C15" s="135">
        <f t="shared" ref="C15:C29" si="8">B15*21</f>
        <v>1.3169231411340954</v>
      </c>
      <c r="D15" s="169">
        <f t="shared" ref="D15:D29" si="9">E15+C15</f>
        <v>1.3169231411340954</v>
      </c>
      <c r="E15" s="112"/>
      <c r="F15" s="89">
        <v>2017</v>
      </c>
      <c r="G15" s="171">
        <f>[3]Results!O34</f>
        <v>0</v>
      </c>
      <c r="H15" s="135">
        <f t="shared" ref="H15:H29" si="10">G15*21</f>
        <v>0</v>
      </c>
      <c r="I15" s="169">
        <f t="shared" ref="I15:I29" si="11">J15+H15</f>
        <v>0</v>
      </c>
      <c r="K15" s="89">
        <v>2017</v>
      </c>
      <c r="L15" s="172">
        <f>[4]Results!O34</f>
        <v>4.4470780994052335E-2</v>
      </c>
      <c r="M15" s="135">
        <f t="shared" ref="M15:M29" si="12">L15*21</f>
        <v>0.933886400875099</v>
      </c>
      <c r="N15" s="169">
        <f t="shared" ref="N15:N29" si="13">O15+M15</f>
        <v>0.933886400875099</v>
      </c>
      <c r="P15" s="89">
        <v>2017</v>
      </c>
      <c r="Q15" s="172">
        <f>[5]Results!O34</f>
        <v>0</v>
      </c>
      <c r="R15" s="135">
        <f t="shared" ref="R15:R29" si="14">Q15*21</f>
        <v>0</v>
      </c>
      <c r="S15" s="169">
        <f t="shared" ref="S15:S29" si="15">T15+R15</f>
        <v>0</v>
      </c>
    </row>
    <row r="16" spans="1:24" x14ac:dyDescent="0.25">
      <c r="A16" s="89">
        <v>2018</v>
      </c>
      <c r="B16" s="171">
        <f>[2]Results!O35</f>
        <v>6.6240474901872126E-2</v>
      </c>
      <c r="C16" s="135">
        <f t="shared" si="8"/>
        <v>1.3910499729393146</v>
      </c>
      <c r="D16" s="169">
        <f t="shared" si="9"/>
        <v>1.3910499729393146</v>
      </c>
      <c r="E16" s="112"/>
      <c r="F16" s="89">
        <v>2018</v>
      </c>
      <c r="G16" s="171">
        <f>[3]Results!O35</f>
        <v>0</v>
      </c>
      <c r="H16" s="135">
        <f t="shared" si="10"/>
        <v>0</v>
      </c>
      <c r="I16" s="169">
        <f t="shared" si="11"/>
        <v>0</v>
      </c>
      <c r="K16" s="89">
        <v>2018</v>
      </c>
      <c r="L16" s="172">
        <f>[4]Results!O35</f>
        <v>4.6973947655816688E-2</v>
      </c>
      <c r="M16" s="135">
        <f t="shared" si="12"/>
        <v>0.98645290077215042</v>
      </c>
      <c r="N16" s="169">
        <f t="shared" si="13"/>
        <v>0.98645290077215042</v>
      </c>
      <c r="P16" s="89">
        <v>2018</v>
      </c>
      <c r="Q16" s="172">
        <f>[5]Results!O35</f>
        <v>0</v>
      </c>
      <c r="R16" s="135">
        <f t="shared" si="14"/>
        <v>0</v>
      </c>
      <c r="S16" s="169">
        <f t="shared" si="15"/>
        <v>0</v>
      </c>
    </row>
    <row r="17" spans="1:19" x14ac:dyDescent="0.25">
      <c r="A17" s="89">
        <v>2019</v>
      </c>
      <c r="B17" s="171">
        <f>[2]Results!O36</f>
        <v>6.9100811835163575E-2</v>
      </c>
      <c r="C17" s="135">
        <f t="shared" si="8"/>
        <v>1.451117048538435</v>
      </c>
      <c r="D17" s="169">
        <f t="shared" si="9"/>
        <v>1.451117048538435</v>
      </c>
      <c r="E17" s="112"/>
      <c r="F17" s="89">
        <v>2019</v>
      </c>
      <c r="G17" s="171">
        <f>[3]Results!O36</f>
        <v>0</v>
      </c>
      <c r="H17" s="135">
        <f t="shared" si="10"/>
        <v>0</v>
      </c>
      <c r="I17" s="169">
        <f t="shared" si="11"/>
        <v>0</v>
      </c>
      <c r="K17" s="89">
        <v>2019</v>
      </c>
      <c r="L17" s="172">
        <f>[4]Results!O36</f>
        <v>4.9002334644005906E-2</v>
      </c>
      <c r="M17" s="135">
        <f t="shared" si="12"/>
        <v>1.029049027524124</v>
      </c>
      <c r="N17" s="169">
        <f t="shared" si="13"/>
        <v>1.029049027524124</v>
      </c>
      <c r="P17" s="89">
        <v>2019</v>
      </c>
      <c r="Q17" s="172">
        <f>[5]Results!O36</f>
        <v>0</v>
      </c>
      <c r="R17" s="135">
        <f t="shared" si="14"/>
        <v>0</v>
      </c>
      <c r="S17" s="169">
        <f t="shared" si="15"/>
        <v>0</v>
      </c>
    </row>
    <row r="18" spans="1:19" x14ac:dyDescent="0.25">
      <c r="A18" s="89">
        <v>2020</v>
      </c>
      <c r="B18" s="171">
        <f>[2]Results!O37</f>
        <v>7.1475748091577293E-2</v>
      </c>
      <c r="C18" s="135">
        <f t="shared" si="8"/>
        <v>1.5009907099231232</v>
      </c>
      <c r="D18" s="169">
        <f t="shared" si="9"/>
        <v>1.5009907099231232</v>
      </c>
      <c r="E18" s="112"/>
      <c r="F18" s="89">
        <v>2020</v>
      </c>
      <c r="G18" s="171">
        <f>[3]Results!O37</f>
        <v>0</v>
      </c>
      <c r="H18" s="135">
        <f t="shared" si="10"/>
        <v>0</v>
      </c>
      <c r="I18" s="169">
        <f t="shared" si="11"/>
        <v>0</v>
      </c>
      <c r="K18" s="89">
        <v>2020</v>
      </c>
      <c r="L18" s="172">
        <f>[4]Results!O37</f>
        <v>5.0686503297083081E-2</v>
      </c>
      <c r="M18" s="135">
        <f t="shared" si="12"/>
        <v>1.0644165692387446</v>
      </c>
      <c r="N18" s="169">
        <f t="shared" si="13"/>
        <v>1.0644165692387446</v>
      </c>
      <c r="P18" s="89">
        <v>2020</v>
      </c>
      <c r="Q18" s="172">
        <f>[5]Results!O37</f>
        <v>0</v>
      </c>
      <c r="R18" s="135">
        <f t="shared" si="14"/>
        <v>0</v>
      </c>
      <c r="S18" s="169">
        <f t="shared" si="15"/>
        <v>0</v>
      </c>
    </row>
    <row r="19" spans="1:19" x14ac:dyDescent="0.25">
      <c r="A19" s="89">
        <v>2021</v>
      </c>
      <c r="B19" s="171">
        <f>[2]Results!O38</f>
        <v>7.3493424963677084E-2</v>
      </c>
      <c r="C19" s="135">
        <f t="shared" si="8"/>
        <v>1.5433619242372187</v>
      </c>
      <c r="D19" s="169">
        <f t="shared" si="9"/>
        <v>1.5433619242372187</v>
      </c>
      <c r="E19" s="112"/>
      <c r="F19" s="89">
        <v>2021</v>
      </c>
      <c r="G19" s="171">
        <f>[3]Results!O38</f>
        <v>0</v>
      </c>
      <c r="H19" s="135">
        <f t="shared" si="10"/>
        <v>0</v>
      </c>
      <c r="I19" s="169">
        <f t="shared" si="11"/>
        <v>0</v>
      </c>
      <c r="K19" s="89">
        <v>2021</v>
      </c>
      <c r="L19" s="172">
        <f>[4]Results!O38</f>
        <v>5.2117324074210228E-2</v>
      </c>
      <c r="M19" s="135">
        <f t="shared" si="12"/>
        <v>1.0944638055584148</v>
      </c>
      <c r="N19" s="169">
        <f t="shared" si="13"/>
        <v>1.0944638055584148</v>
      </c>
      <c r="P19" s="89">
        <v>2021</v>
      </c>
      <c r="Q19" s="172">
        <f>[5]Results!O38</f>
        <v>0</v>
      </c>
      <c r="R19" s="135">
        <f t="shared" si="14"/>
        <v>0</v>
      </c>
      <c r="S19" s="169">
        <f t="shared" si="15"/>
        <v>0</v>
      </c>
    </row>
    <row r="20" spans="1:19" x14ac:dyDescent="0.25">
      <c r="A20" s="89">
        <v>2022</v>
      </c>
      <c r="B20" s="171">
        <f>[2]Results!O39</f>
        <v>7.5243794033860598E-2</v>
      </c>
      <c r="C20" s="135">
        <f t="shared" si="8"/>
        <v>1.5801196747110726</v>
      </c>
      <c r="D20" s="169">
        <f t="shared" si="9"/>
        <v>1.5801196747110726</v>
      </c>
      <c r="E20" s="112"/>
      <c r="F20" s="89">
        <v>2022</v>
      </c>
      <c r="G20" s="171">
        <f>[3]Results!O39</f>
        <v>0</v>
      </c>
      <c r="H20" s="135">
        <f t="shared" si="10"/>
        <v>0</v>
      </c>
      <c r="I20" s="169">
        <f t="shared" si="11"/>
        <v>0</v>
      </c>
      <c r="K20" s="89">
        <v>2022</v>
      </c>
      <c r="L20" s="172">
        <f>[4]Results!O39</f>
        <v>5.3358585481272362E-2</v>
      </c>
      <c r="M20" s="135">
        <f t="shared" si="12"/>
        <v>1.1205302951067195</v>
      </c>
      <c r="N20" s="169">
        <f t="shared" si="13"/>
        <v>1.1205302951067195</v>
      </c>
      <c r="P20" s="89">
        <v>2022</v>
      </c>
      <c r="Q20" s="172">
        <f>[5]Results!O39</f>
        <v>0</v>
      </c>
      <c r="R20" s="135">
        <f t="shared" si="14"/>
        <v>0</v>
      </c>
      <c r="S20" s="169">
        <f t="shared" si="15"/>
        <v>0</v>
      </c>
    </row>
    <row r="21" spans="1:19" x14ac:dyDescent="0.25">
      <c r="A21" s="89">
        <v>2023</v>
      </c>
      <c r="B21" s="171">
        <f>[2]Results!O40</f>
        <v>7.679063627715102E-2</v>
      </c>
      <c r="C21" s="135">
        <f t="shared" si="8"/>
        <v>1.6126033618201714</v>
      </c>
      <c r="D21" s="169">
        <f t="shared" si="9"/>
        <v>1.6126033618201714</v>
      </c>
      <c r="E21" s="112"/>
      <c r="F21" s="89">
        <v>2023</v>
      </c>
      <c r="G21" s="171">
        <f>[3]Results!O40</f>
        <v>0</v>
      </c>
      <c r="H21" s="135">
        <f t="shared" si="10"/>
        <v>0</v>
      </c>
      <c r="I21" s="169">
        <f t="shared" si="11"/>
        <v>0</v>
      </c>
      <c r="K21" s="89">
        <v>2023</v>
      </c>
      <c r="L21" s="172">
        <f>[4]Results!O40</f>
        <v>5.4455517329598774E-2</v>
      </c>
      <c r="M21" s="135">
        <f t="shared" si="12"/>
        <v>1.1435658639215742</v>
      </c>
      <c r="N21" s="169">
        <f t="shared" si="13"/>
        <v>1.1435658639215742</v>
      </c>
      <c r="P21" s="89">
        <v>2023</v>
      </c>
      <c r="Q21" s="172">
        <f>[5]Results!O40</f>
        <v>0</v>
      </c>
      <c r="R21" s="135">
        <f t="shared" si="14"/>
        <v>0</v>
      </c>
      <c r="S21" s="169">
        <f t="shared" si="15"/>
        <v>0</v>
      </c>
    </row>
    <row r="22" spans="1:19" x14ac:dyDescent="0.25">
      <c r="A22" s="89">
        <v>2024</v>
      </c>
      <c r="B22" s="171">
        <f>[2]Results!O41</f>
        <v>7.8179703771980177E-2</v>
      </c>
      <c r="C22" s="135">
        <f t="shared" si="8"/>
        <v>1.6417737792115836</v>
      </c>
      <c r="D22" s="169">
        <f t="shared" si="9"/>
        <v>1.6417737792115836</v>
      </c>
      <c r="E22" s="112"/>
      <c r="F22" s="89">
        <v>2024</v>
      </c>
      <c r="G22" s="171">
        <f>[3]Results!O41</f>
        <v>0</v>
      </c>
      <c r="H22" s="135">
        <f t="shared" si="10"/>
        <v>0</v>
      </c>
      <c r="I22" s="169">
        <f t="shared" si="11"/>
        <v>0</v>
      </c>
      <c r="K22" s="89">
        <v>2024</v>
      </c>
      <c r="L22" s="172">
        <f>[4]Results!O41</f>
        <v>5.5440564370538049E-2</v>
      </c>
      <c r="M22" s="135">
        <f t="shared" si="12"/>
        <v>1.164251851781299</v>
      </c>
      <c r="N22" s="169">
        <f t="shared" si="13"/>
        <v>1.164251851781299</v>
      </c>
      <c r="P22" s="89">
        <v>2024</v>
      </c>
      <c r="Q22" s="172">
        <f>[5]Results!O41</f>
        <v>0</v>
      </c>
      <c r="R22" s="135">
        <f t="shared" si="14"/>
        <v>0</v>
      </c>
      <c r="S22" s="169">
        <f t="shared" si="15"/>
        <v>0</v>
      </c>
    </row>
    <row r="23" spans="1:19" x14ac:dyDescent="0.25">
      <c r="A23" s="89">
        <v>2025</v>
      </c>
      <c r="B23" s="171">
        <f>[2]Results!O42</f>
        <v>7.9444249305731851E-2</v>
      </c>
      <c r="C23" s="135">
        <f t="shared" si="8"/>
        <v>1.6683292354203689</v>
      </c>
      <c r="D23" s="169">
        <f t="shared" si="9"/>
        <v>1.6683292354203689</v>
      </c>
      <c r="E23" s="112"/>
      <c r="F23" s="89">
        <v>2025</v>
      </c>
      <c r="G23" s="171">
        <f>[3]Results!O42</f>
        <v>0</v>
      </c>
      <c r="H23" s="135">
        <f t="shared" si="10"/>
        <v>0</v>
      </c>
      <c r="I23" s="169">
        <f t="shared" si="11"/>
        <v>0</v>
      </c>
      <c r="K23" s="89">
        <v>2025</v>
      </c>
      <c r="L23" s="172">
        <f>[4]Results!O42</f>
        <v>5.633730757473223E-2</v>
      </c>
      <c r="M23" s="135">
        <f t="shared" si="12"/>
        <v>1.1830834590693768</v>
      </c>
      <c r="N23" s="169">
        <f t="shared" si="13"/>
        <v>1.1830834590693768</v>
      </c>
      <c r="P23" s="89">
        <v>2025</v>
      </c>
      <c r="Q23" s="172">
        <f>[5]Results!O42</f>
        <v>0</v>
      </c>
      <c r="R23" s="135">
        <f t="shared" si="14"/>
        <v>0</v>
      </c>
      <c r="S23" s="169">
        <f t="shared" si="15"/>
        <v>0</v>
      </c>
    </row>
    <row r="24" spans="1:19" x14ac:dyDescent="0.25">
      <c r="A24" s="89">
        <v>2026</v>
      </c>
      <c r="B24" s="171">
        <f>[2]Results!O43</f>
        <v>8.0608794036903242E-2</v>
      </c>
      <c r="C24" s="135">
        <f t="shared" si="8"/>
        <v>1.692784674774968</v>
      </c>
      <c r="D24" s="169">
        <f t="shared" si="9"/>
        <v>1.692784674774968</v>
      </c>
      <c r="E24" s="112"/>
      <c r="F24" s="89">
        <v>2026</v>
      </c>
      <c r="G24" s="171">
        <f>[3]Results!O43</f>
        <v>0</v>
      </c>
      <c r="H24" s="135">
        <f t="shared" si="10"/>
        <v>0</v>
      </c>
      <c r="I24" s="169">
        <f t="shared" si="11"/>
        <v>0</v>
      </c>
      <c r="K24" s="89">
        <v>2026</v>
      </c>
      <c r="L24" s="172">
        <f>[4]Results!O43</f>
        <v>5.7163135942145622E-2</v>
      </c>
      <c r="M24" s="135">
        <f t="shared" si="12"/>
        <v>1.2004258547850581</v>
      </c>
      <c r="N24" s="169">
        <f t="shared" si="13"/>
        <v>1.2004258547850581</v>
      </c>
      <c r="P24" s="89">
        <v>2026</v>
      </c>
      <c r="Q24" s="172">
        <f>[5]Results!O43</f>
        <v>0</v>
      </c>
      <c r="R24" s="135">
        <f t="shared" si="14"/>
        <v>0</v>
      </c>
      <c r="S24" s="169">
        <f t="shared" si="15"/>
        <v>0</v>
      </c>
    </row>
    <row r="25" spans="1:19" x14ac:dyDescent="0.25">
      <c r="A25" s="89">
        <v>2027</v>
      </c>
      <c r="B25" s="171">
        <f>[2]Results!O44</f>
        <v>8.1691704795525219E-2</v>
      </c>
      <c r="C25" s="135">
        <f t="shared" si="8"/>
        <v>1.7155258007060297</v>
      </c>
      <c r="D25" s="169">
        <f t="shared" si="9"/>
        <v>1.7155258007060297</v>
      </c>
      <c r="E25" s="112"/>
      <c r="F25" s="89">
        <v>2027</v>
      </c>
      <c r="G25" s="171">
        <f>[3]Results!O44</f>
        <v>0</v>
      </c>
      <c r="H25" s="135">
        <f t="shared" si="10"/>
        <v>0</v>
      </c>
      <c r="I25" s="169">
        <f t="shared" si="11"/>
        <v>0</v>
      </c>
      <c r="K25" s="89">
        <v>2027</v>
      </c>
      <c r="L25" s="172">
        <f>[4]Results!O44</f>
        <v>5.7931074175782783E-2</v>
      </c>
      <c r="M25" s="135">
        <f t="shared" si="12"/>
        <v>1.2165525576914384</v>
      </c>
      <c r="N25" s="169">
        <f t="shared" si="13"/>
        <v>1.2165525576914384</v>
      </c>
      <c r="P25" s="89">
        <v>2027</v>
      </c>
      <c r="Q25" s="172">
        <f>[5]Results!O44</f>
        <v>0</v>
      </c>
      <c r="R25" s="135">
        <f t="shared" si="14"/>
        <v>0</v>
      </c>
      <c r="S25" s="169">
        <f t="shared" si="15"/>
        <v>0</v>
      </c>
    </row>
    <row r="26" spans="1:19" x14ac:dyDescent="0.25">
      <c r="A26" s="89">
        <v>2028</v>
      </c>
      <c r="B26" s="171">
        <f>[2]Results!O45</f>
        <v>8.2706965600859314E-2</v>
      </c>
      <c r="C26" s="135">
        <f t="shared" si="8"/>
        <v>1.7368462776180456</v>
      </c>
      <c r="D26" s="169">
        <f t="shared" si="9"/>
        <v>1.7368462776180456</v>
      </c>
      <c r="E26" s="112"/>
      <c r="F26" s="89">
        <v>2028</v>
      </c>
      <c r="G26" s="171">
        <f>[3]Results!O45</f>
        <v>0</v>
      </c>
      <c r="H26" s="135">
        <f t="shared" si="10"/>
        <v>0</v>
      </c>
      <c r="I26" s="169">
        <f t="shared" si="11"/>
        <v>0</v>
      </c>
      <c r="K26" s="89">
        <v>2028</v>
      </c>
      <c r="L26" s="172">
        <f>[4]Results!O45</f>
        <v>5.8651038940489182E-2</v>
      </c>
      <c r="M26" s="135">
        <f t="shared" si="12"/>
        <v>1.2316718177502728</v>
      </c>
      <c r="N26" s="169">
        <f t="shared" si="13"/>
        <v>1.2316718177502728</v>
      </c>
      <c r="P26" s="89">
        <v>2028</v>
      </c>
      <c r="Q26" s="172">
        <f>[5]Results!O45</f>
        <v>0</v>
      </c>
      <c r="R26" s="135">
        <f t="shared" si="14"/>
        <v>0</v>
      </c>
      <c r="S26" s="169">
        <f t="shared" si="15"/>
        <v>0</v>
      </c>
    </row>
    <row r="27" spans="1:19" x14ac:dyDescent="0.25">
      <c r="A27" s="89">
        <v>2029</v>
      </c>
      <c r="B27" s="171">
        <f>[2]Results!O46</f>
        <v>8.3665402400364436E-2</v>
      </c>
      <c r="C27" s="135">
        <f t="shared" si="8"/>
        <v>1.7569734504076531</v>
      </c>
      <c r="D27" s="169">
        <f t="shared" si="9"/>
        <v>1.7569734504076531</v>
      </c>
      <c r="E27" s="112"/>
      <c r="F27" s="89">
        <v>2029</v>
      </c>
      <c r="G27" s="171">
        <f>[3]Results!O46</f>
        <v>0</v>
      </c>
      <c r="H27" s="135">
        <f t="shared" si="10"/>
        <v>0</v>
      </c>
      <c r="I27" s="169">
        <f t="shared" si="11"/>
        <v>0</v>
      </c>
      <c r="K27" s="89">
        <v>2029</v>
      </c>
      <c r="L27" s="172">
        <f>[4]Results!O46</f>
        <v>5.9330707377620036E-2</v>
      </c>
      <c r="M27" s="135">
        <f t="shared" si="12"/>
        <v>1.2459448549300207</v>
      </c>
      <c r="N27" s="169">
        <f t="shared" si="13"/>
        <v>1.2459448549300207</v>
      </c>
      <c r="P27" s="89">
        <v>2029</v>
      </c>
      <c r="Q27" s="172">
        <f>[5]Results!O46</f>
        <v>0</v>
      </c>
      <c r="R27" s="135">
        <f t="shared" si="14"/>
        <v>0</v>
      </c>
      <c r="S27" s="169">
        <f t="shared" si="15"/>
        <v>0</v>
      </c>
    </row>
    <row r="28" spans="1:19" x14ac:dyDescent="0.25">
      <c r="A28" s="89">
        <v>2030</v>
      </c>
      <c r="B28" s="171">
        <f>[2]Results!O47</f>
        <v>8.4575535669904597E-2</v>
      </c>
      <c r="C28" s="135">
        <f t="shared" si="8"/>
        <v>1.7760862490679965</v>
      </c>
      <c r="D28" s="169">
        <f t="shared" si="9"/>
        <v>1.7760862490679965</v>
      </c>
      <c r="E28" s="112"/>
      <c r="F28" s="89">
        <v>2030</v>
      </c>
      <c r="G28" s="171">
        <f>[3]Results!O47</f>
        <v>0</v>
      </c>
      <c r="H28" s="135">
        <f t="shared" si="10"/>
        <v>0</v>
      </c>
      <c r="I28" s="169">
        <f t="shared" si="11"/>
        <v>0</v>
      </c>
      <c r="K28" s="89">
        <v>2030</v>
      </c>
      <c r="L28" s="172">
        <f>[4]Results!O47</f>
        <v>5.997612172023354E-2</v>
      </c>
      <c r="M28" s="135">
        <f t="shared" si="12"/>
        <v>1.2594985561249044</v>
      </c>
      <c r="N28" s="169">
        <f t="shared" si="13"/>
        <v>1.2594985561249044</v>
      </c>
      <c r="P28" s="89">
        <v>2030</v>
      </c>
      <c r="Q28" s="172">
        <f>[5]Results!O47</f>
        <v>0</v>
      </c>
      <c r="R28" s="135">
        <f t="shared" si="14"/>
        <v>0</v>
      </c>
      <c r="S28" s="169">
        <f t="shared" si="15"/>
        <v>0</v>
      </c>
    </row>
    <row r="29" spans="1:19" x14ac:dyDescent="0.25">
      <c r="A29" s="89">
        <v>2031</v>
      </c>
      <c r="B29" s="171"/>
      <c r="C29" s="135">
        <f t="shared" si="8"/>
        <v>0</v>
      </c>
      <c r="D29" s="169">
        <f t="shared" si="9"/>
        <v>0</v>
      </c>
      <c r="E29" s="112"/>
      <c r="F29" s="89">
        <v>2031</v>
      </c>
      <c r="G29" s="149"/>
      <c r="H29" s="110">
        <f t="shared" si="10"/>
        <v>0</v>
      </c>
      <c r="I29" s="111">
        <f t="shared" si="11"/>
        <v>0</v>
      </c>
      <c r="K29" s="89">
        <v>2031</v>
      </c>
      <c r="L29" s="148"/>
      <c r="M29" s="110">
        <f t="shared" si="12"/>
        <v>0</v>
      </c>
      <c r="N29" s="169">
        <f t="shared" si="13"/>
        <v>0</v>
      </c>
      <c r="P29" s="89">
        <v>2031</v>
      </c>
      <c r="Q29" s="148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126</v>
      </c>
    </row>
    <row r="32" spans="1:19" ht="15.75" thickBot="1" x14ac:dyDescent="0.3">
      <c r="A32" s="196" t="s">
        <v>11</v>
      </c>
      <c r="B32" s="198" t="s">
        <v>81</v>
      </c>
      <c r="C32" s="199"/>
      <c r="D32" s="199"/>
      <c r="E32" s="199"/>
      <c r="F32" s="200"/>
    </row>
    <row r="33" spans="1:6" ht="18.75" thickBot="1" x14ac:dyDescent="0.3">
      <c r="A33" s="197"/>
      <c r="B33" s="198" t="s">
        <v>128</v>
      </c>
      <c r="C33" s="200"/>
      <c r="D33" s="198" t="s">
        <v>132</v>
      </c>
      <c r="E33" s="200"/>
      <c r="F33" s="201" t="s">
        <v>129</v>
      </c>
    </row>
    <row r="34" spans="1:6" ht="18" x14ac:dyDescent="0.25">
      <c r="A34" s="197"/>
      <c r="B34" s="116" t="s">
        <v>130</v>
      </c>
      <c r="C34" s="116" t="s">
        <v>131</v>
      </c>
      <c r="D34" s="116" t="s">
        <v>133</v>
      </c>
      <c r="E34" s="116" t="s">
        <v>131</v>
      </c>
      <c r="F34" s="202"/>
    </row>
    <row r="35" spans="1:6" x14ac:dyDescent="0.25">
      <c r="A35" s="89">
        <v>2011</v>
      </c>
      <c r="B35" s="136">
        <f>[6]REKAPITULASI!B6</f>
        <v>2.5977293999999995E-4</v>
      </c>
      <c r="C35" s="136">
        <f>B35*21</f>
        <v>5.4552317399999993E-3</v>
      </c>
      <c r="D35" s="136">
        <f>[6]REKAPITULASI!D6</f>
        <v>1.9482970499999996E-5</v>
      </c>
      <c r="E35" s="136">
        <f>D35*310</f>
        <v>6.0397208549999989E-3</v>
      </c>
      <c r="F35" s="169">
        <f>E35+C35</f>
        <v>1.1494952594999998E-2</v>
      </c>
    </row>
    <row r="36" spans="1:6" x14ac:dyDescent="0.25">
      <c r="A36" s="89">
        <v>2012</v>
      </c>
      <c r="B36" s="136">
        <f>[6]REKAPITULASI!B7</f>
        <v>2.6185572000000002E-4</v>
      </c>
      <c r="C36" s="136">
        <f t="shared" ref="C36:C45" si="16">B36*21</f>
        <v>5.4989701200000001E-3</v>
      </c>
      <c r="D36" s="136">
        <f>[6]REKAPITULASI!D7</f>
        <v>1.9639178999999999E-5</v>
      </c>
      <c r="E36" s="136">
        <f t="shared" ref="E36:E45" si="17">D36*310</f>
        <v>6.0881454899999994E-3</v>
      </c>
      <c r="F36" s="169">
        <f t="shared" ref="F36:F45" si="18">E36+C36</f>
        <v>1.158711561E-2</v>
      </c>
    </row>
    <row r="37" spans="1:6" x14ac:dyDescent="0.25">
      <c r="A37" s="89">
        <v>2013</v>
      </c>
      <c r="B37" s="136">
        <f>[6]REKAPITULASI!B8</f>
        <v>2.6345627999999993E-4</v>
      </c>
      <c r="C37" s="136">
        <f t="shared" si="16"/>
        <v>5.5325818799999982E-3</v>
      </c>
      <c r="D37" s="136">
        <f>[6]REKAPITULASI!D8</f>
        <v>1.9759220999999993E-5</v>
      </c>
      <c r="E37" s="136">
        <f t="shared" si="17"/>
        <v>6.125358509999998E-3</v>
      </c>
      <c r="F37" s="169">
        <f t="shared" si="18"/>
        <v>1.1657940389999996E-2</v>
      </c>
    </row>
    <row r="38" spans="1:6" x14ac:dyDescent="0.25">
      <c r="A38" s="89">
        <v>2014</v>
      </c>
      <c r="B38" s="136">
        <f>[6]REKAPITULASI!B9</f>
        <v>2.6567244000000003E-4</v>
      </c>
      <c r="C38" s="136">
        <f t="shared" si="16"/>
        <v>5.579121240000001E-3</v>
      </c>
      <c r="D38" s="136">
        <f>[6]REKAPITULASI!D9</f>
        <v>1.9925433000000001E-5</v>
      </c>
      <c r="E38" s="136">
        <f t="shared" si="17"/>
        <v>6.1768842300000005E-3</v>
      </c>
      <c r="F38" s="169">
        <f t="shared" si="18"/>
        <v>1.1756005470000001E-2</v>
      </c>
    </row>
    <row r="39" spans="1:6" x14ac:dyDescent="0.25">
      <c r="A39" s="89">
        <v>2015</v>
      </c>
      <c r="B39" s="136">
        <f>[6]REKAPITULASI!B10</f>
        <v>2.6645220000000004E-4</v>
      </c>
      <c r="C39" s="136">
        <f t="shared" si="16"/>
        <v>5.5954962000000011E-3</v>
      </c>
      <c r="D39" s="136">
        <f>[6]REKAPITULASI!D10</f>
        <v>1.9983915000000001E-5</v>
      </c>
      <c r="E39" s="136">
        <f t="shared" si="17"/>
        <v>6.1950136500000001E-3</v>
      </c>
      <c r="F39" s="169">
        <f t="shared" si="18"/>
        <v>1.1790509850000002E-2</v>
      </c>
    </row>
    <row r="40" spans="1:6" x14ac:dyDescent="0.25">
      <c r="A40" s="89">
        <v>2016</v>
      </c>
      <c r="B40" s="136">
        <f>[6]REKAPITULASI!B11</f>
        <v>2.6767313999999999E-4</v>
      </c>
      <c r="C40" s="136">
        <f t="shared" si="16"/>
        <v>5.6211359399999999E-3</v>
      </c>
      <c r="D40" s="136">
        <f>[6]REKAPITULASI!D11</f>
        <v>2.0075485499999998E-5</v>
      </c>
      <c r="E40" s="136">
        <f t="shared" si="17"/>
        <v>6.2234005049999997E-3</v>
      </c>
      <c r="F40" s="169">
        <f t="shared" si="18"/>
        <v>1.1844536445E-2</v>
      </c>
    </row>
    <row r="41" spans="1:6" x14ac:dyDescent="0.25">
      <c r="A41" s="89">
        <v>2017</v>
      </c>
      <c r="B41" s="136">
        <f>[6]REKAPITULASI!B12</f>
        <v>2.6969425740000003E-4</v>
      </c>
      <c r="C41" s="136">
        <f t="shared" si="16"/>
        <v>5.6635794054000011E-3</v>
      </c>
      <c r="D41" s="136">
        <f>[6]REKAPITULASI!D12</f>
        <v>2.0227069305E-5</v>
      </c>
      <c r="E41" s="136">
        <f t="shared" si="17"/>
        <v>6.2703914845500001E-3</v>
      </c>
      <c r="F41" s="169">
        <f t="shared" si="18"/>
        <v>1.1933970889950001E-2</v>
      </c>
    </row>
    <row r="42" spans="1:6" x14ac:dyDescent="0.25">
      <c r="A42" s="89">
        <v>2018</v>
      </c>
      <c r="B42" s="136">
        <f>[6]REKAPITULASI!B13</f>
        <v>2.7128014560000004E-4</v>
      </c>
      <c r="C42" s="136">
        <f t="shared" si="16"/>
        <v>5.696883057600001E-3</v>
      </c>
      <c r="D42" s="136">
        <f>[6]REKAPITULASI!D13</f>
        <v>2.0346010919999999E-5</v>
      </c>
      <c r="E42" s="136">
        <f t="shared" si="17"/>
        <v>6.3072633852E-3</v>
      </c>
      <c r="F42" s="169">
        <f t="shared" si="18"/>
        <v>1.2004146442800002E-2</v>
      </c>
    </row>
    <row r="43" spans="1:6" x14ac:dyDescent="0.25">
      <c r="A43" s="89">
        <v>2019</v>
      </c>
      <c r="B43" s="136">
        <f>[6]REKAPITULASI!B14</f>
        <v>2.7286603379999999E-4</v>
      </c>
      <c r="C43" s="136">
        <f t="shared" si="16"/>
        <v>5.7301867098E-3</v>
      </c>
      <c r="D43" s="136">
        <f>[6]REKAPITULASI!D14</f>
        <v>2.0464952534999996E-5</v>
      </c>
      <c r="E43" s="136">
        <f t="shared" si="17"/>
        <v>6.3441352858499989E-3</v>
      </c>
      <c r="F43" s="169">
        <f t="shared" si="18"/>
        <v>1.2074321995649999E-2</v>
      </c>
    </row>
    <row r="44" spans="1:6" x14ac:dyDescent="0.25">
      <c r="A44" s="89">
        <v>2020</v>
      </c>
      <c r="B44" s="136">
        <f>[6]REKAPITULASI!B15</f>
        <v>2.7445192199999999E-4</v>
      </c>
      <c r="C44" s="136">
        <f t="shared" si="16"/>
        <v>5.7634903619999999E-3</v>
      </c>
      <c r="D44" s="136">
        <f>[6]REKAPITULASI!D15</f>
        <v>2.0583894149999999E-5</v>
      </c>
      <c r="E44" s="136">
        <f t="shared" si="17"/>
        <v>6.3810071864999996E-3</v>
      </c>
      <c r="F44" s="169">
        <f t="shared" si="18"/>
        <v>1.21444975485E-2</v>
      </c>
    </row>
    <row r="45" spans="1:6" x14ac:dyDescent="0.25">
      <c r="A45" s="89">
        <v>2021</v>
      </c>
      <c r="B45" s="136">
        <f>[6]REKAPITULASI!B16</f>
        <v>2.760378102E-4</v>
      </c>
      <c r="C45" s="136">
        <f t="shared" si="16"/>
        <v>5.7967940141999998E-3</v>
      </c>
      <c r="D45" s="136">
        <f>[6]REKAPITULASI!D16</f>
        <v>2.0702835764999999E-5</v>
      </c>
      <c r="E45" s="136">
        <f t="shared" si="17"/>
        <v>6.4178790871499995E-3</v>
      </c>
      <c r="F45" s="169">
        <f t="shared" si="18"/>
        <v>1.221467310135E-2</v>
      </c>
    </row>
    <row r="46" spans="1:6" x14ac:dyDescent="0.25">
      <c r="A46" s="89">
        <v>2022</v>
      </c>
      <c r="B46" s="136">
        <f>[6]REKAPITULASI!B17</f>
        <v>2.776236984E-4</v>
      </c>
      <c r="C46" s="136">
        <f t="shared" ref="C46:C55" si="19">B46*21</f>
        <v>5.8300976664000005E-3</v>
      </c>
      <c r="D46" s="136">
        <f>[6]REKAPITULASI!D17</f>
        <v>2.0821777379999998E-5</v>
      </c>
      <c r="E46" s="136">
        <f t="shared" ref="E46:E55" si="20">D46*310</f>
        <v>6.4547509877999993E-3</v>
      </c>
      <c r="F46" s="169">
        <f t="shared" ref="F46:F55" si="21">E46+C46</f>
        <v>1.2284848654200001E-2</v>
      </c>
    </row>
    <row r="47" spans="1:6" x14ac:dyDescent="0.25">
      <c r="A47" s="89">
        <v>2023</v>
      </c>
      <c r="B47" s="136">
        <f>[6]REKAPITULASI!B18</f>
        <v>2.7920958660000006E-4</v>
      </c>
      <c r="C47" s="136">
        <f t="shared" si="19"/>
        <v>5.8634013186000013E-3</v>
      </c>
      <c r="D47" s="136">
        <f>[6]REKAPITULASI!D18</f>
        <v>2.0940718995000005E-5</v>
      </c>
      <c r="E47" s="136">
        <f t="shared" si="20"/>
        <v>6.4916228884500018E-3</v>
      </c>
      <c r="F47" s="169">
        <f t="shared" si="21"/>
        <v>1.2355024207050003E-2</v>
      </c>
    </row>
    <row r="48" spans="1:6" x14ac:dyDescent="0.25">
      <c r="A48" s="89">
        <v>2024</v>
      </c>
      <c r="B48" s="136">
        <f>[6]REKAPITULASI!B19</f>
        <v>2.8079547480000001E-4</v>
      </c>
      <c r="C48" s="136">
        <f t="shared" si="19"/>
        <v>5.8967049708000003E-3</v>
      </c>
      <c r="D48" s="136">
        <f>[6]REKAPITULASI!D19</f>
        <v>2.1059660609999998E-5</v>
      </c>
      <c r="E48" s="136">
        <f t="shared" si="20"/>
        <v>6.528494789099999E-3</v>
      </c>
      <c r="F48" s="169">
        <f t="shared" si="21"/>
        <v>1.2425199759899998E-2</v>
      </c>
    </row>
    <row r="49" spans="1:10" x14ac:dyDescent="0.25">
      <c r="A49" s="89">
        <v>2025</v>
      </c>
      <c r="B49" s="136">
        <f>[6]REKAPITULASI!B20</f>
        <v>2.8238136299999996E-4</v>
      </c>
      <c r="C49" s="136">
        <f t="shared" si="19"/>
        <v>5.9300086229999993E-3</v>
      </c>
      <c r="D49" s="136">
        <f>[6]REKAPITULASI!D20</f>
        <v>2.1178602224999994E-5</v>
      </c>
      <c r="E49" s="136">
        <f t="shared" si="20"/>
        <v>6.565366689749998E-3</v>
      </c>
      <c r="F49" s="169">
        <f t="shared" si="21"/>
        <v>1.2495375312749997E-2</v>
      </c>
    </row>
    <row r="50" spans="1:10" x14ac:dyDescent="0.25">
      <c r="A50" s="89">
        <v>2026</v>
      </c>
      <c r="B50" s="136">
        <f>[6]REKAPITULASI!B21</f>
        <v>2.8396725119999997E-4</v>
      </c>
      <c r="C50" s="136">
        <f t="shared" si="19"/>
        <v>5.9633122751999992E-3</v>
      </c>
      <c r="D50" s="136">
        <f>[6]REKAPITULASI!D21</f>
        <v>2.129754384E-5</v>
      </c>
      <c r="E50" s="136">
        <f t="shared" si="20"/>
        <v>6.6022385904000004E-3</v>
      </c>
      <c r="F50" s="169">
        <f t="shared" si="21"/>
        <v>1.25655508656E-2</v>
      </c>
    </row>
    <row r="51" spans="1:10" x14ac:dyDescent="0.25">
      <c r="A51" s="89">
        <v>2027</v>
      </c>
      <c r="B51" s="136">
        <f>[6]REKAPITULASI!B22</f>
        <v>2.8555313939999997E-4</v>
      </c>
      <c r="C51" s="136">
        <f t="shared" si="19"/>
        <v>5.9966159273999991E-3</v>
      </c>
      <c r="D51" s="136">
        <f>[6]REKAPITULASI!D22</f>
        <v>2.1416485455E-5</v>
      </c>
      <c r="E51" s="136">
        <f t="shared" si="20"/>
        <v>6.6391104910500003E-3</v>
      </c>
      <c r="F51" s="169">
        <f t="shared" si="21"/>
        <v>1.263572641845E-2</v>
      </c>
    </row>
    <row r="52" spans="1:10" x14ac:dyDescent="0.25">
      <c r="A52" s="89">
        <v>2028</v>
      </c>
      <c r="B52" s="136">
        <f>[6]REKAPITULASI!B23</f>
        <v>2.8713902759999998E-4</v>
      </c>
      <c r="C52" s="136">
        <f t="shared" si="19"/>
        <v>6.0299195795999998E-3</v>
      </c>
      <c r="D52" s="136">
        <f>[6]REKAPITULASI!D23</f>
        <v>2.153542707E-5</v>
      </c>
      <c r="E52" s="136">
        <f t="shared" si="20"/>
        <v>6.6759823917000001E-3</v>
      </c>
      <c r="F52" s="169">
        <f t="shared" si="21"/>
        <v>1.2705901971300001E-2</v>
      </c>
    </row>
    <row r="53" spans="1:10" x14ac:dyDescent="0.25">
      <c r="A53" s="89">
        <v>2029</v>
      </c>
      <c r="B53" s="136">
        <f>[6]REKAPITULASI!B24</f>
        <v>2.8872491580000004E-4</v>
      </c>
      <c r="C53" s="136">
        <f t="shared" si="19"/>
        <v>6.0632232318000006E-3</v>
      </c>
      <c r="D53" s="136">
        <f>[6]REKAPITULASI!D24</f>
        <v>2.1654368685000003E-5</v>
      </c>
      <c r="E53" s="136">
        <f t="shared" si="20"/>
        <v>6.7128542923500008E-3</v>
      </c>
      <c r="F53" s="169">
        <f t="shared" si="21"/>
        <v>1.2776077524150001E-2</v>
      </c>
    </row>
    <row r="54" spans="1:10" x14ac:dyDescent="0.25">
      <c r="A54" s="89">
        <v>2030</v>
      </c>
      <c r="B54" s="136">
        <f>[6]REKAPITULASI!B25</f>
        <v>2.9031080400000004E-4</v>
      </c>
      <c r="C54" s="136">
        <f t="shared" si="19"/>
        <v>6.0965268840000014E-3</v>
      </c>
      <c r="D54" s="136">
        <f>[6]REKAPITULASI!D25</f>
        <v>2.1773310300000003E-5</v>
      </c>
      <c r="E54" s="136">
        <f t="shared" si="20"/>
        <v>6.7497261930000007E-3</v>
      </c>
      <c r="F54" s="169">
        <f t="shared" si="21"/>
        <v>1.2846253077000002E-2</v>
      </c>
    </row>
    <row r="55" spans="1:10" x14ac:dyDescent="0.25">
      <c r="A55" s="89">
        <v>2031</v>
      </c>
      <c r="B55" s="170"/>
      <c r="C55" s="136">
        <f t="shared" si="19"/>
        <v>0</v>
      </c>
      <c r="D55" s="136"/>
      <c r="E55" s="136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6">
        <v>1000</v>
      </c>
    </row>
    <row r="58" spans="1:10" ht="15.75" thickBot="1" x14ac:dyDescent="0.3">
      <c r="A58" s="191" t="s">
        <v>11</v>
      </c>
      <c r="B58" s="193" t="s">
        <v>89</v>
      </c>
      <c r="C58" s="194"/>
      <c r="D58" s="194"/>
      <c r="E58" s="194"/>
      <c r="F58" s="194"/>
    </row>
    <row r="59" spans="1:10" ht="18.75" thickBot="1" x14ac:dyDescent="0.3">
      <c r="A59" s="192"/>
      <c r="B59" s="193" t="s">
        <v>128</v>
      </c>
      <c r="C59" s="195"/>
      <c r="D59" s="193" t="s">
        <v>132</v>
      </c>
      <c r="E59" s="195"/>
      <c r="F59" s="117" t="s">
        <v>134</v>
      </c>
      <c r="H59" s="205" t="s">
        <v>11</v>
      </c>
      <c r="I59" s="205" t="s">
        <v>152</v>
      </c>
      <c r="J59" s="205"/>
    </row>
    <row r="60" spans="1:10" ht="18" x14ac:dyDescent="0.25">
      <c r="A60" s="192"/>
      <c r="B60" s="118" t="s">
        <v>130</v>
      </c>
      <c r="C60" s="118" t="s">
        <v>131</v>
      </c>
      <c r="D60" s="118" t="s">
        <v>133</v>
      </c>
      <c r="E60" s="118" t="s">
        <v>131</v>
      </c>
      <c r="F60" s="118" t="s">
        <v>135</v>
      </c>
      <c r="H60" s="205"/>
      <c r="I60" s="141" t="s">
        <v>144</v>
      </c>
      <c r="J60" s="141" t="s">
        <v>145</v>
      </c>
    </row>
    <row r="61" spans="1:10" x14ac:dyDescent="0.25">
      <c r="A61" s="89">
        <v>2011</v>
      </c>
      <c r="B61" s="136">
        <f>[6]REKAPITULASI!B32</f>
        <v>2.2267099010974999E-3</v>
      </c>
      <c r="C61" s="120">
        <f>B61*21</f>
        <v>4.6760907923047497E-2</v>
      </c>
      <c r="D61" s="136">
        <f>[6]REKAPITULASI!D32</f>
        <v>5.1385613102249996E-5</v>
      </c>
      <c r="E61" s="120">
        <f>D61*310</f>
        <v>1.59295400616975E-2</v>
      </c>
      <c r="F61" s="169">
        <f>SUM(C61+E61)</f>
        <v>6.269044798474499E-2</v>
      </c>
      <c r="H61" s="89">
        <v>2011</v>
      </c>
      <c r="I61" s="142">
        <f>D9+I9+N9+S9+F35+F61</f>
        <v>7.4185400579744987E-2</v>
      </c>
      <c r="J61" s="167">
        <f>I61*$J$57</f>
        <v>74.185400579744993</v>
      </c>
    </row>
    <row r="62" spans="1:10" x14ac:dyDescent="0.25">
      <c r="A62" s="89">
        <v>2012</v>
      </c>
      <c r="B62" s="136">
        <f>[6]REKAPITULASI!B33</f>
        <v>2.2445629802050004E-3</v>
      </c>
      <c r="C62" s="120">
        <f t="shared" ref="C62:C81" si="22">B62*21</f>
        <v>4.7135822584305008E-2</v>
      </c>
      <c r="D62" s="136">
        <f>[6]REKAPITULASI!D33</f>
        <v>5.17976072355E-5</v>
      </c>
      <c r="E62" s="120">
        <f t="shared" ref="E62:E81" si="23">D62*310</f>
        <v>1.6057258243004999E-2</v>
      </c>
      <c r="F62" s="169">
        <f t="shared" ref="F62:F81" si="24">SUM(C62+E62)</f>
        <v>6.3193080827310011E-2</v>
      </c>
      <c r="H62" s="89">
        <v>2012</v>
      </c>
      <c r="I62" s="142">
        <f t="shared" ref="I62:I66" si="25">D10+I10+N10+S10+F36+F62</f>
        <v>0.79458123752989152</v>
      </c>
      <c r="J62" s="167">
        <f t="shared" ref="J62:J70" si="26">I62*$J$57</f>
        <v>794.5812375298915</v>
      </c>
    </row>
    <row r="63" spans="1:10" x14ac:dyDescent="0.25">
      <c r="A63" s="89">
        <v>2013</v>
      </c>
      <c r="B63" s="136">
        <f>[6]REKAPITULASI!B34</f>
        <v>2.2582825877950001E-3</v>
      </c>
      <c r="C63" s="120">
        <f t="shared" si="22"/>
        <v>4.7423934343695004E-2</v>
      </c>
      <c r="D63" s="136">
        <f>[6]REKAPITULASI!D34</f>
        <v>5.2114213564499997E-5</v>
      </c>
      <c r="E63" s="120">
        <f t="shared" si="23"/>
        <v>1.6155406204995001E-2</v>
      </c>
      <c r="F63" s="169">
        <f t="shared" si="24"/>
        <v>6.3579340548690008E-2</v>
      </c>
      <c r="H63" s="89">
        <v>2013</v>
      </c>
      <c r="I63" s="142">
        <f t="shared" si="25"/>
        <v>1.3100531453782283</v>
      </c>
      <c r="J63" s="167">
        <f t="shared" si="26"/>
        <v>1310.0531453782282</v>
      </c>
    </row>
    <row r="64" spans="1:10" x14ac:dyDescent="0.25">
      <c r="A64" s="89">
        <v>2014</v>
      </c>
      <c r="B64" s="136">
        <f>[6]REKAPITULASI!B35</f>
        <v>2.2772789675349998E-3</v>
      </c>
      <c r="C64" s="120">
        <f t="shared" si="22"/>
        <v>4.7822858318234997E-2</v>
      </c>
      <c r="D64" s="136">
        <f>[6]REKAPITULASI!D35</f>
        <v>5.2552591558500001E-5</v>
      </c>
      <c r="E64" s="120">
        <f t="shared" si="23"/>
        <v>1.6291303383134999E-2</v>
      </c>
      <c r="F64" s="169">
        <f t="shared" si="24"/>
        <v>6.4114161701369993E-2</v>
      </c>
      <c r="H64" s="89">
        <v>2014</v>
      </c>
      <c r="I64" s="142">
        <f t="shared" si="25"/>
        <v>1.6840087824812007</v>
      </c>
      <c r="J64" s="167">
        <f t="shared" si="26"/>
        <v>1684.0087824812006</v>
      </c>
    </row>
    <row r="65" spans="1:10" x14ac:dyDescent="0.25">
      <c r="A65" s="89">
        <v>2015</v>
      </c>
      <c r="B65" s="136">
        <f>[6]REKAPITULASI!B36</f>
        <v>2.2839628789250001E-3</v>
      </c>
      <c r="C65" s="120">
        <f t="shared" si="22"/>
        <v>4.7963220457425002E-2</v>
      </c>
      <c r="D65" s="136">
        <f>[6]REKAPITULASI!D36</f>
        <v>5.2706835667500002E-5</v>
      </c>
      <c r="E65" s="120">
        <f t="shared" si="23"/>
        <v>1.6339119056925002E-2</v>
      </c>
      <c r="F65" s="169">
        <f t="shared" si="24"/>
        <v>6.4302339514350007E-2</v>
      </c>
      <c r="H65" s="89">
        <v>2015</v>
      </c>
      <c r="I65" s="142">
        <f t="shared" si="25"/>
        <v>1.9615771296747986</v>
      </c>
      <c r="J65" s="167">
        <f t="shared" si="26"/>
        <v>1961.5771296747985</v>
      </c>
    </row>
    <row r="66" spans="1:10" x14ac:dyDescent="0.25">
      <c r="A66" s="89">
        <v>2016</v>
      </c>
      <c r="B66" s="136">
        <f>[6]REKAPITULASI!B37</f>
        <v>2.2944284770224999E-3</v>
      </c>
      <c r="C66" s="120">
        <f t="shared" si="22"/>
        <v>4.81829980174725E-2</v>
      </c>
      <c r="D66" s="136">
        <f>[6]REKAPITULASI!D37</f>
        <v>5.2948349469750002E-5</v>
      </c>
      <c r="E66" s="120">
        <f t="shared" si="23"/>
        <v>1.6413988335622499E-2</v>
      </c>
      <c r="F66" s="169">
        <f t="shared" si="24"/>
        <v>6.4596986353094993E-2</v>
      </c>
      <c r="H66" s="89">
        <v>2016</v>
      </c>
      <c r="I66" s="142">
        <f t="shared" si="25"/>
        <v>2.1686875589576986</v>
      </c>
      <c r="J66" s="167">
        <f t="shared" si="26"/>
        <v>2168.6875589576985</v>
      </c>
    </row>
    <row r="67" spans="1:10" x14ac:dyDescent="0.25">
      <c r="A67" s="89">
        <v>2017</v>
      </c>
      <c r="B67" s="136">
        <f>[6]REKAPITULASI!B38</f>
        <v>2.3117529994529755E-3</v>
      </c>
      <c r="C67" s="120">
        <f t="shared" si="22"/>
        <v>4.8546812988512489E-2</v>
      </c>
      <c r="D67" s="136">
        <f>[6]REKAPITULASI!D38</f>
        <v>5.3348146141222514E-5</v>
      </c>
      <c r="E67" s="120">
        <f t="shared" si="23"/>
        <v>1.653792530377898E-2</v>
      </c>
      <c r="F67" s="169">
        <f t="shared" si="24"/>
        <v>6.5084738292291472E-2</v>
      </c>
      <c r="H67" s="89">
        <v>2017</v>
      </c>
      <c r="I67" s="142">
        <f t="shared" ref="I67:I81" si="27">D15+I15+N15+S15+F41+F67</f>
        <v>2.3278282511914359</v>
      </c>
      <c r="J67" s="167">
        <f t="shared" si="26"/>
        <v>2327.8282511914358</v>
      </c>
    </row>
    <row r="68" spans="1:10" x14ac:dyDescent="0.25">
      <c r="A68" s="89">
        <v>2018</v>
      </c>
      <c r="B68" s="136">
        <f>[6]REKAPITULASI!B39</f>
        <v>2.3253468439734001E-3</v>
      </c>
      <c r="C68" s="120">
        <f t="shared" si="22"/>
        <v>4.8832283723441401E-2</v>
      </c>
      <c r="D68" s="136">
        <f>[6]REKAPITULASI!D39</f>
        <v>5.366185024554001E-5</v>
      </c>
      <c r="E68" s="120">
        <f t="shared" si="23"/>
        <v>1.6635173576117403E-2</v>
      </c>
      <c r="F68" s="169">
        <f t="shared" si="24"/>
        <v>6.5467457299558801E-2</v>
      </c>
      <c r="H68" s="89">
        <v>2018</v>
      </c>
      <c r="I68" s="142">
        <f t="shared" si="27"/>
        <v>2.4549744774538236</v>
      </c>
      <c r="J68" s="167">
        <f t="shared" si="26"/>
        <v>2454.9744774538235</v>
      </c>
    </row>
    <row r="69" spans="1:10" x14ac:dyDescent="0.25">
      <c r="A69" s="89">
        <v>2019</v>
      </c>
      <c r="B69" s="136">
        <f>[6]REKAPITULASI!B40</f>
        <v>2.3389406884938247E-3</v>
      </c>
      <c r="C69" s="120">
        <f t="shared" si="22"/>
        <v>4.911775445837032E-2</v>
      </c>
      <c r="D69" s="136">
        <f>[6]REKAPITULASI!D40</f>
        <v>5.3975554349857499E-5</v>
      </c>
      <c r="E69" s="120">
        <f t="shared" si="23"/>
        <v>1.6732421848455824E-2</v>
      </c>
      <c r="F69" s="169">
        <f t="shared" si="24"/>
        <v>6.5850176306826144E-2</v>
      </c>
      <c r="H69" s="89">
        <v>2019</v>
      </c>
      <c r="I69" s="142">
        <f t="shared" si="27"/>
        <v>2.5580905743650351</v>
      </c>
      <c r="J69" s="167">
        <f t="shared" si="26"/>
        <v>2558.0905743650351</v>
      </c>
    </row>
    <row r="70" spans="1:10" x14ac:dyDescent="0.25">
      <c r="A70" s="89">
        <v>2020</v>
      </c>
      <c r="B70" s="136">
        <f>[6]REKAPITULASI!B41</f>
        <v>2.3525345330142498E-3</v>
      </c>
      <c r="C70" s="120">
        <f t="shared" si="22"/>
        <v>4.9403225193299247E-2</v>
      </c>
      <c r="D70" s="136">
        <f>[6]REKAPITULASI!D41</f>
        <v>5.4289258454175001E-5</v>
      </c>
      <c r="E70" s="120">
        <f t="shared" si="23"/>
        <v>1.6829670120794251E-2</v>
      </c>
      <c r="F70" s="169">
        <f t="shared" si="24"/>
        <v>6.6232895314093501E-2</v>
      </c>
      <c r="H70" s="89">
        <v>2020</v>
      </c>
      <c r="I70" s="142">
        <f t="shared" si="27"/>
        <v>2.6437846720244611</v>
      </c>
      <c r="J70" s="167">
        <f t="shared" si="26"/>
        <v>2643.7846720244611</v>
      </c>
    </row>
    <row r="71" spans="1:10" x14ac:dyDescent="0.25">
      <c r="A71" s="89">
        <v>2021</v>
      </c>
      <c r="B71" s="136">
        <f>[6]REKAPITULASI!B42</f>
        <v>2.3661283775346753E-3</v>
      </c>
      <c r="C71" s="120">
        <f t="shared" si="22"/>
        <v>4.968869592822818E-2</v>
      </c>
      <c r="D71" s="136">
        <f>[6]REKAPITULASI!D42</f>
        <v>5.4602962558492497E-5</v>
      </c>
      <c r="E71" s="120">
        <f t="shared" si="23"/>
        <v>1.6926918393132675E-2</v>
      </c>
      <c r="F71" s="169">
        <f t="shared" si="24"/>
        <v>6.6615614321360858E-2</v>
      </c>
      <c r="H71" s="89">
        <v>2021</v>
      </c>
      <c r="I71" s="142">
        <f>D19+I19+N19+S19+F45+F71</f>
        <v>2.7166560172183445</v>
      </c>
      <c r="J71" s="167">
        <f>I71*$J$57</f>
        <v>2716.6560172183445</v>
      </c>
    </row>
    <row r="72" spans="1:10" x14ac:dyDescent="0.25">
      <c r="A72" s="89">
        <v>2022</v>
      </c>
      <c r="B72" s="136">
        <f>[6]REKAPITULASI!B43</f>
        <v>2.3797222220551003E-3</v>
      </c>
      <c r="C72" s="120">
        <f t="shared" si="22"/>
        <v>4.9974166663157106E-2</v>
      </c>
      <c r="D72" s="136">
        <f>[6]REKAPITULASI!D43</f>
        <v>5.4916666662809999E-5</v>
      </c>
      <c r="E72" s="120">
        <f t="shared" si="23"/>
        <v>1.7024166665471099E-2</v>
      </c>
      <c r="F72" s="169">
        <f t="shared" si="24"/>
        <v>6.6998333328628201E-2</v>
      </c>
      <c r="H72" s="89">
        <v>2022</v>
      </c>
      <c r="I72" s="142">
        <f t="shared" si="27"/>
        <v>2.7799331518006203</v>
      </c>
      <c r="J72" s="167">
        <f t="shared" ref="J72:J81" si="28">I72*$J$57</f>
        <v>2779.9331518006202</v>
      </c>
    </row>
    <row r="73" spans="1:10" x14ac:dyDescent="0.25">
      <c r="A73" s="89">
        <v>2023</v>
      </c>
      <c r="B73" s="136">
        <f>[6]REKAPITULASI!B44</f>
        <v>2.393316066575525E-3</v>
      </c>
      <c r="C73" s="120">
        <f t="shared" si="22"/>
        <v>5.0259637398086025E-2</v>
      </c>
      <c r="D73" s="136">
        <f>[6]REKAPITULASI!D44</f>
        <v>5.5230370767127495E-5</v>
      </c>
      <c r="E73" s="120">
        <f t="shared" si="23"/>
        <v>1.7121414937809522E-2</v>
      </c>
      <c r="F73" s="169">
        <f t="shared" si="24"/>
        <v>6.7381052335895544E-2</v>
      </c>
      <c r="H73" s="89">
        <v>2023</v>
      </c>
      <c r="I73" s="142">
        <f t="shared" si="27"/>
        <v>2.8359053022846914</v>
      </c>
      <c r="J73" s="167">
        <f t="shared" si="28"/>
        <v>2835.9053022846915</v>
      </c>
    </row>
    <row r="74" spans="1:10" x14ac:dyDescent="0.25">
      <c r="A74" s="89">
        <v>2024</v>
      </c>
      <c r="B74" s="136">
        <f>[6]REKAPITULASI!B45</f>
        <v>2.4069099110959496E-3</v>
      </c>
      <c r="C74" s="120">
        <f t="shared" si="22"/>
        <v>5.0545108133014945E-2</v>
      </c>
      <c r="D74" s="136">
        <f>[6]REKAPITULASI!D45</f>
        <v>5.554407487144499E-5</v>
      </c>
      <c r="E74" s="120">
        <f t="shared" si="23"/>
        <v>1.7218663210147946E-2</v>
      </c>
      <c r="F74" s="169">
        <f t="shared" si="24"/>
        <v>6.7763771343162887E-2</v>
      </c>
      <c r="H74" s="89">
        <v>2024</v>
      </c>
      <c r="I74" s="142">
        <f t="shared" si="27"/>
        <v>2.8862146020959458</v>
      </c>
      <c r="J74" s="167">
        <f t="shared" si="28"/>
        <v>2886.2146020959458</v>
      </c>
    </row>
    <row r="75" spans="1:10" x14ac:dyDescent="0.25">
      <c r="A75" s="89">
        <v>2025</v>
      </c>
      <c r="B75" s="136">
        <f>[6]REKAPITULASI!B46</f>
        <v>2.4205037556163747E-3</v>
      </c>
      <c r="C75" s="120">
        <f t="shared" si="22"/>
        <v>5.0830578867943871E-2</v>
      </c>
      <c r="D75" s="136">
        <f>[6]REKAPITULASI!D46</f>
        <v>5.5857778975762493E-5</v>
      </c>
      <c r="E75" s="120">
        <f t="shared" si="23"/>
        <v>1.7315911482486374E-2</v>
      </c>
      <c r="F75" s="169">
        <f t="shared" si="24"/>
        <v>6.8146490350430244E-2</v>
      </c>
      <c r="H75" s="89">
        <v>2025</v>
      </c>
      <c r="I75" s="142">
        <f t="shared" si="27"/>
        <v>2.9320545601529258</v>
      </c>
      <c r="J75" s="167">
        <f t="shared" si="28"/>
        <v>2932.0545601529257</v>
      </c>
    </row>
    <row r="76" spans="1:10" x14ac:dyDescent="0.25">
      <c r="A76" s="89">
        <v>2026</v>
      </c>
      <c r="B76" s="136">
        <f>[6]REKAPITULASI!B47</f>
        <v>2.4340976001367997E-3</v>
      </c>
      <c r="C76" s="120">
        <f t="shared" si="22"/>
        <v>5.1116049602872797E-2</v>
      </c>
      <c r="D76" s="136">
        <f>[6]REKAPITULASI!D47</f>
        <v>5.6171483080079995E-5</v>
      </c>
      <c r="E76" s="120">
        <f t="shared" si="23"/>
        <v>1.7413159754824797E-2</v>
      </c>
      <c r="F76" s="169">
        <f t="shared" si="24"/>
        <v>6.8529209357697601E-2</v>
      </c>
      <c r="H76" s="89">
        <v>2026</v>
      </c>
      <c r="I76" s="142">
        <f t="shared" si="27"/>
        <v>2.9743052897833238</v>
      </c>
      <c r="J76" s="167">
        <f t="shared" si="28"/>
        <v>2974.3052897833236</v>
      </c>
    </row>
    <row r="77" spans="1:10" x14ac:dyDescent="0.25">
      <c r="A77" s="89">
        <v>2027</v>
      </c>
      <c r="B77" s="136">
        <f>[6]REKAPITULASI!B48</f>
        <v>2.4476914446572252E-3</v>
      </c>
      <c r="C77" s="120">
        <f t="shared" si="22"/>
        <v>5.140152033780173E-2</v>
      </c>
      <c r="D77" s="136">
        <f>[6]REKAPITULASI!D48</f>
        <v>5.6485187184397497E-5</v>
      </c>
      <c r="E77" s="120">
        <f t="shared" si="23"/>
        <v>1.7510408027163225E-2</v>
      </c>
      <c r="F77" s="169">
        <f t="shared" si="24"/>
        <v>6.8911928364964958E-2</v>
      </c>
      <c r="H77" s="89">
        <v>2027</v>
      </c>
      <c r="I77" s="142">
        <f t="shared" si="27"/>
        <v>3.0136260131808825</v>
      </c>
      <c r="J77" s="167">
        <f t="shared" si="28"/>
        <v>3013.6260131808826</v>
      </c>
    </row>
    <row r="78" spans="1:10" x14ac:dyDescent="0.25">
      <c r="A78" s="89">
        <v>2028</v>
      </c>
      <c r="B78" s="136">
        <f>[6]REKAPITULASI!B49</f>
        <v>2.4612852891776503E-3</v>
      </c>
      <c r="C78" s="120">
        <f t="shared" si="22"/>
        <v>5.1686991072730656E-2</v>
      </c>
      <c r="D78" s="136">
        <f>[6]REKAPITULASI!D49</f>
        <v>5.6798891288715013E-5</v>
      </c>
      <c r="E78" s="120">
        <f t="shared" si="23"/>
        <v>1.7607656299501655E-2</v>
      </c>
      <c r="F78" s="169">
        <f t="shared" si="24"/>
        <v>6.9294647372232315E-2</v>
      </c>
      <c r="H78" s="89">
        <v>2028</v>
      </c>
      <c r="I78" s="142">
        <f t="shared" si="27"/>
        <v>3.0505186447118504</v>
      </c>
      <c r="J78" s="167">
        <f t="shared" si="28"/>
        <v>3050.5186447118504</v>
      </c>
    </row>
    <row r="79" spans="1:10" x14ac:dyDescent="0.25">
      <c r="A79" s="89">
        <v>2029</v>
      </c>
      <c r="B79" s="136">
        <f>[6]REKAPITULASI!B50</f>
        <v>2.4748791336980753E-3</v>
      </c>
      <c r="C79" s="120">
        <f t="shared" si="22"/>
        <v>5.1972461807659583E-2</v>
      </c>
      <c r="D79" s="136">
        <f>[6]REKAPITULASI!D50</f>
        <v>5.7112595393032502E-5</v>
      </c>
      <c r="E79" s="120">
        <f t="shared" si="23"/>
        <v>1.7704904571840076E-2</v>
      </c>
      <c r="F79" s="169">
        <f t="shared" si="24"/>
        <v>6.9677366379499658E-2</v>
      </c>
      <c r="H79" s="89">
        <v>2029</v>
      </c>
      <c r="I79" s="142">
        <f t="shared" si="27"/>
        <v>3.0853717492413231</v>
      </c>
      <c r="J79" s="167">
        <f t="shared" si="28"/>
        <v>3085.371749241323</v>
      </c>
    </row>
    <row r="80" spans="1:10" x14ac:dyDescent="0.25">
      <c r="A80" s="89">
        <v>2030</v>
      </c>
      <c r="B80" s="136">
        <f>[6]REKAPITULASI!B51</f>
        <v>2.4884729782185004E-3</v>
      </c>
      <c r="C80" s="120">
        <f t="shared" si="22"/>
        <v>5.2257932542588509E-2</v>
      </c>
      <c r="D80" s="136">
        <f>[6]REKAPITULASI!D51</f>
        <v>5.7426299497350011E-5</v>
      </c>
      <c r="E80" s="120">
        <f t="shared" si="23"/>
        <v>1.7802152844178503E-2</v>
      </c>
      <c r="F80" s="169">
        <f t="shared" si="24"/>
        <v>7.0060085386767015E-2</v>
      </c>
      <c r="H80" s="89">
        <v>2030</v>
      </c>
      <c r="I80" s="142">
        <f t="shared" si="27"/>
        <v>3.118491143656668</v>
      </c>
      <c r="J80" s="167">
        <f t="shared" si="28"/>
        <v>3118.4911436566681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42">
        <f t="shared" si="27"/>
        <v>0</v>
      </c>
      <c r="J81" s="143">
        <f t="shared" si="28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143</v>
      </c>
      <c r="B85" s="101"/>
      <c r="C85" s="100"/>
      <c r="D85" s="101"/>
      <c r="G85" s="96">
        <v>1000</v>
      </c>
    </row>
    <row r="86" spans="1:10" ht="18.75" thickBot="1" x14ac:dyDescent="0.3">
      <c r="A86" s="208" t="s">
        <v>11</v>
      </c>
      <c r="B86" s="210" t="s">
        <v>136</v>
      </c>
      <c r="C86" s="211"/>
      <c r="D86" s="203" t="s">
        <v>137</v>
      </c>
      <c r="E86" s="204"/>
      <c r="F86" s="206" t="s">
        <v>95</v>
      </c>
      <c r="G86" s="207"/>
    </row>
    <row r="87" spans="1:10" ht="36.75" thickBot="1" x14ac:dyDescent="0.3">
      <c r="A87" s="209"/>
      <c r="B87" s="124" t="s">
        <v>138</v>
      </c>
      <c r="C87" s="124" t="s">
        <v>139</v>
      </c>
      <c r="D87" s="125" t="s">
        <v>140</v>
      </c>
      <c r="E87" s="125" t="s">
        <v>141</v>
      </c>
      <c r="F87" s="126" t="s">
        <v>142</v>
      </c>
      <c r="G87" s="126" t="s">
        <v>146</v>
      </c>
    </row>
    <row r="88" spans="1:10" ht="15.75" thickBot="1" x14ac:dyDescent="0.3">
      <c r="A88" s="209"/>
      <c r="B88" s="212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209"/>
      <c r="B89" s="213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9">
        <v>2011</v>
      </c>
      <c r="B90" s="137">
        <f>[6]REKAPITULASI!B59</f>
        <v>2.6451204914399999E-2</v>
      </c>
      <c r="C90" s="140">
        <f>B90*21</f>
        <v>0.55547530320240002</v>
      </c>
      <c r="D90" s="139">
        <f>[6]REKAPITULASI!D59</f>
        <v>8.9894747800000003E-4</v>
      </c>
      <c r="E90" s="135">
        <f>D90*310</f>
        <v>0.27867371818000003</v>
      </c>
      <c r="F90" s="138">
        <f>C90+E90</f>
        <v>0.8341490213824001</v>
      </c>
      <c r="G90" s="168">
        <f>F90*$G$85</f>
        <v>834.14902138240006</v>
      </c>
    </row>
    <row r="91" spans="1:10" x14ac:dyDescent="0.25">
      <c r="A91" s="89">
        <v>2012</v>
      </c>
      <c r="B91" s="137">
        <f>[6]REKAPITULASI!B60</f>
        <v>2.6663282587200004E-2</v>
      </c>
      <c r="C91" s="140">
        <f t="shared" ref="C91:C110" si="29">B91*21</f>
        <v>0.55992893433120006</v>
      </c>
      <c r="D91" s="139">
        <f>[6]REKAPITULASI!D60</f>
        <v>8.7350868000000016E-4</v>
      </c>
      <c r="E91" s="135">
        <f t="shared" ref="E91:E110" si="30">D91*310</f>
        <v>0.27078769080000004</v>
      </c>
      <c r="F91" s="138">
        <f t="shared" ref="F91:F110" si="31">C91+E91</f>
        <v>0.83071662513120015</v>
      </c>
      <c r="G91" s="168">
        <f t="shared" ref="G91:G109" si="32">F91*$G$85</f>
        <v>830.7166251312002</v>
      </c>
    </row>
    <row r="92" spans="1:10" x14ac:dyDescent="0.25">
      <c r="A92" s="89">
        <v>2013</v>
      </c>
      <c r="B92" s="137">
        <f>[6]REKAPITULASI!B61</f>
        <v>2.6826258532800001E-2</v>
      </c>
      <c r="C92" s="140">
        <f t="shared" si="29"/>
        <v>0.56335142918879999</v>
      </c>
      <c r="D92" s="139">
        <f>[6]REKAPITULASI!D61</f>
        <v>8.6641973942857143E-4</v>
      </c>
      <c r="E92" s="135">
        <f t="shared" si="30"/>
        <v>0.26859011922285714</v>
      </c>
      <c r="F92" s="138">
        <f t="shared" si="31"/>
        <v>0.83194154841165713</v>
      </c>
      <c r="G92" s="168">
        <f t="shared" si="32"/>
        <v>831.9415484116571</v>
      </c>
    </row>
    <row r="93" spans="1:10" x14ac:dyDescent="0.25">
      <c r="A93" s="89">
        <v>2014</v>
      </c>
      <c r="B93" s="137">
        <f>[6]REKAPITULASI!B62</f>
        <v>2.7051917534400005E-2</v>
      </c>
      <c r="C93" s="140">
        <f t="shared" si="29"/>
        <v>0.56809026822240005</v>
      </c>
      <c r="D93" s="139">
        <f>[6]REKAPITULASI!D62</f>
        <v>8.9310378876190488E-4</v>
      </c>
      <c r="E93" s="135">
        <f t="shared" si="30"/>
        <v>0.2768621745161905</v>
      </c>
      <c r="F93" s="138">
        <f t="shared" si="31"/>
        <v>0.8449524427385906</v>
      </c>
      <c r="G93" s="168">
        <f t="shared" si="32"/>
        <v>844.95244273859055</v>
      </c>
    </row>
    <row r="94" spans="1:10" x14ac:dyDescent="0.25">
      <c r="A94" s="89">
        <v>2015</v>
      </c>
      <c r="B94" s="137">
        <f>[6]REKAPITULASI!B63</f>
        <v>2.7131316072000002E-2</v>
      </c>
      <c r="C94" s="140">
        <f t="shared" si="29"/>
        <v>0.56975763751200004</v>
      </c>
      <c r="D94" s="139">
        <f>[6]REKAPITULASI!D63</f>
        <v>8.9572508666666689E-4</v>
      </c>
      <c r="E94" s="135">
        <f t="shared" si="30"/>
        <v>0.27767477686666675</v>
      </c>
      <c r="F94" s="138">
        <f t="shared" si="31"/>
        <v>0.84743241437866679</v>
      </c>
      <c r="G94" s="168">
        <f t="shared" si="32"/>
        <v>847.43241437866675</v>
      </c>
    </row>
    <row r="95" spans="1:10" x14ac:dyDescent="0.25">
      <c r="A95" s="89">
        <v>2016</v>
      </c>
      <c r="B95" s="137">
        <f>[6]REKAPITULASI!B64</f>
        <v>2.7255637466399994E-2</v>
      </c>
      <c r="C95" s="140">
        <f t="shared" si="29"/>
        <v>0.57236838679439983</v>
      </c>
      <c r="D95" s="139">
        <f>[6]REKAPITULASI!D64</f>
        <v>8.998294873333334E-4</v>
      </c>
      <c r="E95" s="135">
        <f t="shared" si="30"/>
        <v>0.27894714107333335</v>
      </c>
      <c r="F95" s="138">
        <f t="shared" si="31"/>
        <v>0.85131552786773312</v>
      </c>
      <c r="G95" s="168">
        <f t="shared" si="32"/>
        <v>851.31552786773318</v>
      </c>
    </row>
    <row r="96" spans="1:10" x14ac:dyDescent="0.25">
      <c r="A96" s="89">
        <v>2017</v>
      </c>
      <c r="B96" s="137">
        <f>[6]REKAPITULASI!B65</f>
        <v>2.7461436386424003E-2</v>
      </c>
      <c r="C96" s="140">
        <f t="shared" si="29"/>
        <v>0.57669016411490404</v>
      </c>
      <c r="D96" s="139">
        <f>[6]REKAPITULASI!D65</f>
        <v>9.0662382252095235E-4</v>
      </c>
      <c r="E96" s="135">
        <f t="shared" si="30"/>
        <v>0.28105338498149524</v>
      </c>
      <c r="F96" s="138">
        <f t="shared" si="31"/>
        <v>0.85774354909639927</v>
      </c>
      <c r="G96" s="168">
        <f t="shared" si="32"/>
        <v>857.74354909639931</v>
      </c>
    </row>
    <row r="97" spans="1:7" x14ac:dyDescent="0.25">
      <c r="A97" s="89">
        <v>2018</v>
      </c>
      <c r="B97" s="137">
        <f>[6]REKAPITULASI!B66</f>
        <v>2.7622918385856007E-2</v>
      </c>
      <c r="C97" s="140">
        <f t="shared" si="29"/>
        <v>0.58008128610297616</v>
      </c>
      <c r="D97" s="139">
        <f>[6]REKAPITULASI!D66</f>
        <v>9.1195505958857159E-4</v>
      </c>
      <c r="E97" s="135">
        <f t="shared" si="30"/>
        <v>0.28270606847245722</v>
      </c>
      <c r="F97" s="138">
        <f t="shared" si="31"/>
        <v>0.86278735457543343</v>
      </c>
      <c r="G97" s="168">
        <f t="shared" si="32"/>
        <v>862.78735457543348</v>
      </c>
    </row>
    <row r="98" spans="1:7" x14ac:dyDescent="0.25">
      <c r="A98" s="89">
        <v>2019</v>
      </c>
      <c r="B98" s="137">
        <f>[6]REKAPITULASI!B67</f>
        <v>2.7784400385288E-2</v>
      </c>
      <c r="C98" s="140">
        <f t="shared" si="29"/>
        <v>0.58347240809104806</v>
      </c>
      <c r="D98" s="139">
        <f>[6]REKAPITULASI!D67</f>
        <v>9.1728629665619062E-4</v>
      </c>
      <c r="E98" s="135">
        <f t="shared" si="30"/>
        <v>0.28435875196341909</v>
      </c>
      <c r="F98" s="138">
        <f t="shared" si="31"/>
        <v>0.86783116005446714</v>
      </c>
      <c r="G98" s="168">
        <f t="shared" si="32"/>
        <v>867.83116005446709</v>
      </c>
    </row>
    <row r="99" spans="1:7" x14ac:dyDescent="0.25">
      <c r="A99" s="89">
        <v>2020</v>
      </c>
      <c r="B99" s="137">
        <f>[6]REKAPITULASI!B68</f>
        <v>2.7945882384720004E-2</v>
      </c>
      <c r="C99" s="140">
        <f t="shared" si="29"/>
        <v>0.58686353007912007</v>
      </c>
      <c r="D99" s="139">
        <f>[6]REKAPITULASI!D68</f>
        <v>9.2261753372380976E-4</v>
      </c>
      <c r="E99" s="135">
        <f t="shared" si="30"/>
        <v>0.28601143545438101</v>
      </c>
      <c r="F99" s="138">
        <f t="shared" si="31"/>
        <v>0.87287496553350108</v>
      </c>
      <c r="G99" s="168">
        <f t="shared" si="32"/>
        <v>872.87496553350104</v>
      </c>
    </row>
    <row r="100" spans="1:7" x14ac:dyDescent="0.25">
      <c r="A100" s="89">
        <v>2021</v>
      </c>
      <c r="B100" s="137">
        <f>[6]REKAPITULASI!B69</f>
        <v>2.8107364384152001E-2</v>
      </c>
      <c r="C100" s="140">
        <f t="shared" si="29"/>
        <v>0.59025465206719208</v>
      </c>
      <c r="D100" s="139">
        <f>[6]REKAPITULASI!D69</f>
        <v>9.2794877079142857E-4</v>
      </c>
      <c r="E100" s="135">
        <f t="shared" si="30"/>
        <v>0.28766411894534283</v>
      </c>
      <c r="F100" s="138">
        <f t="shared" si="31"/>
        <v>0.8779187710125349</v>
      </c>
      <c r="G100" s="168">
        <f t="shared" si="32"/>
        <v>877.91877101253488</v>
      </c>
    </row>
    <row r="101" spans="1:7" x14ac:dyDescent="0.25">
      <c r="A101" s="89">
        <v>2022</v>
      </c>
      <c r="B101" s="137">
        <f>[6]REKAPITULASI!B70</f>
        <v>2.8268846383584005E-2</v>
      </c>
      <c r="C101" s="140">
        <f t="shared" si="29"/>
        <v>0.59364577405526409</v>
      </c>
      <c r="D101" s="139">
        <f>[6]REKAPITULASI!D70</f>
        <v>9.332800078590477E-4</v>
      </c>
      <c r="E101" s="135">
        <f t="shared" si="30"/>
        <v>0.28931680243630481</v>
      </c>
      <c r="F101" s="138">
        <f t="shared" si="31"/>
        <v>0.88296257649156895</v>
      </c>
      <c r="G101" s="168">
        <f t="shared" si="32"/>
        <v>882.96257649156894</v>
      </c>
    </row>
    <row r="102" spans="1:7" x14ac:dyDescent="0.25">
      <c r="A102" s="89">
        <v>2023</v>
      </c>
      <c r="B102" s="137">
        <f>[6]REKAPITULASI!B71</f>
        <v>2.8430328383016002E-2</v>
      </c>
      <c r="C102" s="140">
        <f t="shared" si="29"/>
        <v>0.5970368960433361</v>
      </c>
      <c r="D102" s="139">
        <f>[6]REKAPITULASI!D71</f>
        <v>9.3861124492666684E-4</v>
      </c>
      <c r="E102" s="135">
        <f t="shared" si="30"/>
        <v>0.29096948592726674</v>
      </c>
      <c r="F102" s="138">
        <f t="shared" si="31"/>
        <v>0.88800638197060278</v>
      </c>
      <c r="G102" s="168">
        <f t="shared" si="32"/>
        <v>888.00638197060277</v>
      </c>
    </row>
    <row r="103" spans="1:7" x14ac:dyDescent="0.25">
      <c r="A103" s="89">
        <v>2024</v>
      </c>
      <c r="B103" s="137">
        <f>[6]REKAPITULASI!B72</f>
        <v>2.8591810382447999E-2</v>
      </c>
      <c r="C103" s="140">
        <f t="shared" si="29"/>
        <v>0.600428018031408</v>
      </c>
      <c r="D103" s="139">
        <f>[6]REKAPITULASI!D72</f>
        <v>9.4394248199428554E-4</v>
      </c>
      <c r="E103" s="135">
        <f t="shared" si="30"/>
        <v>0.29262216941822849</v>
      </c>
      <c r="F103" s="138">
        <f t="shared" si="31"/>
        <v>0.89305018744963649</v>
      </c>
      <c r="G103" s="168">
        <f t="shared" si="32"/>
        <v>893.0501874496365</v>
      </c>
    </row>
    <row r="104" spans="1:7" x14ac:dyDescent="0.25">
      <c r="A104" s="89">
        <v>2025</v>
      </c>
      <c r="B104" s="137">
        <f>[6]REKAPITULASI!B73</f>
        <v>2.875329238188E-2</v>
      </c>
      <c r="C104" s="140">
        <f t="shared" si="29"/>
        <v>0.60381914001948001</v>
      </c>
      <c r="D104" s="139">
        <f>[6]REKAPITULASI!D73</f>
        <v>9.4927371906190501E-4</v>
      </c>
      <c r="E104" s="135">
        <f t="shared" si="30"/>
        <v>0.29427485290919053</v>
      </c>
      <c r="F104" s="138">
        <f t="shared" si="31"/>
        <v>0.89809399292867054</v>
      </c>
      <c r="G104" s="168">
        <f t="shared" si="32"/>
        <v>898.09399292867056</v>
      </c>
    </row>
    <row r="105" spans="1:7" x14ac:dyDescent="0.25">
      <c r="A105" s="89">
        <v>2026</v>
      </c>
      <c r="B105" s="137">
        <f>[6]REKAPITULASI!B74</f>
        <v>2.8914774381312E-2</v>
      </c>
      <c r="C105" s="140">
        <f t="shared" si="29"/>
        <v>0.60721026200755202</v>
      </c>
      <c r="D105" s="139">
        <f>[6]REKAPITULASI!D74</f>
        <v>9.5460495612952393E-4</v>
      </c>
      <c r="E105" s="135">
        <f t="shared" si="30"/>
        <v>0.2959275364001524</v>
      </c>
      <c r="F105" s="138">
        <f t="shared" si="31"/>
        <v>0.90313779840770447</v>
      </c>
      <c r="G105" s="168">
        <f t="shared" si="32"/>
        <v>903.13779840770451</v>
      </c>
    </row>
    <row r="106" spans="1:7" x14ac:dyDescent="0.25">
      <c r="A106" s="89">
        <v>2027</v>
      </c>
      <c r="B106" s="137">
        <f>[6]REKAPITULASI!B75</f>
        <v>2.9076256380744004E-2</v>
      </c>
      <c r="C106" s="140">
        <f t="shared" si="29"/>
        <v>0.61060138399562414</v>
      </c>
      <c r="D106" s="139">
        <f>[6]REKAPITULASI!D75</f>
        <v>9.5993619319714295E-4</v>
      </c>
      <c r="E106" s="135">
        <f t="shared" si="30"/>
        <v>0.29758021989111433</v>
      </c>
      <c r="F106" s="138">
        <f t="shared" si="31"/>
        <v>0.90818160388673852</v>
      </c>
      <c r="G106" s="168">
        <f t="shared" si="32"/>
        <v>908.18160388673857</v>
      </c>
    </row>
    <row r="107" spans="1:7" x14ac:dyDescent="0.25">
      <c r="A107" s="89">
        <v>2028</v>
      </c>
      <c r="B107" s="137">
        <f>[6]REKAPITULASI!B76</f>
        <v>2.9237738380175998E-2</v>
      </c>
      <c r="C107" s="140">
        <f t="shared" si="29"/>
        <v>0.61399250598369592</v>
      </c>
      <c r="D107" s="139">
        <f>[6]REKAPITULASI!D76</f>
        <v>9.6526743026476187E-4</v>
      </c>
      <c r="E107" s="135">
        <f t="shared" si="30"/>
        <v>0.2992329033820762</v>
      </c>
      <c r="F107" s="138">
        <f t="shared" si="31"/>
        <v>0.91322540936577212</v>
      </c>
      <c r="G107" s="168">
        <f t="shared" si="32"/>
        <v>913.22540936577207</v>
      </c>
    </row>
    <row r="108" spans="1:7" x14ac:dyDescent="0.25">
      <c r="A108" s="89">
        <v>2029</v>
      </c>
      <c r="B108" s="137">
        <f>[6]REKAPITULASI!B77</f>
        <v>2.9399220379608005E-2</v>
      </c>
      <c r="C108" s="140">
        <f t="shared" si="29"/>
        <v>0.61738362797176816</v>
      </c>
      <c r="D108" s="139">
        <f>[6]REKAPITULASI!D77</f>
        <v>9.7059866733238123E-4</v>
      </c>
      <c r="E108" s="135">
        <f t="shared" si="30"/>
        <v>0.30088558687303818</v>
      </c>
      <c r="F108" s="138">
        <f t="shared" si="31"/>
        <v>0.91826921484480639</v>
      </c>
      <c r="G108" s="168">
        <f t="shared" si="32"/>
        <v>918.26921484480636</v>
      </c>
    </row>
    <row r="109" spans="1:7" x14ac:dyDescent="0.25">
      <c r="A109" s="89">
        <v>2030</v>
      </c>
      <c r="B109" s="137">
        <f>[6]REKAPITULASI!B78</f>
        <v>2.9560702379040009E-2</v>
      </c>
      <c r="C109" s="140">
        <f t="shared" si="29"/>
        <v>0.62077474995984017</v>
      </c>
      <c r="D109" s="139">
        <f>[6]REKAPITULASI!D78</f>
        <v>9.7592990440000015E-4</v>
      </c>
      <c r="E109" s="135">
        <f t="shared" si="30"/>
        <v>0.30253827036400005</v>
      </c>
      <c r="F109" s="138">
        <f t="shared" si="31"/>
        <v>0.92331302032384022</v>
      </c>
      <c r="G109" s="168">
        <f t="shared" si="32"/>
        <v>923.31302032384019</v>
      </c>
    </row>
    <row r="110" spans="1:7" x14ac:dyDescent="0.25">
      <c r="A110" s="89">
        <v>2031</v>
      </c>
      <c r="B110" s="137"/>
      <c r="C110" s="140">
        <f t="shared" si="29"/>
        <v>0</v>
      </c>
      <c r="D110" s="139"/>
      <c r="E110" s="135">
        <f t="shared" si="30"/>
        <v>0</v>
      </c>
      <c r="F110" s="138">
        <f t="shared" si="31"/>
        <v>0</v>
      </c>
      <c r="G110" s="99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4" workbookViewId="0">
      <selection activeCell="C14" sqref="C14:C24"/>
    </sheetView>
  </sheetViews>
  <sheetFormatPr defaultRowHeight="12.75" x14ac:dyDescent="0.25"/>
  <cols>
    <col min="1" max="2" width="9.140625" style="145"/>
    <col min="3" max="3" width="14.5703125" style="145" customWidth="1"/>
    <col min="4" max="4" width="19.140625" style="145" customWidth="1"/>
    <col min="5" max="16384" width="9.140625" style="145"/>
  </cols>
  <sheetData>
    <row r="3" spans="2:4" x14ac:dyDescent="0.25">
      <c r="B3" s="214" t="s">
        <v>11</v>
      </c>
      <c r="C3" s="214" t="s">
        <v>150</v>
      </c>
      <c r="D3" s="214"/>
    </row>
    <row r="4" spans="2:4" x14ac:dyDescent="0.25">
      <c r="B4" s="214"/>
      <c r="C4" s="146" t="s">
        <v>149</v>
      </c>
      <c r="D4" s="146" t="s">
        <v>145</v>
      </c>
    </row>
    <row r="5" spans="2:4" ht="15" x14ac:dyDescent="0.25">
      <c r="B5" s="89">
        <v>2011</v>
      </c>
      <c r="C5" s="165">
        <f>'[7]4D2_CH4_Industrial_Wastewater'!$G12</f>
        <v>0</v>
      </c>
      <c r="D5" s="165">
        <f>(C5*21)/1000</f>
        <v>0</v>
      </c>
    </row>
    <row r="6" spans="2:4" ht="15" x14ac:dyDescent="0.25">
      <c r="B6" s="89">
        <v>2012</v>
      </c>
      <c r="C6" s="165">
        <f>'[7]4D2_CH4_Industrial_Wastewater'!$G13</f>
        <v>0</v>
      </c>
      <c r="D6" s="165">
        <f t="shared" ref="D6:D15" si="0">(C6*21)/1000</f>
        <v>0</v>
      </c>
    </row>
    <row r="7" spans="2:4" ht="15" x14ac:dyDescent="0.25">
      <c r="B7" s="89">
        <v>2013</v>
      </c>
      <c r="C7" s="165">
        <f>'[7]4D2_CH4_Industrial_Wastewater'!$G14</f>
        <v>0</v>
      </c>
      <c r="D7" s="165">
        <f t="shared" si="0"/>
        <v>0</v>
      </c>
    </row>
    <row r="8" spans="2:4" ht="15" x14ac:dyDescent="0.25">
      <c r="B8" s="89">
        <v>2014</v>
      </c>
      <c r="C8" s="165">
        <f>'[7]4D2_CH4_Industrial_Wastewater'!$G15</f>
        <v>0</v>
      </c>
      <c r="D8" s="165">
        <f t="shared" si="0"/>
        <v>0</v>
      </c>
    </row>
    <row r="9" spans="2:4" ht="15" x14ac:dyDescent="0.25">
      <c r="B9" s="89">
        <v>2015</v>
      </c>
      <c r="C9" s="165">
        <f>'[7]4D2_CH4_Industrial_Wastewater'!$G16</f>
        <v>0</v>
      </c>
      <c r="D9" s="165">
        <f t="shared" si="0"/>
        <v>0</v>
      </c>
    </row>
    <row r="10" spans="2:4" ht="15" x14ac:dyDescent="0.25">
      <c r="B10" s="89">
        <v>2016</v>
      </c>
      <c r="C10" s="165">
        <f>'[7]4D2_CH4_Industrial_Wastewater'!$G17</f>
        <v>0</v>
      </c>
      <c r="D10" s="165">
        <f t="shared" si="0"/>
        <v>0</v>
      </c>
    </row>
    <row r="11" spans="2:4" ht="15" x14ac:dyDescent="0.25">
      <c r="B11" s="89">
        <v>2017</v>
      </c>
      <c r="C11" s="165">
        <f>'[7]4D2_CH4_Industrial_Wastewater'!$G18</f>
        <v>565204.78500000003</v>
      </c>
      <c r="D11" s="165">
        <f t="shared" si="0"/>
        <v>11869.300485000002</v>
      </c>
    </row>
    <row r="12" spans="2:4" ht="15" x14ac:dyDescent="0.25">
      <c r="B12" s="89">
        <v>2018</v>
      </c>
      <c r="C12" s="165">
        <f>'[7]4D2_CH4_Industrial_Wastewater'!$G19</f>
        <v>1153760.6400000001</v>
      </c>
      <c r="D12" s="165">
        <f t="shared" si="0"/>
        <v>24228.973440000002</v>
      </c>
    </row>
    <row r="13" spans="2:4" ht="15" x14ac:dyDescent="0.25">
      <c r="B13" s="89">
        <v>2019</v>
      </c>
      <c r="C13" s="165">
        <f>'[7]4D2_CH4_Industrial_Wastewater'!$G20</f>
        <v>1765667.5649999999</v>
      </c>
      <c r="D13" s="165">
        <f t="shared" si="0"/>
        <v>37079.018865000005</v>
      </c>
    </row>
    <row r="14" spans="2:4" ht="15" x14ac:dyDescent="0.25">
      <c r="B14" s="89">
        <v>2020</v>
      </c>
      <c r="C14" s="165">
        <f>'[7]4D2_CH4_Industrial_Wastewater'!$G21</f>
        <v>2400925.5599999996</v>
      </c>
      <c r="D14" s="165">
        <f t="shared" si="0"/>
        <v>50419.43675999999</v>
      </c>
    </row>
    <row r="15" spans="2:4" ht="15" x14ac:dyDescent="0.25">
      <c r="B15" s="89">
        <v>2021</v>
      </c>
      <c r="C15" s="165">
        <f>'[7]4D2_CH4_Industrial_Wastewater'!$G22</f>
        <v>3587331.9533333331</v>
      </c>
      <c r="D15" s="165">
        <f t="shared" si="0"/>
        <v>75333.971019999997</v>
      </c>
    </row>
    <row r="16" spans="2:4" ht="15" x14ac:dyDescent="0.25">
      <c r="B16" s="89">
        <v>2022</v>
      </c>
      <c r="C16" s="165">
        <f>'[7]4D2_CH4_Industrial_Wastewater'!$G23</f>
        <v>4817230.7679999992</v>
      </c>
      <c r="D16" s="165">
        <f t="shared" ref="D16:D25" si="1">(C16*21)/1000</f>
        <v>101161.84612799999</v>
      </c>
    </row>
    <row r="17" spans="2:4" ht="15" x14ac:dyDescent="0.25">
      <c r="B17" s="89">
        <v>2023</v>
      </c>
      <c r="C17" s="165">
        <f>'[7]4D2_CH4_Industrial_Wastewater'!$G24</f>
        <v>6090622.0039999988</v>
      </c>
      <c r="D17" s="165">
        <f t="shared" si="1"/>
        <v>127903.06208399998</v>
      </c>
    </row>
    <row r="18" spans="2:4" ht="15" x14ac:dyDescent="0.25">
      <c r="B18" s="89">
        <v>2024</v>
      </c>
      <c r="C18" s="165">
        <f>'[7]4D2_CH4_Industrial_Wastewater'!$G25</f>
        <v>7407505.6613333318</v>
      </c>
      <c r="D18" s="165">
        <f t="shared" si="1"/>
        <v>155557.61888799997</v>
      </c>
    </row>
    <row r="19" spans="2:4" ht="15" x14ac:dyDescent="0.25">
      <c r="B19" s="89">
        <v>2025</v>
      </c>
      <c r="C19" s="165">
        <f>'[7]4D2_CH4_Industrial_Wastewater'!$G26</f>
        <v>8767881.7399999984</v>
      </c>
      <c r="D19" s="165">
        <f t="shared" si="1"/>
        <v>184125.51653999995</v>
      </c>
    </row>
    <row r="20" spans="2:4" ht="15" x14ac:dyDescent="0.25">
      <c r="B20" s="89">
        <v>2026</v>
      </c>
      <c r="C20" s="165">
        <f>'[7]4D2_CH4_Industrial_Wastewater'!$G27</f>
        <v>10171750.239999998</v>
      </c>
      <c r="D20" s="165">
        <f t="shared" si="1"/>
        <v>213606.75503999996</v>
      </c>
    </row>
    <row r="21" spans="2:4" ht="15" x14ac:dyDescent="0.25">
      <c r="B21" s="89">
        <v>2027</v>
      </c>
      <c r="C21" s="165">
        <f>'[7]4D2_CH4_Industrial_Wastewater'!$G28</f>
        <v>11619111.161333332</v>
      </c>
      <c r="D21" s="165">
        <f t="shared" si="1"/>
        <v>244001.33438799999</v>
      </c>
    </row>
    <row r="22" spans="2:4" ht="15" x14ac:dyDescent="0.25">
      <c r="B22" s="89">
        <v>2028</v>
      </c>
      <c r="C22" s="165">
        <f>'[7]4D2_CH4_Industrial_Wastewater'!$G29</f>
        <v>13109964.503999999</v>
      </c>
      <c r="D22" s="165">
        <f t="shared" si="1"/>
        <v>275309.25458399998</v>
      </c>
    </row>
    <row r="23" spans="2:4" ht="15" x14ac:dyDescent="0.25">
      <c r="B23" s="89">
        <v>2029</v>
      </c>
      <c r="C23" s="165">
        <f>'[7]4D2_CH4_Industrial_Wastewater'!$G30</f>
        <v>14644310.267999999</v>
      </c>
      <c r="D23" s="165">
        <f t="shared" si="1"/>
        <v>307530.51562799996</v>
      </c>
    </row>
    <row r="24" spans="2:4" ht="15" x14ac:dyDescent="0.25">
      <c r="B24" s="89">
        <v>2030</v>
      </c>
      <c r="C24" s="165">
        <f>'[7]4D2_CH4_Industrial_Wastewater'!$G31</f>
        <v>14886728.303999998</v>
      </c>
      <c r="D24" s="165">
        <f t="shared" si="1"/>
        <v>312621.29438399995</v>
      </c>
    </row>
    <row r="25" spans="2:4" ht="15" x14ac:dyDescent="0.25">
      <c r="B25" s="89">
        <v>2031</v>
      </c>
      <c r="C25" s="147"/>
      <c r="D25" s="147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8"/>
  <sheetViews>
    <sheetView zoomScale="85" zoomScaleNormal="85" workbookViewId="0">
      <selection activeCell="M4" sqref="M4"/>
    </sheetView>
  </sheetViews>
  <sheetFormatPr defaultRowHeight="15" x14ac:dyDescent="0.25"/>
  <cols>
    <col min="1" max="1" width="24" customWidth="1"/>
    <col min="2" max="2" width="23.28515625" bestFit="1" customWidth="1"/>
    <col min="3" max="3" width="21.42578125" bestFit="1" customWidth="1"/>
    <col min="4" max="4" width="20" bestFit="1" customWidth="1"/>
    <col min="5" max="5" width="19" bestFit="1" customWidth="1"/>
    <col min="6" max="6" width="9" bestFit="1" customWidth="1"/>
    <col min="11" max="21" width="10.5703125" bestFit="1" customWidth="1"/>
    <col min="22" max="22" width="11.5703125" bestFit="1" customWidth="1"/>
  </cols>
  <sheetData>
    <row r="2" spans="1:22" x14ac:dyDescent="0.25">
      <c r="B2" s="173">
        <v>2011</v>
      </c>
      <c r="C2" s="173">
        <v>2012</v>
      </c>
      <c r="D2" s="173">
        <v>2013</v>
      </c>
      <c r="E2" s="173">
        <v>2014</v>
      </c>
      <c r="F2" s="173">
        <v>2015</v>
      </c>
      <c r="G2" s="173">
        <v>2016</v>
      </c>
      <c r="H2" s="173">
        <v>2017</v>
      </c>
      <c r="I2" s="173">
        <v>2018</v>
      </c>
      <c r="J2" s="173">
        <v>2019</v>
      </c>
      <c r="K2" s="173">
        <v>2020</v>
      </c>
      <c r="L2" s="173">
        <v>2021</v>
      </c>
      <c r="M2" s="173">
        <v>2022</v>
      </c>
      <c r="N2" s="173">
        <v>2023</v>
      </c>
      <c r="O2" s="173">
        <v>2024</v>
      </c>
      <c r="P2" s="173">
        <v>2025</v>
      </c>
      <c r="Q2" s="173">
        <v>2026</v>
      </c>
      <c r="R2" s="173">
        <v>2027</v>
      </c>
      <c r="S2" s="173">
        <v>2028</v>
      </c>
      <c r="T2" s="173">
        <v>2029</v>
      </c>
      <c r="U2" s="173">
        <v>2030</v>
      </c>
    </row>
    <row r="3" spans="1:22" x14ac:dyDescent="0.25">
      <c r="A3" t="s">
        <v>153</v>
      </c>
      <c r="B3" s="174">
        <f>'Rekapitulasi BaU Emisi GRK'!J61</f>
        <v>74.185400579744993</v>
      </c>
      <c r="C3" s="174">
        <f>'Rekapitulasi BaU Emisi GRK'!$J62</f>
        <v>794.5812375298915</v>
      </c>
      <c r="D3" s="174">
        <f>'Rekapitulasi BaU Emisi GRK'!$J63</f>
        <v>1310.0531453782282</v>
      </c>
      <c r="E3" s="174">
        <f>'Rekapitulasi BaU Emisi GRK'!$J64</f>
        <v>1684.0087824812006</v>
      </c>
      <c r="F3" s="174">
        <f>'Rekapitulasi BaU Emisi GRK'!$J65</f>
        <v>1961.5771296747985</v>
      </c>
      <c r="G3" s="174">
        <f>'Rekapitulasi BaU Emisi GRK'!$J66</f>
        <v>2168.6875589576985</v>
      </c>
      <c r="H3" s="174">
        <f>'Rekapitulasi BaU Emisi GRK'!$J67</f>
        <v>2327.8282511914358</v>
      </c>
      <c r="I3" s="174">
        <f>'Rekapitulasi BaU Emisi GRK'!$J68</f>
        <v>2454.9744774538235</v>
      </c>
      <c r="J3" s="174">
        <f>'Rekapitulasi BaU Emisi GRK'!$J69</f>
        <v>2558.0905743650351</v>
      </c>
      <c r="K3" s="174">
        <f>'Rekapitulasi BaU Emisi GRK'!$J70</f>
        <v>2643.7846720244611</v>
      </c>
      <c r="L3" s="174">
        <f>'Rekapitulasi BaU Emisi GRK'!$J71</f>
        <v>2716.6560172183445</v>
      </c>
      <c r="M3" s="174">
        <f>'Rekapitulasi BaU Emisi GRK'!$J72</f>
        <v>2779.9331518006202</v>
      </c>
      <c r="N3" s="174">
        <f>'Rekapitulasi BaU Emisi GRK'!$J73</f>
        <v>2835.9053022846915</v>
      </c>
      <c r="O3" s="174">
        <f>'Rekapitulasi BaU Emisi GRK'!$J74</f>
        <v>2886.2146020959458</v>
      </c>
      <c r="P3" s="174">
        <f>'Rekapitulasi BaU Emisi GRK'!$J75</f>
        <v>2932.0545601529257</v>
      </c>
      <c r="Q3" s="174">
        <f>'Rekapitulasi BaU Emisi GRK'!$J76</f>
        <v>2974.3052897833236</v>
      </c>
      <c r="R3" s="174">
        <f>'Rekapitulasi BaU Emisi GRK'!$J77</f>
        <v>3013.6260131808826</v>
      </c>
      <c r="S3" s="174">
        <f>'Rekapitulasi BaU Emisi GRK'!$J78</f>
        <v>3050.5186447118504</v>
      </c>
      <c r="T3" s="174">
        <f>'Rekapitulasi BaU Emisi GRK'!$J79</f>
        <v>3085.371749241323</v>
      </c>
      <c r="U3" s="174">
        <f>'Rekapitulasi BaU Emisi GRK'!$J80</f>
        <v>3118.4911436566681</v>
      </c>
    </row>
    <row r="4" spans="1:22" x14ac:dyDescent="0.25">
      <c r="A4" t="s">
        <v>154</v>
      </c>
      <c r="B4" s="174">
        <f>'Rekapitulasi BaU Emisi GRK'!$G90</f>
        <v>834.14902138240006</v>
      </c>
      <c r="C4" s="174">
        <f>'Rekapitulasi BaU Emisi GRK'!$G91</f>
        <v>830.7166251312002</v>
      </c>
      <c r="D4" s="174">
        <f>'Rekapitulasi BaU Emisi GRK'!$G92</f>
        <v>831.9415484116571</v>
      </c>
      <c r="E4" s="174">
        <f>'Rekapitulasi BaU Emisi GRK'!$G93</f>
        <v>844.95244273859055</v>
      </c>
      <c r="F4" s="174">
        <f>'Rekapitulasi BaU Emisi GRK'!$G94</f>
        <v>847.43241437866675</v>
      </c>
      <c r="G4" s="174">
        <f>'Rekapitulasi BaU Emisi GRK'!$G95</f>
        <v>851.31552786773318</v>
      </c>
      <c r="H4" s="174">
        <f>'Rekapitulasi BaU Emisi GRK'!$G96</f>
        <v>857.74354909639931</v>
      </c>
      <c r="I4" s="174">
        <f>'Rekapitulasi BaU Emisi GRK'!$G97</f>
        <v>862.78735457543348</v>
      </c>
      <c r="J4" s="174">
        <f>'Rekapitulasi BaU Emisi GRK'!$G98</f>
        <v>867.83116005446709</v>
      </c>
      <c r="K4" s="174">
        <f>'Rekapitulasi BaU Emisi GRK'!$G99</f>
        <v>872.87496553350104</v>
      </c>
      <c r="L4" s="174">
        <f>'Rekapitulasi BaU Emisi GRK'!$G100</f>
        <v>877.91877101253488</v>
      </c>
      <c r="M4" s="174">
        <f>'Rekapitulasi BaU Emisi GRK'!$G101</f>
        <v>882.96257649156894</v>
      </c>
      <c r="N4" s="174">
        <f>'Rekapitulasi BaU Emisi GRK'!$G102</f>
        <v>888.00638197060277</v>
      </c>
      <c r="O4" s="174">
        <f>'Rekapitulasi BaU Emisi GRK'!$G103</f>
        <v>893.0501874496365</v>
      </c>
      <c r="P4" s="174">
        <f>'Rekapitulasi BaU Emisi GRK'!$G104</f>
        <v>898.09399292867056</v>
      </c>
      <c r="Q4" s="174">
        <f>'Rekapitulasi BaU Emisi GRK'!$G105</f>
        <v>903.13779840770451</v>
      </c>
      <c r="R4" s="174">
        <f>'Rekapitulasi BaU Emisi GRK'!$G106</f>
        <v>908.18160388673857</v>
      </c>
      <c r="S4" s="174">
        <f>'Rekapitulasi BaU Emisi GRK'!$G107</f>
        <v>913.22540936577207</v>
      </c>
      <c r="T4" s="174">
        <f>'Rekapitulasi BaU Emisi GRK'!$G108</f>
        <v>918.26921484480636</v>
      </c>
      <c r="U4" s="174">
        <f>'Rekapitulasi BaU Emisi GRK'!$G109</f>
        <v>923.31302032384019</v>
      </c>
    </row>
    <row r="5" spans="1:22" x14ac:dyDescent="0.25">
      <c r="A5" t="s">
        <v>155</v>
      </c>
      <c r="B5" s="174">
        <f>'Rekap BAU Emisi Industri Sawitt'!$D5</f>
        <v>0</v>
      </c>
      <c r="C5" s="174">
        <f>'Rekap BAU Emisi Industri Sawitt'!$D6</f>
        <v>0</v>
      </c>
      <c r="D5" s="174">
        <f>'Rekap BAU Emisi Industri Sawitt'!$D7</f>
        <v>0</v>
      </c>
      <c r="E5" s="174">
        <f>'Rekap BAU Emisi Industri Sawitt'!$D8</f>
        <v>0</v>
      </c>
      <c r="F5" s="174">
        <f>'Rekap BAU Emisi Industri Sawitt'!$D9</f>
        <v>0</v>
      </c>
      <c r="G5" s="174">
        <f>'Rekap BAU Emisi Industri Sawitt'!$D10</f>
        <v>0</v>
      </c>
      <c r="H5" s="174">
        <f>'Rekap BAU Emisi Industri Sawitt'!$D11</f>
        <v>11869.300485000002</v>
      </c>
      <c r="I5" s="174">
        <f>'Rekap BAU Emisi Industri Sawitt'!$D12</f>
        <v>24228.973440000002</v>
      </c>
      <c r="J5" s="174">
        <f>'Rekap BAU Emisi Industri Sawitt'!$D13</f>
        <v>37079.018865000005</v>
      </c>
      <c r="K5" s="174">
        <f>'Rekap BAU Emisi Industri Sawitt'!$D14</f>
        <v>50419.43675999999</v>
      </c>
      <c r="L5" s="174">
        <f>'Rekap BAU Emisi Industri Sawitt'!$D15</f>
        <v>75333.971019999997</v>
      </c>
      <c r="M5" s="174">
        <f>'Rekap BAU Emisi Industri Sawitt'!$D16</f>
        <v>101161.84612799999</v>
      </c>
      <c r="N5" s="174">
        <f>'Rekap BAU Emisi Industri Sawitt'!$D17</f>
        <v>127903.06208399998</v>
      </c>
      <c r="O5" s="174">
        <f>'Rekap BAU Emisi Industri Sawitt'!$D18</f>
        <v>155557.61888799997</v>
      </c>
      <c r="P5" s="174">
        <f>'Rekap BAU Emisi Industri Sawitt'!$D19</f>
        <v>184125.51653999995</v>
      </c>
      <c r="Q5" s="174">
        <f>'Rekap BAU Emisi Industri Sawitt'!$D20</f>
        <v>213606.75503999996</v>
      </c>
      <c r="R5" s="174">
        <f>'Rekap BAU Emisi Industri Sawitt'!$D21</f>
        <v>244001.33438799999</v>
      </c>
      <c r="S5" s="174">
        <f>'Rekap BAU Emisi Industri Sawitt'!$D22</f>
        <v>275309.25458399998</v>
      </c>
      <c r="T5" s="174">
        <f>'Rekap BAU Emisi Industri Sawitt'!$D23</f>
        <v>307530.51562799996</v>
      </c>
      <c r="U5" s="174">
        <f>'Rekap BAU Emisi Industri Sawitt'!$D24</f>
        <v>312621.29438399995</v>
      </c>
    </row>
    <row r="6" spans="1:22" x14ac:dyDescent="0.25">
      <c r="A6" t="s">
        <v>156</v>
      </c>
      <c r="B6" s="174">
        <f>SUM(B3:B5)</f>
        <v>908.33442196214503</v>
      </c>
      <c r="C6" s="174">
        <f t="shared" ref="C6:U6" si="0">SUM(C3:C5)</f>
        <v>1625.2978626610916</v>
      </c>
      <c r="D6" s="174">
        <f t="shared" si="0"/>
        <v>2141.9946937898853</v>
      </c>
      <c r="E6" s="174">
        <f t="shared" si="0"/>
        <v>2528.9612252197912</v>
      </c>
      <c r="F6" s="174">
        <f t="shared" si="0"/>
        <v>2809.0095440534651</v>
      </c>
      <c r="G6" s="174">
        <f t="shared" si="0"/>
        <v>3020.0030868254316</v>
      </c>
      <c r="H6" s="174">
        <f t="shared" si="0"/>
        <v>15054.872285287836</v>
      </c>
      <c r="I6" s="174">
        <f t="shared" si="0"/>
        <v>27546.735272029258</v>
      </c>
      <c r="J6" s="174">
        <f t="shared" si="0"/>
        <v>40504.940599419511</v>
      </c>
      <c r="K6" s="174">
        <f t="shared" si="0"/>
        <v>53936.096397557951</v>
      </c>
      <c r="L6" s="174">
        <f t="shared" si="0"/>
        <v>78928.545808230876</v>
      </c>
      <c r="M6" s="174">
        <f t="shared" si="0"/>
        <v>104824.74185629218</v>
      </c>
      <c r="N6" s="174">
        <f t="shared" si="0"/>
        <v>131626.97376825527</v>
      </c>
      <c r="O6" s="174">
        <f t="shared" si="0"/>
        <v>159336.88367754556</v>
      </c>
      <c r="P6" s="174">
        <f t="shared" si="0"/>
        <v>187955.66509308154</v>
      </c>
      <c r="Q6" s="174">
        <f t="shared" si="0"/>
        <v>217484.198128191</v>
      </c>
      <c r="R6" s="174">
        <f t="shared" si="0"/>
        <v>247923.14200506761</v>
      </c>
      <c r="S6" s="174">
        <f t="shared" si="0"/>
        <v>279272.99863807758</v>
      </c>
      <c r="T6" s="174">
        <f t="shared" si="0"/>
        <v>311534.15659208607</v>
      </c>
      <c r="U6" s="174">
        <f t="shared" si="0"/>
        <v>316663.09854798048</v>
      </c>
      <c r="V6" s="175">
        <f>U6-B6</f>
        <v>315754.76412601833</v>
      </c>
    </row>
    <row r="7" spans="1:22" x14ac:dyDescent="0.25">
      <c r="B7" s="174"/>
      <c r="C7" s="174"/>
      <c r="V7" s="176">
        <f>V6/(U6+B6)</f>
        <v>0.99427949539750871</v>
      </c>
    </row>
    <row r="8" spans="1:22" x14ac:dyDescent="0.25">
      <c r="B8" s="177" t="s">
        <v>153</v>
      </c>
      <c r="C8" s="177" t="s">
        <v>154</v>
      </c>
      <c r="D8" s="177" t="s">
        <v>155</v>
      </c>
      <c r="E8" s="177" t="s">
        <v>156</v>
      </c>
    </row>
    <row r="9" spans="1:22" x14ac:dyDescent="0.25">
      <c r="A9" s="173">
        <v>2011</v>
      </c>
      <c r="B9" s="174">
        <f>'Rekapitulasi BaU Emisi GRK'!J61</f>
        <v>74.185400579744993</v>
      </c>
      <c r="C9" s="174">
        <f>'Rekapitulasi BaU Emisi GRK'!G90</f>
        <v>834.14902138240006</v>
      </c>
      <c r="D9" s="174">
        <f>'Rekap BAU Emisi Industri Sawitt'!D5</f>
        <v>0</v>
      </c>
      <c r="E9" s="175">
        <f>SUM(B9:D9)</f>
        <v>908.33442196214503</v>
      </c>
    </row>
    <row r="10" spans="1:22" x14ac:dyDescent="0.25">
      <c r="A10" s="173">
        <v>2012</v>
      </c>
      <c r="B10" s="174">
        <f>'Rekapitulasi BaU Emisi GRK'!J62</f>
        <v>794.5812375298915</v>
      </c>
      <c r="C10" s="174">
        <f>'Rekapitulasi BaU Emisi GRK'!G91</f>
        <v>830.7166251312002</v>
      </c>
      <c r="D10" s="174">
        <f>'Rekap BAU Emisi Industri Sawitt'!D6</f>
        <v>0</v>
      </c>
      <c r="E10" s="175">
        <f t="shared" ref="E10:E28" si="1">SUM(B10:D10)</f>
        <v>1625.2978626610916</v>
      </c>
    </row>
    <row r="11" spans="1:22" x14ac:dyDescent="0.25">
      <c r="A11" s="173">
        <v>2013</v>
      </c>
      <c r="B11" s="174">
        <f>'Rekapitulasi BaU Emisi GRK'!J63</f>
        <v>1310.0531453782282</v>
      </c>
      <c r="C11" s="174">
        <f>'Rekapitulasi BaU Emisi GRK'!G92</f>
        <v>831.9415484116571</v>
      </c>
      <c r="D11" s="174">
        <f>'Rekap BAU Emisi Industri Sawitt'!D7</f>
        <v>0</v>
      </c>
      <c r="E11" s="175">
        <f t="shared" si="1"/>
        <v>2141.9946937898853</v>
      </c>
    </row>
    <row r="12" spans="1:22" x14ac:dyDescent="0.25">
      <c r="A12" s="173">
        <v>2014</v>
      </c>
      <c r="B12" s="174">
        <f>'Rekapitulasi BaU Emisi GRK'!J64</f>
        <v>1684.0087824812006</v>
      </c>
      <c r="C12" s="174">
        <f>'Rekapitulasi BaU Emisi GRK'!G93</f>
        <v>844.95244273859055</v>
      </c>
      <c r="D12" s="174">
        <f>'Rekap BAU Emisi Industri Sawitt'!D8</f>
        <v>0</v>
      </c>
      <c r="E12" s="175">
        <f t="shared" si="1"/>
        <v>2528.9612252197912</v>
      </c>
    </row>
    <row r="13" spans="1:22" x14ac:dyDescent="0.25">
      <c r="A13" s="173">
        <v>2015</v>
      </c>
      <c r="B13" s="174">
        <f>'Rekapitulasi BaU Emisi GRK'!J65</f>
        <v>1961.5771296747985</v>
      </c>
      <c r="C13" s="174">
        <f>'Rekapitulasi BaU Emisi GRK'!G94</f>
        <v>847.43241437866675</v>
      </c>
      <c r="D13" s="174">
        <f>'Rekap BAU Emisi Industri Sawitt'!D9</f>
        <v>0</v>
      </c>
      <c r="E13" s="175">
        <f t="shared" si="1"/>
        <v>2809.0095440534651</v>
      </c>
    </row>
    <row r="14" spans="1:22" x14ac:dyDescent="0.25">
      <c r="A14" s="173">
        <v>2016</v>
      </c>
      <c r="B14" s="174">
        <f>'Rekapitulasi BaU Emisi GRK'!J66</f>
        <v>2168.6875589576985</v>
      </c>
      <c r="C14" s="174">
        <f>'Rekapitulasi BaU Emisi GRK'!G95</f>
        <v>851.31552786773318</v>
      </c>
      <c r="D14" s="174">
        <f>'Rekap BAU Emisi Industri Sawitt'!D10</f>
        <v>0</v>
      </c>
      <c r="E14" s="175">
        <f t="shared" si="1"/>
        <v>3020.0030868254316</v>
      </c>
    </row>
    <row r="15" spans="1:22" x14ac:dyDescent="0.25">
      <c r="A15" s="173">
        <v>2017</v>
      </c>
      <c r="B15" s="174">
        <f>'Rekapitulasi BaU Emisi GRK'!J67</f>
        <v>2327.8282511914358</v>
      </c>
      <c r="C15" s="174">
        <f>'Rekapitulasi BaU Emisi GRK'!G96</f>
        <v>857.74354909639931</v>
      </c>
      <c r="D15" s="174">
        <f>'Rekap BAU Emisi Industri Sawitt'!D11</f>
        <v>11869.300485000002</v>
      </c>
      <c r="E15" s="175">
        <f t="shared" si="1"/>
        <v>15054.872285287836</v>
      </c>
    </row>
    <row r="16" spans="1:22" x14ac:dyDescent="0.25">
      <c r="A16" s="173">
        <v>2018</v>
      </c>
      <c r="B16" s="174">
        <f>'Rekapitulasi BaU Emisi GRK'!J68</f>
        <v>2454.9744774538235</v>
      </c>
      <c r="C16" s="174">
        <f>'Rekapitulasi BaU Emisi GRK'!G97</f>
        <v>862.78735457543348</v>
      </c>
      <c r="D16" s="174">
        <f>'Rekap BAU Emisi Industri Sawitt'!D12</f>
        <v>24228.973440000002</v>
      </c>
      <c r="E16" s="175">
        <f t="shared" si="1"/>
        <v>27546.735272029258</v>
      </c>
    </row>
    <row r="17" spans="1:5" x14ac:dyDescent="0.25">
      <c r="A17" s="173">
        <v>2019</v>
      </c>
      <c r="B17" s="174">
        <f>'Rekapitulasi BaU Emisi GRK'!J69</f>
        <v>2558.0905743650351</v>
      </c>
      <c r="C17" s="174">
        <f>'Rekapitulasi BaU Emisi GRK'!G98</f>
        <v>867.83116005446709</v>
      </c>
      <c r="D17" s="174">
        <f>'Rekap BAU Emisi Industri Sawitt'!D13</f>
        <v>37079.018865000005</v>
      </c>
      <c r="E17" s="175">
        <f t="shared" si="1"/>
        <v>40504.940599419511</v>
      </c>
    </row>
    <row r="18" spans="1:5" x14ac:dyDescent="0.25">
      <c r="A18" s="173">
        <v>2020</v>
      </c>
      <c r="B18" s="174">
        <f>'Rekapitulasi BaU Emisi GRK'!J70</f>
        <v>2643.7846720244611</v>
      </c>
      <c r="C18" s="174">
        <f>'Rekapitulasi BaU Emisi GRK'!G99</f>
        <v>872.87496553350104</v>
      </c>
      <c r="D18" s="174">
        <f>'Rekap BAU Emisi Industri Sawitt'!D14</f>
        <v>50419.43675999999</v>
      </c>
      <c r="E18" s="175">
        <f t="shared" si="1"/>
        <v>53936.096397557951</v>
      </c>
    </row>
    <row r="19" spans="1:5" x14ac:dyDescent="0.25">
      <c r="A19" s="173">
        <v>2021</v>
      </c>
      <c r="B19" s="174">
        <f>'Rekapitulasi BaU Emisi GRK'!J71</f>
        <v>2716.6560172183445</v>
      </c>
      <c r="C19" s="174">
        <f>'Rekapitulasi BaU Emisi GRK'!G100</f>
        <v>877.91877101253488</v>
      </c>
      <c r="D19" s="174">
        <f>'Rekap BAU Emisi Industri Sawitt'!D15</f>
        <v>75333.971019999997</v>
      </c>
      <c r="E19" s="175">
        <f t="shared" si="1"/>
        <v>78928.545808230876</v>
      </c>
    </row>
    <row r="20" spans="1:5" x14ac:dyDescent="0.25">
      <c r="A20" s="173">
        <v>2022</v>
      </c>
      <c r="B20" s="174">
        <f>'Rekapitulasi BaU Emisi GRK'!J72</f>
        <v>2779.9331518006202</v>
      </c>
      <c r="C20" s="174">
        <f>'Rekapitulasi BaU Emisi GRK'!G101</f>
        <v>882.96257649156894</v>
      </c>
      <c r="D20" s="174">
        <f>'Rekap BAU Emisi Industri Sawitt'!D16</f>
        <v>101161.84612799999</v>
      </c>
      <c r="E20" s="175">
        <f t="shared" si="1"/>
        <v>104824.74185629218</v>
      </c>
    </row>
    <row r="21" spans="1:5" x14ac:dyDescent="0.25">
      <c r="A21" s="173">
        <v>2023</v>
      </c>
      <c r="B21" s="174">
        <f>'Rekapitulasi BaU Emisi GRK'!J73</f>
        <v>2835.9053022846915</v>
      </c>
      <c r="C21" s="174">
        <f>'Rekapitulasi BaU Emisi GRK'!G102</f>
        <v>888.00638197060277</v>
      </c>
      <c r="D21" s="174">
        <f>'Rekap BAU Emisi Industri Sawitt'!D17</f>
        <v>127903.06208399998</v>
      </c>
      <c r="E21" s="175">
        <f t="shared" si="1"/>
        <v>131626.97376825527</v>
      </c>
    </row>
    <row r="22" spans="1:5" x14ac:dyDescent="0.25">
      <c r="A22" s="173">
        <v>2024</v>
      </c>
      <c r="B22" s="174">
        <f>'Rekapitulasi BaU Emisi GRK'!J74</f>
        <v>2886.2146020959458</v>
      </c>
      <c r="C22" s="174">
        <f>'Rekapitulasi BaU Emisi GRK'!G103</f>
        <v>893.0501874496365</v>
      </c>
      <c r="D22" s="174">
        <f>'Rekap BAU Emisi Industri Sawitt'!D18</f>
        <v>155557.61888799997</v>
      </c>
      <c r="E22" s="175">
        <f t="shared" si="1"/>
        <v>159336.88367754556</v>
      </c>
    </row>
    <row r="23" spans="1:5" x14ac:dyDescent="0.25">
      <c r="A23" s="173">
        <v>2025</v>
      </c>
      <c r="B23" s="174">
        <f>'Rekapitulasi BaU Emisi GRK'!J75</f>
        <v>2932.0545601529257</v>
      </c>
      <c r="C23" s="174">
        <f>'Rekapitulasi BaU Emisi GRK'!G104</f>
        <v>898.09399292867056</v>
      </c>
      <c r="D23" s="174">
        <f>'Rekap BAU Emisi Industri Sawitt'!D19</f>
        <v>184125.51653999995</v>
      </c>
      <c r="E23" s="175">
        <f t="shared" si="1"/>
        <v>187955.66509308154</v>
      </c>
    </row>
    <row r="24" spans="1:5" x14ac:dyDescent="0.25">
      <c r="A24" s="173">
        <v>2026</v>
      </c>
      <c r="B24" s="174">
        <f>'Rekapitulasi BaU Emisi GRK'!J76</f>
        <v>2974.3052897833236</v>
      </c>
      <c r="C24" s="174">
        <f>'Rekapitulasi BaU Emisi GRK'!G105</f>
        <v>903.13779840770451</v>
      </c>
      <c r="D24" s="174">
        <f>'Rekap BAU Emisi Industri Sawitt'!D20</f>
        <v>213606.75503999996</v>
      </c>
      <c r="E24" s="175">
        <f t="shared" si="1"/>
        <v>217484.198128191</v>
      </c>
    </row>
    <row r="25" spans="1:5" x14ac:dyDescent="0.25">
      <c r="A25" s="173">
        <v>2027</v>
      </c>
      <c r="B25" s="174">
        <f>'Rekapitulasi BaU Emisi GRK'!J77</f>
        <v>3013.6260131808826</v>
      </c>
      <c r="C25" s="174">
        <f>'Rekapitulasi BaU Emisi GRK'!G106</f>
        <v>908.18160388673857</v>
      </c>
      <c r="D25" s="174">
        <f>'Rekap BAU Emisi Industri Sawitt'!D21</f>
        <v>244001.33438799999</v>
      </c>
      <c r="E25" s="175">
        <f t="shared" si="1"/>
        <v>247923.14200506761</v>
      </c>
    </row>
    <row r="26" spans="1:5" x14ac:dyDescent="0.25">
      <c r="A26" s="173">
        <v>2028</v>
      </c>
      <c r="B26" s="174">
        <f>'Rekapitulasi BaU Emisi GRK'!J78</f>
        <v>3050.5186447118504</v>
      </c>
      <c r="C26" s="174">
        <f>'Rekapitulasi BaU Emisi GRK'!G107</f>
        <v>913.22540936577207</v>
      </c>
      <c r="D26" s="174">
        <f>'Rekap BAU Emisi Industri Sawitt'!D22</f>
        <v>275309.25458399998</v>
      </c>
      <c r="E26" s="175">
        <f t="shared" si="1"/>
        <v>279272.99863807758</v>
      </c>
    </row>
    <row r="27" spans="1:5" x14ac:dyDescent="0.25">
      <c r="A27" s="173">
        <v>2029</v>
      </c>
      <c r="B27" s="174">
        <f>'Rekapitulasi BaU Emisi GRK'!J79</f>
        <v>3085.371749241323</v>
      </c>
      <c r="C27" s="174">
        <f>'Rekapitulasi BaU Emisi GRK'!G108</f>
        <v>918.26921484480636</v>
      </c>
      <c r="D27" s="174">
        <f>'Rekap BAU Emisi Industri Sawitt'!D23</f>
        <v>307530.51562799996</v>
      </c>
      <c r="E27" s="175">
        <f t="shared" si="1"/>
        <v>311534.15659208607</v>
      </c>
    </row>
    <row r="28" spans="1:5" x14ac:dyDescent="0.25">
      <c r="A28" s="173">
        <v>2030</v>
      </c>
      <c r="B28" s="174">
        <f>'Rekapitulasi BaU Emisi GRK'!J80</f>
        <v>3118.4911436566681</v>
      </c>
      <c r="C28" s="174">
        <f>'Rekapitulasi BaU Emisi GRK'!G109</f>
        <v>923.31302032384019</v>
      </c>
      <c r="D28" s="174">
        <f>'Rekap BAU Emisi Industri Sawitt'!D24</f>
        <v>312621.29438399995</v>
      </c>
      <c r="E28" s="175">
        <f t="shared" si="1"/>
        <v>316663.09854798048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21" t="s">
        <v>54</v>
      </c>
      <c r="E5" s="221"/>
      <c r="F5" s="222" t="s">
        <v>64</v>
      </c>
      <c r="G5" s="222"/>
      <c r="H5" s="222"/>
      <c r="I5" s="222"/>
    </row>
    <row r="6" spans="1:9" s="20" customFormat="1" ht="16.5" customHeight="1" x14ac:dyDescent="0.25">
      <c r="A6" s="238" t="s">
        <v>48</v>
      </c>
      <c r="B6" s="238" t="s">
        <v>50</v>
      </c>
      <c r="C6" s="239"/>
      <c r="D6" s="228" t="s">
        <v>70</v>
      </c>
      <c r="E6" s="228"/>
      <c r="F6" s="223" t="s">
        <v>56</v>
      </c>
      <c r="G6" s="223"/>
      <c r="H6" s="223"/>
      <c r="I6" s="223"/>
    </row>
    <row r="7" spans="1:9" s="20" customFormat="1" ht="29.25" customHeight="1" x14ac:dyDescent="0.25">
      <c r="A7" s="238"/>
      <c r="B7" s="238"/>
      <c r="C7" s="239"/>
      <c r="D7" s="228"/>
      <c r="E7" s="228"/>
      <c r="F7" s="223" t="s">
        <v>57</v>
      </c>
      <c r="G7" s="223"/>
      <c r="H7" s="223"/>
      <c r="I7" s="223"/>
    </row>
    <row r="8" spans="1:9" s="20" customFormat="1" ht="51" customHeight="1" x14ac:dyDescent="0.25">
      <c r="A8" s="238"/>
      <c r="B8" s="29" t="s">
        <v>59</v>
      </c>
      <c r="C8" s="22"/>
      <c r="D8" s="228" t="s">
        <v>58</v>
      </c>
      <c r="E8" s="228"/>
      <c r="F8" s="223" t="s">
        <v>61</v>
      </c>
      <c r="G8" s="223"/>
      <c r="H8" s="223"/>
      <c r="I8" s="223"/>
    </row>
    <row r="9" spans="1:9" s="20" customFormat="1" ht="31.5" customHeight="1" x14ac:dyDescent="0.25">
      <c r="A9" s="238"/>
      <c r="B9" s="227" t="s">
        <v>51</v>
      </c>
      <c r="C9" s="22"/>
      <c r="D9" s="228" t="s">
        <v>60</v>
      </c>
      <c r="E9" s="228"/>
      <c r="F9" s="235" t="s">
        <v>66</v>
      </c>
      <c r="G9" s="236"/>
      <c r="H9" s="236"/>
      <c r="I9" s="237"/>
    </row>
    <row r="10" spans="1:9" s="20" customFormat="1" ht="20.25" customHeight="1" x14ac:dyDescent="0.25">
      <c r="A10" s="238"/>
      <c r="B10" s="227"/>
      <c r="C10" s="22"/>
      <c r="D10" s="228"/>
      <c r="E10" s="228"/>
      <c r="F10" s="223" t="s">
        <v>62</v>
      </c>
      <c r="G10" s="223"/>
      <c r="H10" s="223"/>
      <c r="I10" s="223"/>
    </row>
    <row r="11" spans="1:9" s="20" customFormat="1" ht="17.25" customHeight="1" x14ac:dyDescent="0.25">
      <c r="A11" s="238"/>
      <c r="B11" s="227"/>
      <c r="C11" s="22"/>
      <c r="D11" s="228"/>
      <c r="E11" s="228"/>
      <c r="F11" s="223" t="s">
        <v>63</v>
      </c>
      <c r="G11" s="223"/>
      <c r="H11" s="223"/>
      <c r="I11" s="223"/>
    </row>
    <row r="12" spans="1:9" s="20" customFormat="1" ht="60" customHeight="1" x14ac:dyDescent="0.25">
      <c r="A12" s="238" t="s">
        <v>49</v>
      </c>
      <c r="B12" s="27" t="s">
        <v>52</v>
      </c>
      <c r="C12" s="23"/>
      <c r="D12" s="24"/>
      <c r="E12" s="22"/>
      <c r="F12" s="229" t="s">
        <v>67</v>
      </c>
      <c r="G12" s="230"/>
      <c r="H12" s="230"/>
      <c r="I12" s="231"/>
    </row>
    <row r="13" spans="1:9" s="20" customFormat="1" ht="30" x14ac:dyDescent="0.25">
      <c r="A13" s="238"/>
      <c r="B13" s="28" t="s">
        <v>53</v>
      </c>
      <c r="C13" s="23"/>
      <c r="D13" s="24"/>
      <c r="E13" s="22"/>
      <c r="F13" s="232"/>
      <c r="G13" s="233"/>
      <c r="H13" s="233"/>
      <c r="I13" s="234"/>
    </row>
    <row r="18" spans="1:22" ht="21" x14ac:dyDescent="0.35">
      <c r="A18" s="240" t="s">
        <v>74</v>
      </c>
      <c r="B18" s="240"/>
      <c r="C18" s="240"/>
      <c r="D18" s="240"/>
      <c r="E18" s="240"/>
      <c r="F18" s="240"/>
      <c r="G18" s="240"/>
      <c r="H18" s="240"/>
      <c r="I18" s="240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24" t="s">
        <v>8</v>
      </c>
      <c r="B21" s="225" t="s">
        <v>40</v>
      </c>
      <c r="C21" s="225"/>
      <c r="D21" s="225"/>
      <c r="E21" s="225"/>
      <c r="F21" s="225"/>
      <c r="G21" s="225"/>
      <c r="H21" s="225"/>
      <c r="I21" s="226"/>
      <c r="K21" t="s">
        <v>22</v>
      </c>
      <c r="L21" t="s">
        <v>25</v>
      </c>
    </row>
    <row r="22" spans="1:22" ht="38.25" x14ac:dyDescent="0.25">
      <c r="A22" s="22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26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46" t="s">
        <v>71</v>
      </c>
      <c r="C24" s="35">
        <v>0</v>
      </c>
      <c r="D24" s="246" t="s">
        <v>73</v>
      </c>
      <c r="E24" s="246" t="s">
        <v>79</v>
      </c>
      <c r="F24" s="246"/>
      <c r="G24" s="246"/>
      <c r="H24" s="246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46"/>
      <c r="C25" s="35">
        <v>0</v>
      </c>
      <c r="D25" s="246"/>
      <c r="E25" s="246"/>
      <c r="F25" s="246"/>
      <c r="G25" s="246"/>
      <c r="H25" s="246"/>
      <c r="I25" s="34"/>
      <c r="K25" t="s">
        <v>27</v>
      </c>
      <c r="L25" s="244">
        <v>1000</v>
      </c>
      <c r="M25" s="244"/>
      <c r="N25" s="244"/>
      <c r="O25" s="8" t="s">
        <v>28</v>
      </c>
      <c r="R25" s="245">
        <f>L25*1000/365</f>
        <v>2739.7260273972602</v>
      </c>
      <c r="S25" s="245"/>
      <c r="T25" s="245"/>
      <c r="U25" s="11" t="s">
        <v>45</v>
      </c>
    </row>
    <row r="26" spans="1:22" x14ac:dyDescent="0.25">
      <c r="A26" s="2">
        <v>2013</v>
      </c>
      <c r="B26" s="246"/>
      <c r="C26" s="35">
        <v>0</v>
      </c>
      <c r="D26" s="246"/>
      <c r="E26" s="246"/>
      <c r="F26" s="246"/>
      <c r="G26" s="246"/>
      <c r="H26" s="246"/>
      <c r="I26" s="34"/>
      <c r="K26" t="s">
        <v>29</v>
      </c>
      <c r="L26" s="244">
        <v>3000</v>
      </c>
      <c r="M26" s="244"/>
      <c r="N26" s="244"/>
      <c r="O26" s="8" t="s">
        <v>28</v>
      </c>
    </row>
    <row r="27" spans="1:22" x14ac:dyDescent="0.25">
      <c r="A27" s="2">
        <v>2014</v>
      </c>
      <c r="B27" s="246"/>
      <c r="C27" s="35">
        <v>0</v>
      </c>
      <c r="D27" s="246"/>
      <c r="E27" s="246"/>
      <c r="F27" s="246"/>
      <c r="G27" s="246"/>
      <c r="H27" s="246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46"/>
      <c r="C28" s="35">
        <v>0</v>
      </c>
      <c r="D28" s="246"/>
      <c r="E28" s="246"/>
      <c r="F28" s="246"/>
      <c r="G28" s="246"/>
      <c r="H28" s="246"/>
      <c r="I28" s="34"/>
    </row>
    <row r="29" spans="1:22" x14ac:dyDescent="0.25">
      <c r="A29" s="2">
        <v>2016</v>
      </c>
      <c r="B29" s="246"/>
      <c r="C29" s="35">
        <v>0</v>
      </c>
      <c r="D29" s="246"/>
      <c r="E29" s="246"/>
      <c r="F29" s="246"/>
      <c r="G29" s="246"/>
      <c r="H29" s="246"/>
      <c r="I29" s="34"/>
    </row>
    <row r="30" spans="1:22" x14ac:dyDescent="0.25">
      <c r="A30" s="2">
        <v>2017</v>
      </c>
      <c r="B30" s="246"/>
      <c r="C30" s="35">
        <v>0</v>
      </c>
      <c r="D30" s="246"/>
      <c r="E30" s="246"/>
      <c r="F30" s="246"/>
      <c r="G30" s="246"/>
      <c r="H30" s="246"/>
      <c r="I30" s="34"/>
    </row>
    <row r="31" spans="1:22" ht="25.5" x14ac:dyDescent="0.25">
      <c r="A31" s="2">
        <v>2018</v>
      </c>
      <c r="B31" s="246"/>
      <c r="C31" s="35">
        <v>0</v>
      </c>
      <c r="D31" s="246"/>
      <c r="E31" s="246"/>
      <c r="F31" s="246"/>
      <c r="G31" s="246"/>
      <c r="H31" s="246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46"/>
      <c r="C32" s="35">
        <v>0</v>
      </c>
      <c r="D32" s="246"/>
      <c r="E32" s="246"/>
      <c r="F32" s="246"/>
      <c r="G32" s="246"/>
      <c r="H32" s="246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46"/>
      <c r="C33" s="35">
        <v>0</v>
      </c>
      <c r="D33" s="246"/>
      <c r="E33" s="246"/>
      <c r="F33" s="246"/>
      <c r="G33" s="246"/>
      <c r="H33" s="246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24" t="s">
        <v>8</v>
      </c>
      <c r="B37" s="247" t="s">
        <v>78</v>
      </c>
      <c r="C37" s="248"/>
      <c r="D37" s="248"/>
      <c r="E37" s="248"/>
      <c r="F37" s="248"/>
      <c r="G37" s="248"/>
      <c r="H37" s="249"/>
      <c r="I37" s="242" t="s">
        <v>40</v>
      </c>
    </row>
    <row r="38" spans="1:20" ht="38.25" x14ac:dyDescent="0.25">
      <c r="A38" s="22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43"/>
    </row>
    <row r="39" spans="1:20" x14ac:dyDescent="0.25">
      <c r="A39" s="2">
        <v>2010</v>
      </c>
      <c r="B39" s="215" t="s">
        <v>75</v>
      </c>
      <c r="C39" s="215" t="s">
        <v>76</v>
      </c>
      <c r="D39" s="215" t="s">
        <v>75</v>
      </c>
      <c r="E39" s="215" t="s">
        <v>76</v>
      </c>
      <c r="F39" s="215" t="s">
        <v>76</v>
      </c>
      <c r="G39" s="215" t="s">
        <v>76</v>
      </c>
      <c r="H39" s="215" t="s">
        <v>76</v>
      </c>
      <c r="I39" s="14">
        <f>'timbulan sampah'!E5</f>
        <v>4.8106099999999996</v>
      </c>
    </row>
    <row r="40" spans="1:20" x14ac:dyDescent="0.25">
      <c r="A40" s="2">
        <v>2011</v>
      </c>
      <c r="B40" s="216"/>
      <c r="C40" s="216"/>
      <c r="D40" s="216"/>
      <c r="E40" s="216"/>
      <c r="F40" s="216"/>
      <c r="G40" s="216"/>
      <c r="H40" s="216"/>
      <c r="I40" s="14">
        <f>'timbulan sampah'!E6</f>
        <v>4.8491800000000005</v>
      </c>
      <c r="K40" t="s">
        <v>20</v>
      </c>
      <c r="O40" s="8" t="s">
        <v>21</v>
      </c>
    </row>
    <row r="41" spans="1:20" x14ac:dyDescent="0.25">
      <c r="A41" s="2">
        <v>2012</v>
      </c>
      <c r="B41" s="216"/>
      <c r="C41" s="216"/>
      <c r="D41" s="216"/>
      <c r="E41" s="216"/>
      <c r="F41" s="216"/>
      <c r="G41" s="216"/>
      <c r="H41" s="216"/>
      <c r="I41" s="14">
        <f>'timbulan sampah'!E7</f>
        <v>4.8788199999999993</v>
      </c>
      <c r="K41" t="s">
        <v>23</v>
      </c>
      <c r="O41" s="8" t="s">
        <v>24</v>
      </c>
    </row>
    <row r="42" spans="1:20" x14ac:dyDescent="0.25">
      <c r="A42" s="2">
        <v>2013</v>
      </c>
      <c r="B42" s="216"/>
      <c r="C42" s="216"/>
      <c r="D42" s="216"/>
      <c r="E42" s="216"/>
      <c r="F42" s="216"/>
      <c r="G42" s="216"/>
      <c r="H42" s="216"/>
      <c r="I42" s="14">
        <f>'timbulan sampah'!E8</f>
        <v>4.9198599999999999</v>
      </c>
    </row>
    <row r="43" spans="1:20" x14ac:dyDescent="0.25">
      <c r="A43" s="2">
        <v>2014</v>
      </c>
      <c r="B43" s="216"/>
      <c r="C43" s="216"/>
      <c r="D43" s="216"/>
      <c r="E43" s="216"/>
      <c r="F43" s="216"/>
      <c r="G43" s="216"/>
      <c r="H43" s="216"/>
      <c r="I43" s="14">
        <f>'timbulan sampah'!E9</f>
        <v>4.9343000000000004</v>
      </c>
    </row>
    <row r="44" spans="1:20" x14ac:dyDescent="0.25">
      <c r="A44" s="2">
        <v>2015</v>
      </c>
      <c r="B44" s="216"/>
      <c r="C44" s="216"/>
      <c r="D44" s="216"/>
      <c r="E44" s="216"/>
      <c r="F44" s="216"/>
      <c r="G44" s="216"/>
      <c r="H44" s="216"/>
      <c r="I44" s="14">
        <f>'timbulan sampah'!E10</f>
        <v>4.9569099999999997</v>
      </c>
    </row>
    <row r="45" spans="1:20" x14ac:dyDescent="0.25">
      <c r="A45" s="2">
        <v>2016</v>
      </c>
      <c r="B45" s="216"/>
      <c r="C45" s="216"/>
      <c r="D45" s="216"/>
      <c r="E45" s="216"/>
      <c r="F45" s="216"/>
      <c r="G45" s="216"/>
      <c r="H45" s="216"/>
      <c r="I45" s="14">
        <f>'timbulan sampah'!E11</f>
        <v>4.9943381000000002</v>
      </c>
    </row>
    <row r="46" spans="1:20" x14ac:dyDescent="0.25">
      <c r="A46" s="2">
        <v>2017</v>
      </c>
      <c r="B46" s="216"/>
      <c r="C46" s="216"/>
      <c r="D46" s="216"/>
      <c r="E46" s="216"/>
      <c r="F46" s="216"/>
      <c r="G46" s="216"/>
      <c r="H46" s="216"/>
      <c r="I46" s="14">
        <f>'timbulan sampah'!E12</f>
        <v>5.0237064</v>
      </c>
    </row>
    <row r="47" spans="1:20" x14ac:dyDescent="0.25">
      <c r="A47" s="2">
        <v>2018</v>
      </c>
      <c r="B47" s="216"/>
      <c r="C47" s="216"/>
      <c r="D47" s="216"/>
      <c r="E47" s="216"/>
      <c r="F47" s="216"/>
      <c r="G47" s="216"/>
      <c r="H47" s="216"/>
      <c r="I47" s="14">
        <f>'timbulan sampah'!E13</f>
        <v>5.0530746999999998</v>
      </c>
    </row>
    <row r="48" spans="1:20" x14ac:dyDescent="0.25">
      <c r="A48" s="2">
        <v>2019</v>
      </c>
      <c r="B48" s="216"/>
      <c r="C48" s="216"/>
      <c r="D48" s="216"/>
      <c r="E48" s="216"/>
      <c r="F48" s="216"/>
      <c r="G48" s="216"/>
      <c r="H48" s="216"/>
      <c r="I48" s="14">
        <f>'timbulan sampah'!E14</f>
        <v>5.0824430000000005</v>
      </c>
    </row>
    <row r="49" spans="1:21" x14ac:dyDescent="0.25">
      <c r="A49" s="2">
        <v>2020</v>
      </c>
      <c r="B49" s="217"/>
      <c r="C49" s="217"/>
      <c r="D49" s="217"/>
      <c r="E49" s="217"/>
      <c r="F49" s="217"/>
      <c r="G49" s="217"/>
      <c r="H49" s="217"/>
      <c r="I49" s="14">
        <f>'timbulan sampah'!E15</f>
        <v>5.1118113000000003</v>
      </c>
    </row>
    <row r="52" spans="1:21" x14ac:dyDescent="0.25">
      <c r="A52" s="224" t="s">
        <v>8</v>
      </c>
      <c r="B52" s="241" t="s">
        <v>0</v>
      </c>
      <c r="C52" s="241"/>
      <c r="D52" s="241"/>
      <c r="E52" s="241"/>
      <c r="F52" s="241"/>
      <c r="G52" s="241"/>
      <c r="H52" s="241"/>
      <c r="I52" s="242" t="s">
        <v>10</v>
      </c>
    </row>
    <row r="53" spans="1:21" ht="42.75" customHeight="1" x14ac:dyDescent="0.25">
      <c r="A53" s="22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43"/>
    </row>
    <row r="54" spans="1:21" ht="17.25" customHeight="1" x14ac:dyDescent="0.25">
      <c r="A54" s="2">
        <v>2010</v>
      </c>
      <c r="B54" s="218" t="s">
        <v>77</v>
      </c>
      <c r="C54" s="218" t="s">
        <v>77</v>
      </c>
      <c r="D54" s="218" t="s">
        <v>77</v>
      </c>
      <c r="E54" s="218" t="s">
        <v>77</v>
      </c>
      <c r="F54" s="218" t="s">
        <v>77</v>
      </c>
      <c r="G54" s="218" t="s">
        <v>77</v>
      </c>
      <c r="H54" s="218" t="s">
        <v>77</v>
      </c>
      <c r="I54" s="3">
        <v>1</v>
      </c>
    </row>
    <row r="55" spans="1:21" x14ac:dyDescent="0.25">
      <c r="A55" s="2">
        <v>2011</v>
      </c>
      <c r="B55" s="219"/>
      <c r="C55" s="219"/>
      <c r="D55" s="219"/>
      <c r="E55" s="219"/>
      <c r="F55" s="219"/>
      <c r="G55" s="219"/>
      <c r="H55" s="219"/>
      <c r="I55" s="3">
        <v>1</v>
      </c>
    </row>
    <row r="56" spans="1:21" x14ac:dyDescent="0.25">
      <c r="A56" s="2">
        <v>2012</v>
      </c>
      <c r="B56" s="219"/>
      <c r="C56" s="219"/>
      <c r="D56" s="219"/>
      <c r="E56" s="219"/>
      <c r="F56" s="219"/>
      <c r="G56" s="219"/>
      <c r="H56" s="219"/>
      <c r="I56" s="3">
        <v>1</v>
      </c>
    </row>
    <row r="57" spans="1:21" x14ac:dyDescent="0.25">
      <c r="A57" s="2">
        <v>2013</v>
      </c>
      <c r="B57" s="219"/>
      <c r="C57" s="219"/>
      <c r="D57" s="219"/>
      <c r="E57" s="219"/>
      <c r="F57" s="219"/>
      <c r="G57" s="219"/>
      <c r="H57" s="219"/>
      <c r="I57" s="3">
        <v>1</v>
      </c>
    </row>
    <row r="58" spans="1:21" x14ac:dyDescent="0.25">
      <c r="A58" s="2">
        <v>2014</v>
      </c>
      <c r="B58" s="219"/>
      <c r="C58" s="219"/>
      <c r="D58" s="219"/>
      <c r="E58" s="219"/>
      <c r="F58" s="219"/>
      <c r="G58" s="219"/>
      <c r="H58" s="219"/>
      <c r="I58" s="3">
        <v>1</v>
      </c>
    </row>
    <row r="59" spans="1:21" x14ac:dyDescent="0.25">
      <c r="A59" s="2">
        <v>2015</v>
      </c>
      <c r="B59" s="219"/>
      <c r="C59" s="219"/>
      <c r="D59" s="219"/>
      <c r="E59" s="219"/>
      <c r="F59" s="219"/>
      <c r="G59" s="219"/>
      <c r="H59" s="219"/>
      <c r="I59" s="3">
        <v>1</v>
      </c>
    </row>
    <row r="60" spans="1:21" x14ac:dyDescent="0.25">
      <c r="A60" s="2">
        <v>2016</v>
      </c>
      <c r="B60" s="219"/>
      <c r="C60" s="219"/>
      <c r="D60" s="219"/>
      <c r="E60" s="219"/>
      <c r="F60" s="219"/>
      <c r="G60" s="219"/>
      <c r="H60" s="219"/>
      <c r="I60" s="3">
        <v>1</v>
      </c>
    </row>
    <row r="61" spans="1:21" x14ac:dyDescent="0.25">
      <c r="A61" s="2">
        <v>2017</v>
      </c>
      <c r="B61" s="219"/>
      <c r="C61" s="219"/>
      <c r="D61" s="219"/>
      <c r="E61" s="219"/>
      <c r="F61" s="219"/>
      <c r="G61" s="219"/>
      <c r="H61" s="219"/>
      <c r="I61" s="3">
        <v>1</v>
      </c>
    </row>
    <row r="62" spans="1:21" x14ac:dyDescent="0.25">
      <c r="A62" s="2">
        <v>2018</v>
      </c>
      <c r="B62" s="219"/>
      <c r="C62" s="219"/>
      <c r="D62" s="219"/>
      <c r="E62" s="219"/>
      <c r="F62" s="219"/>
      <c r="G62" s="219"/>
      <c r="H62" s="219"/>
      <c r="I62" s="3">
        <v>1</v>
      </c>
    </row>
    <row r="63" spans="1:21" x14ac:dyDescent="0.25">
      <c r="A63" s="2">
        <v>2019</v>
      </c>
      <c r="B63" s="219"/>
      <c r="C63" s="219"/>
      <c r="D63" s="219"/>
      <c r="E63" s="219"/>
      <c r="F63" s="219"/>
      <c r="G63" s="219"/>
      <c r="H63" s="219"/>
      <c r="I63" s="3">
        <v>1</v>
      </c>
      <c r="U63" s="4"/>
    </row>
    <row r="64" spans="1:21" x14ac:dyDescent="0.25">
      <c r="A64" s="2">
        <v>2020</v>
      </c>
      <c r="B64" s="220"/>
      <c r="C64" s="220"/>
      <c r="D64" s="220"/>
      <c r="E64" s="220"/>
      <c r="F64" s="220"/>
      <c r="G64" s="220"/>
      <c r="H64" s="22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65" t="s">
        <v>11</v>
      </c>
      <c r="B6" s="266" t="s">
        <v>110</v>
      </c>
      <c r="C6" s="266"/>
      <c r="D6" s="266"/>
      <c r="E6" s="71" t="s">
        <v>114</v>
      </c>
      <c r="F6" s="265" t="s">
        <v>11</v>
      </c>
      <c r="G6" s="266" t="s">
        <v>111</v>
      </c>
      <c r="H6" s="266"/>
      <c r="I6" s="266"/>
      <c r="J6" s="72" t="s">
        <v>115</v>
      </c>
      <c r="K6" s="265" t="s">
        <v>11</v>
      </c>
      <c r="L6" s="266" t="s">
        <v>112</v>
      </c>
      <c r="M6" s="266"/>
      <c r="N6" s="266"/>
      <c r="O6" s="72" t="s">
        <v>115</v>
      </c>
      <c r="P6" s="265" t="s">
        <v>11</v>
      </c>
      <c r="Q6" s="266" t="s">
        <v>113</v>
      </c>
      <c r="R6" s="266"/>
      <c r="S6" s="266"/>
    </row>
    <row r="7" spans="1:19" x14ac:dyDescent="0.25">
      <c r="A7" s="265"/>
      <c r="B7" s="265" t="s">
        <v>82</v>
      </c>
      <c r="C7" s="265"/>
      <c r="D7" s="266" t="s">
        <v>84</v>
      </c>
      <c r="E7" s="69"/>
      <c r="F7" s="265"/>
      <c r="G7" s="265" t="s">
        <v>82</v>
      </c>
      <c r="H7" s="265"/>
      <c r="I7" s="266" t="s">
        <v>84</v>
      </c>
      <c r="K7" s="265"/>
      <c r="L7" s="265" t="s">
        <v>82</v>
      </c>
      <c r="M7" s="265"/>
      <c r="N7" s="266" t="s">
        <v>84</v>
      </c>
      <c r="P7" s="265"/>
      <c r="Q7" s="265" t="s">
        <v>82</v>
      </c>
      <c r="R7" s="265"/>
      <c r="S7" s="266" t="s">
        <v>84</v>
      </c>
    </row>
    <row r="8" spans="1:19" x14ac:dyDescent="0.25">
      <c r="A8" s="265"/>
      <c r="B8" s="74" t="s">
        <v>85</v>
      </c>
      <c r="C8" s="74" t="s">
        <v>86</v>
      </c>
      <c r="D8" s="266"/>
      <c r="E8" s="6"/>
      <c r="F8" s="265"/>
      <c r="G8" s="74" t="s">
        <v>85</v>
      </c>
      <c r="H8" s="74" t="s">
        <v>86</v>
      </c>
      <c r="I8" s="266"/>
      <c r="K8" s="265"/>
      <c r="L8" s="74" t="s">
        <v>85</v>
      </c>
      <c r="M8" s="74" t="s">
        <v>86</v>
      </c>
      <c r="N8" s="266"/>
      <c r="P8" s="265"/>
      <c r="Q8" s="74" t="s">
        <v>85</v>
      </c>
      <c r="R8" s="74" t="s">
        <v>86</v>
      </c>
      <c r="S8" s="266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6" t="s">
        <v>11</v>
      </c>
      <c r="B23" s="258" t="s">
        <v>81</v>
      </c>
      <c r="C23" s="259"/>
      <c r="D23" s="259"/>
      <c r="E23" s="259"/>
      <c r="F23" s="260"/>
      <c r="K23" t="s">
        <v>121</v>
      </c>
      <c r="L23">
        <v>280</v>
      </c>
      <c r="M23" t="s">
        <v>123</v>
      </c>
    </row>
    <row r="24" spans="1:19" ht="15.75" thickBot="1" x14ac:dyDescent="0.3">
      <c r="A24" s="257"/>
      <c r="B24" s="258" t="s">
        <v>82</v>
      </c>
      <c r="C24" s="260"/>
      <c r="D24" s="258" t="s">
        <v>83</v>
      </c>
      <c r="E24" s="260"/>
      <c r="F24" s="261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57"/>
      <c r="B25" s="36" t="s">
        <v>85</v>
      </c>
      <c r="C25" s="36" t="s">
        <v>86</v>
      </c>
      <c r="D25" s="36" t="s">
        <v>87</v>
      </c>
      <c r="E25" s="36" t="s">
        <v>86</v>
      </c>
      <c r="F25" s="262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3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4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4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5.9855224162725346E-2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6.0221081657019886E-2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6.0727653572196928E-2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6.0905891838648141E-2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6.1184975440065098E-2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6.1646964336225893E-2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6.2009468136822732E-2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6.2371971937419536E-2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6.2734475738016382E-2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6.3096979538613235E-2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6.345948333921006E-2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50" t="s">
        <v>11</v>
      </c>
      <c r="B58" s="252" t="s">
        <v>93</v>
      </c>
      <c r="C58" s="253"/>
      <c r="D58" s="53" t="s">
        <v>94</v>
      </c>
      <c r="E58" s="54"/>
      <c r="F58" s="55" t="s">
        <v>95</v>
      </c>
    </row>
    <row r="59" spans="1:6" ht="63.75" thickBot="1" x14ac:dyDescent="0.3">
      <c r="A59" s="251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51"/>
      <c r="B60" s="254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51"/>
      <c r="B61" s="255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timbulan sampah</vt:lpstr>
      <vt:lpstr>Fraksi pengelolaan sampah BaU</vt:lpstr>
      <vt:lpstr>Rekapitulasi BaU Emisi GRK</vt:lpstr>
      <vt:lpstr>Rekap BAU Emisi Industri Sawitt</vt:lpstr>
      <vt:lpstr>Rekap BAU_Gabung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2017-09-27T07:19:29Z</dcterms:modified>
</cp:coreProperties>
</file>