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PPU\"/>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43" i="6" l="1"/>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G33" i="7" s="1"/>
  <c r="P38" i="34" s="1"/>
  <c r="I31" i="6"/>
  <c r="I30" i="6"/>
  <c r="I29" i="6"/>
  <c r="I28" i="6"/>
  <c r="I27" i="6"/>
  <c r="I26" i="6"/>
  <c r="I25" i="6"/>
  <c r="G26" i="7" s="1"/>
  <c r="P31" i="34" s="1"/>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E81" i="7" s="1"/>
  <c r="P86" i="35" s="1"/>
  <c r="G79" i="6"/>
  <c r="G78" i="6"/>
  <c r="G77" i="6"/>
  <c r="G76" i="6"/>
  <c r="G75" i="6"/>
  <c r="G74" i="6"/>
  <c r="G73" i="6"/>
  <c r="G72" i="6"/>
  <c r="G71" i="6"/>
  <c r="G70" i="6"/>
  <c r="E71" i="7" s="1"/>
  <c r="P76" i="35" s="1"/>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L20" i="7" s="1"/>
  <c r="M20" i="6"/>
  <c r="N20" i="6"/>
  <c r="M21" i="6"/>
  <c r="N21" i="6"/>
  <c r="M22" i="6"/>
  <c r="N22" i="6"/>
  <c r="M23" i="6"/>
  <c r="K24" i="7" s="1"/>
  <c r="N23" i="6"/>
  <c r="M24" i="6"/>
  <c r="N24" i="6"/>
  <c r="M25" i="6"/>
  <c r="K26" i="7" s="1"/>
  <c r="N25" i="6"/>
  <c r="L26" i="7" s="1"/>
  <c r="M26" i="6"/>
  <c r="N26" i="6"/>
  <c r="M27" i="6"/>
  <c r="K28" i="7" s="1"/>
  <c r="N27" i="6"/>
  <c r="M28" i="6"/>
  <c r="N28" i="6"/>
  <c r="M29" i="6"/>
  <c r="N29" i="6"/>
  <c r="L30" i="7" s="1"/>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N46" i="6"/>
  <c r="M47" i="6"/>
  <c r="K48" i="7" s="1"/>
  <c r="N47" i="6"/>
  <c r="M48" i="6"/>
  <c r="N48" i="6"/>
  <c r="M49" i="6"/>
  <c r="N49" i="6"/>
  <c r="M50" i="6"/>
  <c r="N50" i="6"/>
  <c r="M51" i="6"/>
  <c r="N51" i="6"/>
  <c r="M52" i="6"/>
  <c r="N52" i="6"/>
  <c r="M53" i="6"/>
  <c r="N53" i="6"/>
  <c r="M54" i="6"/>
  <c r="N54" i="6"/>
  <c r="M55" i="6"/>
  <c r="K56" i="7" s="1"/>
  <c r="N55" i="6"/>
  <c r="M56" i="6"/>
  <c r="N56" i="6"/>
  <c r="M57" i="6"/>
  <c r="N57" i="6"/>
  <c r="M58" i="6"/>
  <c r="N58" i="6"/>
  <c r="M59" i="6"/>
  <c r="N59" i="6"/>
  <c r="M60" i="6"/>
  <c r="N60" i="6"/>
  <c r="M61" i="6"/>
  <c r="N61" i="6"/>
  <c r="M62" i="6"/>
  <c r="K63" i="7" s="1"/>
  <c r="N62" i="6"/>
  <c r="M63" i="6"/>
  <c r="N63" i="6"/>
  <c r="L64" i="7" s="1"/>
  <c r="M64" i="6"/>
  <c r="N64" i="6"/>
  <c r="M65" i="6"/>
  <c r="N65" i="6"/>
  <c r="M66" i="6"/>
  <c r="N66" i="6"/>
  <c r="M67" i="6"/>
  <c r="N67" i="6"/>
  <c r="M68" i="6"/>
  <c r="N68" i="6"/>
  <c r="M69" i="6"/>
  <c r="N69" i="6"/>
  <c r="M70" i="6"/>
  <c r="N70" i="6"/>
  <c r="M71" i="6"/>
  <c r="N71" i="6"/>
  <c r="M72" i="6"/>
  <c r="N72" i="6"/>
  <c r="M73" i="6"/>
  <c r="N73" i="6"/>
  <c r="M74" i="6"/>
  <c r="K75" i="7" s="1"/>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K89" i="7" s="1"/>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D79" i="7" s="1"/>
  <c r="C84" i="31" s="1"/>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K23" i="6"/>
  <c r="K88" i="6"/>
  <c r="I89" i="7" s="1"/>
  <c r="L40" i="6"/>
  <c r="L24" i="6"/>
  <c r="L42" i="6"/>
  <c r="K65" i="6"/>
  <c r="F18" i="6"/>
  <c r="K26" i="6"/>
  <c r="L34" i="6"/>
  <c r="F41" i="6"/>
  <c r="F93" i="6"/>
  <c r="O23" i="7"/>
  <c r="F20" i="6"/>
  <c r="L71" i="6"/>
  <c r="L55" i="6"/>
  <c r="L25" i="6"/>
  <c r="K22" i="6"/>
  <c r="E22" i="6"/>
  <c r="F22" i="6"/>
  <c r="H22" i="6"/>
  <c r="L22" i="6"/>
  <c r="F92" i="6"/>
  <c r="K47" i="6"/>
  <c r="F26" i="6"/>
  <c r="L17" i="6"/>
  <c r="L75" i="6"/>
  <c r="G85" i="7"/>
  <c r="P90" i="34" s="1"/>
  <c r="J55" i="7"/>
  <c r="G45" i="7"/>
  <c r="P50" i="34" s="1"/>
  <c r="F77" i="6"/>
  <c r="L52" i="6"/>
  <c r="L57" i="6"/>
  <c r="L70" i="6"/>
  <c r="L72" i="6"/>
  <c r="K25" i="6"/>
  <c r="K72" i="6"/>
  <c r="E72" i="6"/>
  <c r="F72" i="6"/>
  <c r="D73" i="7" s="1"/>
  <c r="C78" i="35" s="1"/>
  <c r="H72" i="6"/>
  <c r="J72" i="6"/>
  <c r="K46" i="6"/>
  <c r="F53" i="6"/>
  <c r="L86" i="6"/>
  <c r="K92" i="6"/>
  <c r="F59" i="6"/>
  <c r="K48" i="6"/>
  <c r="I49" i="7" s="1"/>
  <c r="L46" i="6"/>
  <c r="O68" i="7"/>
  <c r="F19" i="6"/>
  <c r="L68" i="6"/>
  <c r="L39" i="6"/>
  <c r="L29" i="6"/>
  <c r="J30" i="7" s="1"/>
  <c r="K77" i="6"/>
  <c r="K55" i="6"/>
  <c r="K81" i="6"/>
  <c r="K59" i="6"/>
  <c r="K74" i="6"/>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F81" i="7" s="1"/>
  <c r="H71" i="6"/>
  <c r="H53" i="6"/>
  <c r="K36" i="6"/>
  <c r="K70" i="6"/>
  <c r="L87" i="6"/>
  <c r="H36" i="6"/>
  <c r="F37" i="7" s="1"/>
  <c r="P42" i="32" s="1"/>
  <c r="H48" i="6"/>
  <c r="L26" i="6"/>
  <c r="L27" i="6"/>
  <c r="L20" i="6"/>
  <c r="L49" i="6"/>
  <c r="L16" i="6"/>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J92" i="7" s="1"/>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D24" i="7" s="1"/>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L45"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74" i="7"/>
  <c r="P79" i="35" s="1"/>
  <c r="E46" i="7"/>
  <c r="P51" i="35" s="1"/>
  <c r="E35" i="7"/>
  <c r="P40" i="35" s="1"/>
  <c r="E28" i="7"/>
  <c r="P33" i="35" s="1"/>
  <c r="O46" i="4"/>
  <c r="K7" i="34"/>
  <c r="W7" i="34"/>
  <c r="K13" i="34"/>
  <c r="W13" i="34"/>
  <c r="K7" i="35"/>
  <c r="K13" i="35"/>
  <c r="H73" i="7"/>
  <c r="C78" i="33" s="1"/>
  <c r="J48" i="7"/>
  <c r="O24" i="7"/>
  <c r="P29" i="37" s="1"/>
  <c r="O52" i="7"/>
  <c r="C57" i="37" s="1"/>
  <c r="G22" i="7"/>
  <c r="P27" i="34" s="1"/>
  <c r="O26" i="7"/>
  <c r="C31" i="37" s="1"/>
  <c r="D26" i="7"/>
  <c r="C31" i="31" s="1"/>
  <c r="L93" i="7"/>
  <c r="L77" i="7"/>
  <c r="H50" i="7"/>
  <c r="O89" i="7"/>
  <c r="P94" i="37" s="1"/>
  <c r="O79" i="7"/>
  <c r="C84" i="37" s="1"/>
  <c r="L37" i="7"/>
  <c r="G16" i="7"/>
  <c r="P21" i="34" s="1"/>
  <c r="J16" i="7"/>
  <c r="D16" i="7"/>
  <c r="C21" i="35" s="1"/>
  <c r="J17" i="7"/>
  <c r="O46" i="7"/>
  <c r="C51" i="37" s="1"/>
  <c r="O21" i="7"/>
  <c r="C26" i="37" s="1"/>
  <c r="F57" i="7"/>
  <c r="C62" i="32" s="1"/>
  <c r="G30" i="7"/>
  <c r="P35" i="34" s="1"/>
  <c r="H35" i="7"/>
  <c r="P40" i="33" s="1"/>
  <c r="G28" i="7"/>
  <c r="P33" i="34" s="1"/>
  <c r="O28" i="7"/>
  <c r="P33" i="37" s="1"/>
  <c r="F28" i="7"/>
  <c r="F65" i="7"/>
  <c r="P70" i="32" s="1"/>
  <c r="O74" i="7"/>
  <c r="O45" i="7"/>
  <c r="G92" i="7"/>
  <c r="P97" i="34" s="1"/>
  <c r="K92" i="7"/>
  <c r="O92" i="7"/>
  <c r="P97" i="37" s="1"/>
  <c r="L49" i="7"/>
  <c r="G54" i="7"/>
  <c r="P59" i="34" s="1"/>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P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P52" i="31" s="1"/>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C83" i="34"/>
  <c r="P83" i="32"/>
  <c r="C67" i="32"/>
  <c r="P67" i="32"/>
  <c r="C67" i="34"/>
  <c r="C62" i="34"/>
  <c r="P62" i="32"/>
  <c r="C42" i="34"/>
  <c r="F46" i="7"/>
  <c r="E16" i="7"/>
  <c r="P21" i="35" s="1"/>
  <c r="E56" i="7"/>
  <c r="P61" i="35" s="1"/>
  <c r="O62" i="6"/>
  <c r="M63" i="7" s="1"/>
  <c r="O74" i="6"/>
  <c r="M75" i="7" s="1"/>
  <c r="O23" i="6"/>
  <c r="M24" i="7" s="1"/>
  <c r="J26" i="7"/>
  <c r="P82" i="33"/>
  <c r="C82" i="33"/>
  <c r="F82" i="33" s="1"/>
  <c r="O89" i="6"/>
  <c r="M90" i="7" s="1"/>
  <c r="O76" i="6"/>
  <c r="M77" i="7" s="1"/>
  <c r="P78" i="33"/>
  <c r="O82" i="6"/>
  <c r="M83" i="7" s="1"/>
  <c r="O30" i="6"/>
  <c r="M31" i="7" s="1"/>
  <c r="O24" i="6"/>
  <c r="M25" i="7" s="1"/>
  <c r="H15" i="7"/>
  <c r="C20" i="33" s="1"/>
  <c r="O83" i="6"/>
  <c r="P83" i="6" s="1"/>
  <c r="O42" i="6"/>
  <c r="M43" i="7" s="1"/>
  <c r="O72" i="6"/>
  <c r="M73" i="7" s="1"/>
  <c r="D49" i="7"/>
  <c r="P54" i="31" s="1"/>
  <c r="P21" i="6"/>
  <c r="D81" i="39"/>
  <c r="C52" i="31"/>
  <c r="C88" i="31"/>
  <c r="P88" i="31"/>
  <c r="C88" i="35"/>
  <c r="D65" i="7"/>
  <c r="C70" i="31" s="1"/>
  <c r="O88" i="6"/>
  <c r="M89" i="7" s="1"/>
  <c r="O50" i="6"/>
  <c r="P50" i="6" s="1"/>
  <c r="O20" i="6"/>
  <c r="M21" i="7" s="1"/>
  <c r="O14" i="6"/>
  <c r="M15" i="7" s="1"/>
  <c r="C97" i="31"/>
  <c r="O64" i="6"/>
  <c r="M65" i="7" s="1"/>
  <c r="O31" i="6"/>
  <c r="M32" i="7" s="1"/>
  <c r="O49" i="6"/>
  <c r="M50" i="7" s="1"/>
  <c r="P38" i="18"/>
  <c r="C62" i="18"/>
  <c r="P62" i="18"/>
  <c r="P78" i="18"/>
  <c r="C78"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P50" i="33"/>
  <c r="C50" i="33"/>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C86" i="35"/>
  <c r="C97" i="18"/>
  <c r="C38" i="18"/>
  <c r="C33" i="31"/>
  <c r="C93" i="34"/>
  <c r="C68" i="18"/>
  <c r="P82" i="18"/>
  <c r="P31" i="31"/>
  <c r="C94" i="31"/>
  <c r="P78" i="31"/>
  <c r="P94" i="31"/>
  <c r="C90" i="34"/>
  <c r="P41" i="31"/>
  <c r="C41" i="35"/>
  <c r="P55" i="31" l="1"/>
  <c r="P23" i="6"/>
  <c r="M69" i="7"/>
  <c r="C88" i="18"/>
  <c r="C59" i="33"/>
  <c r="C52" i="35"/>
  <c r="C64" i="33"/>
  <c r="C63" i="33"/>
  <c r="P88" i="33"/>
  <c r="C63" i="32"/>
  <c r="P90" i="32"/>
  <c r="P77" i="33"/>
  <c r="C83" i="31"/>
  <c r="F83" i="31" s="1"/>
  <c r="G83" i="31" s="1"/>
  <c r="C82" i="35"/>
  <c r="D75" i="39"/>
  <c r="P80" i="32"/>
  <c r="C80" i="34"/>
  <c r="P82" i="6"/>
  <c r="C79" i="33"/>
  <c r="P51" i="33"/>
  <c r="P83" i="31"/>
  <c r="M76" i="7"/>
  <c r="C76" i="18"/>
  <c r="F76" i="18" s="1"/>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H34" i="39"/>
  <c r="C45" i="34"/>
  <c r="P63" i="32"/>
  <c r="P54" i="18"/>
  <c r="C52" i="18"/>
  <c r="F52" i="18" s="1"/>
  <c r="P54" i="37"/>
  <c r="C61" i="33"/>
  <c r="F61" i="33" s="1"/>
  <c r="H61" i="33" s="1"/>
  <c r="P41" i="33"/>
  <c r="P34" i="18"/>
  <c r="C68" i="37"/>
  <c r="P48" i="18"/>
  <c r="P53" i="37"/>
  <c r="C35" i="33"/>
  <c r="F35" i="33" s="1"/>
  <c r="H35" i="33" s="1"/>
  <c r="C50" i="32"/>
  <c r="C50" i="34"/>
  <c r="C89" i="33"/>
  <c r="C39" i="35"/>
  <c r="P47" i="33"/>
  <c r="C45" i="33"/>
  <c r="P52" i="32"/>
  <c r="F88" i="31"/>
  <c r="G88" i="31" s="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F52" i="34" s="1"/>
  <c r="H52" i="34" s="1"/>
  <c r="C52" i="37"/>
  <c r="P52" i="37"/>
  <c r="R52" i="37" s="1"/>
  <c r="C69" i="18"/>
  <c r="C68" i="31"/>
  <c r="F68" i="31" s="1"/>
  <c r="G68" i="31" s="1"/>
  <c r="P44" i="31"/>
  <c r="P96" i="32"/>
  <c r="P34" i="31"/>
  <c r="C61" i="34"/>
  <c r="C43" i="32"/>
  <c r="C61" i="31"/>
  <c r="C92" i="33"/>
  <c r="C56" i="34"/>
  <c r="C90" i="37"/>
  <c r="C56" i="32"/>
  <c r="P52" i="33"/>
  <c r="R52" i="33" s="1"/>
  <c r="T52" i="33" s="1"/>
  <c r="P42" i="33"/>
  <c r="C68" i="34"/>
  <c r="F68"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S96" i="18" s="1"/>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E58" i="36"/>
  <c r="J57" i="39" s="1"/>
  <c r="E58" i="40"/>
  <c r="F58" i="40" s="1"/>
  <c r="E58" i="18"/>
  <c r="E58" i="32"/>
  <c r="E58" i="37"/>
  <c r="C57" i="39" s="1"/>
  <c r="Q58" i="18"/>
  <c r="E34" i="32"/>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T62" i="18" s="1"/>
  <c r="Q62" i="40"/>
  <c r="R62" i="40" s="1"/>
  <c r="E62" i="34"/>
  <c r="F62" i="34" s="1"/>
  <c r="H62" i="34" s="1"/>
  <c r="Q62" i="33"/>
  <c r="Q62" i="35"/>
  <c r="R62" i="35" s="1"/>
  <c r="S62" i="35" s="1"/>
  <c r="E62" i="35"/>
  <c r="F62" i="35" s="1"/>
  <c r="G62" i="35" s="1"/>
  <c r="E62" i="37"/>
  <c r="Q30" i="37"/>
  <c r="E88" i="36"/>
  <c r="J87" i="39" s="1"/>
  <c r="E56" i="34"/>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R61" i="35"/>
  <c r="T61" i="35" s="1"/>
  <c r="F36" i="36"/>
  <c r="H36" i="36" s="1"/>
  <c r="R96" i="35"/>
  <c r="R94" i="35"/>
  <c r="R82" i="35"/>
  <c r="F61" i="36"/>
  <c r="F58" i="36"/>
  <c r="F69" i="36"/>
  <c r="F90" i="36"/>
  <c r="F35" i="36"/>
  <c r="F99" i="36"/>
  <c r="F64" i="36"/>
  <c r="F86" i="36"/>
  <c r="F96" i="36"/>
  <c r="F30" i="36"/>
  <c r="F32" i="36"/>
  <c r="F82" i="36"/>
  <c r="W10" i="18"/>
  <c r="W9" i="18"/>
  <c r="W12" i="18"/>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99" i="35"/>
  <c r="R76" i="34"/>
  <c r="R58" i="34"/>
  <c r="R98" i="34"/>
  <c r="R32" i="34"/>
  <c r="R52" i="34"/>
  <c r="R38" i="34"/>
  <c r="R36" i="34"/>
  <c r="R26" i="34"/>
  <c r="R96" i="34"/>
  <c r="R82" i="34"/>
  <c r="R35" i="34"/>
  <c r="R34" i="34"/>
  <c r="R61" i="34"/>
  <c r="R83" i="34"/>
  <c r="R92" i="34"/>
  <c r="T52" i="31"/>
  <c r="S41" i="36"/>
  <c r="R38" i="31" l="1"/>
  <c r="G82" i="34"/>
  <c r="H88" i="31"/>
  <c r="R59" i="31"/>
  <c r="F57" i="35"/>
  <c r="H57" i="35" s="1"/>
  <c r="R42" i="31"/>
  <c r="S42" i="31" s="1"/>
  <c r="R73" i="33"/>
  <c r="S73" i="33" s="1"/>
  <c r="F97" i="32"/>
  <c r="F56" i="34"/>
  <c r="H56" i="34" s="1"/>
  <c r="R94" i="33"/>
  <c r="S94" i="33" s="1"/>
  <c r="F61" i="34"/>
  <c r="G61" i="34" s="1"/>
  <c r="R83" i="31"/>
  <c r="F75" i="31"/>
  <c r="G75" i="31" s="1"/>
  <c r="R42" i="18"/>
  <c r="S42" i="18" s="1"/>
  <c r="F55" i="32"/>
  <c r="F88" i="32"/>
  <c r="F42" i="31"/>
  <c r="H42" i="31" s="1"/>
  <c r="R48" i="18"/>
  <c r="T48" i="18" s="1"/>
  <c r="F39" i="32"/>
  <c r="F43" i="32"/>
  <c r="R22" i="37"/>
  <c r="S22" i="37" s="1"/>
  <c r="F48" i="35"/>
  <c r="G48" i="35" s="1"/>
  <c r="F41" i="32"/>
  <c r="R28" i="18"/>
  <c r="S28" i="18" s="1"/>
  <c r="R47" i="33"/>
  <c r="S47" i="33" s="1"/>
  <c r="R44" i="31"/>
  <c r="S44" i="31" s="1"/>
  <c r="R44" i="37"/>
  <c r="S44" i="37" s="1"/>
  <c r="F45" i="34"/>
  <c r="H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R41" i="33"/>
  <c r="S41" i="33" s="1"/>
  <c r="R47" i="37"/>
  <c r="S47" i="37" s="1"/>
  <c r="G52" i="34"/>
  <c r="F50" i="34"/>
  <c r="H50" i="34" s="1"/>
  <c r="R55" i="18"/>
  <c r="S55" i="18" s="1"/>
  <c r="R54" i="18"/>
  <c r="T54" i="18" s="1"/>
  <c r="R32" i="37"/>
  <c r="T32" i="37" s="1"/>
  <c r="R63" i="3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H51" i="39"/>
  <c r="F96" i="33"/>
  <c r="H96" i="33" s="1"/>
  <c r="F53" i="31"/>
  <c r="H53" i="31" s="1"/>
  <c r="F87" i="36"/>
  <c r="G87" i="36" s="1"/>
  <c r="F80" i="31"/>
  <c r="H80" i="31" s="1"/>
  <c r="R69" i="31"/>
  <c r="S69" i="31" s="1"/>
  <c r="H35" i="34"/>
  <c r="G35" i="34"/>
  <c r="G68" i="34"/>
  <c r="H68" i="34"/>
  <c r="T77" i="18"/>
  <c r="H76" i="18"/>
  <c r="T86" i="31"/>
  <c r="R90" i="31"/>
  <c r="T90" i="31" s="1"/>
  <c r="T94" i="36"/>
  <c r="S88" i="18"/>
  <c r="T38" i="18"/>
  <c r="S69" i="18"/>
  <c r="T40" i="18"/>
  <c r="S83" i="18"/>
  <c r="S44" i="18"/>
  <c r="T97" i="36"/>
  <c r="T29" i="18"/>
  <c r="S31" i="18"/>
  <c r="G76" i="36"/>
  <c r="T54" i="31"/>
  <c r="T74" i="31"/>
  <c r="S78" i="31"/>
  <c r="S88" i="31"/>
  <c r="S62" i="18"/>
  <c r="T96" i="31"/>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61" i="18" s="1"/>
  <c r="T22" i="18"/>
  <c r="R81" i="31"/>
  <c r="T81" i="31" s="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94" i="31"/>
  <c r="S45" i="37"/>
  <c r="S51" i="37"/>
  <c r="R25" i="32"/>
  <c r="F81" i="32"/>
  <c r="R21" i="33"/>
  <c r="S21" i="33" s="1"/>
  <c r="F37" i="32"/>
  <c r="F71" i="34"/>
  <c r="H71" i="34" s="1"/>
  <c r="G50" i="34"/>
  <c r="G22" i="36"/>
  <c r="H26" i="33"/>
  <c r="H38" i="34"/>
  <c r="H82" i="31"/>
  <c r="G52" i="37"/>
  <c r="H98" i="34"/>
  <c r="G98" i="34"/>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G33" i="35"/>
  <c r="T79" i="37"/>
  <c r="S79" i="37"/>
  <c r="R46" i="18"/>
  <c r="T46" i="18" s="1"/>
  <c r="T81" i="33"/>
  <c r="S70" i="34"/>
  <c r="T67" i="35"/>
  <c r="H68" i="37"/>
  <c r="G68" i="37"/>
  <c r="T97" i="37"/>
  <c r="S41" i="37"/>
  <c r="G56" i="31"/>
  <c r="H56" i="31"/>
  <c r="T21" i="37"/>
  <c r="G27" i="34"/>
  <c r="H27" i="34"/>
  <c r="T43" i="33"/>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T59" i="31"/>
  <c r="S59" i="31"/>
  <c r="H81" i="34"/>
  <c r="S81" i="31"/>
  <c r="G57" i="35"/>
  <c r="T44" i="33"/>
  <c r="S44" i="33"/>
  <c r="H85" i="34"/>
  <c r="G85" i="34"/>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F97" i="18"/>
  <c r="R97" i="33"/>
  <c r="G58" i="34"/>
  <c r="H58" i="34"/>
  <c r="F75" i="35"/>
  <c r="R75" i="33"/>
  <c r="R67" i="33"/>
  <c r="R57" i="18"/>
  <c r="G33" i="34"/>
  <c r="H33" i="34"/>
  <c r="H50" i="39"/>
  <c r="F51" i="33"/>
  <c r="D50" i="39"/>
  <c r="F51" i="18"/>
  <c r="H51" i="18" s="1"/>
  <c r="R85" i="33"/>
  <c r="F49" i="33"/>
  <c r="H48" i="39"/>
  <c r="F45" i="33"/>
  <c r="H44" i="39"/>
  <c r="G45" i="34"/>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G48" i="36"/>
  <c r="G86" i="36"/>
  <c r="H86" i="36"/>
  <c r="H19" i="36"/>
  <c r="J19" i="36" s="1"/>
  <c r="K19" i="36" s="1"/>
  <c r="I17" i="17" s="1"/>
  <c r="S43" i="35"/>
  <c r="T43" i="35"/>
  <c r="T97" i="35"/>
  <c r="S97" i="35"/>
  <c r="T40" i="35"/>
  <c r="S40" i="35"/>
  <c r="G52" i="18"/>
  <c r="H52"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S54" i="18"/>
  <c r="T52" i="18"/>
  <c r="S35" i="18"/>
  <c r="T56" i="35"/>
  <c r="T88" i="18"/>
  <c r="G36" i="18"/>
  <c r="S84" i="18"/>
  <c r="S29" i="18"/>
  <c r="T68" i="18"/>
  <c r="G54" i="31"/>
  <c r="G76" i="31"/>
  <c r="E90" i="38"/>
  <c r="E45" i="38"/>
  <c r="T49" i="35"/>
  <c r="S50" i="35"/>
  <c r="S36" i="18"/>
  <c r="S51" i="18"/>
  <c r="S56" i="36"/>
  <c r="T78" i="36"/>
  <c r="T64" i="36"/>
  <c r="T34" i="36"/>
  <c r="T74" i="36"/>
  <c r="T33" i="36"/>
  <c r="D20" i="38"/>
  <c r="D25" i="38"/>
  <c r="D28" i="38"/>
  <c r="D13" i="38"/>
  <c r="D30" i="38"/>
  <c r="D70" i="38"/>
  <c r="S38" i="36"/>
  <c r="S50" i="36"/>
  <c r="T89" i="36"/>
  <c r="T74" i="35"/>
  <c r="S74" i="35"/>
  <c r="T35" i="31"/>
  <c r="S35" i="31"/>
  <c r="T21" i="31"/>
  <c r="S21" i="31"/>
  <c r="G96" i="36"/>
  <c r="H96"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G84" i="36"/>
  <c r="T31" i="35"/>
  <c r="S31" i="35"/>
  <c r="S26" i="35"/>
  <c r="T26" i="35"/>
  <c r="S55" i="35"/>
  <c r="T55" i="35"/>
  <c r="S98" i="40"/>
  <c r="S93" i="40"/>
  <c r="T95" i="40"/>
  <c r="T99" i="40"/>
  <c r="G70" i="18"/>
  <c r="T86" i="35"/>
  <c r="S86" i="35"/>
  <c r="S34" i="35"/>
  <c r="T34" i="35"/>
  <c r="S70" i="31"/>
  <c r="T70" i="31"/>
  <c r="S48" i="31"/>
  <c r="T48"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9" i="18"/>
  <c r="G99" i="18"/>
  <c r="K9" i="40"/>
  <c r="K12" i="40"/>
  <c r="K10" i="40"/>
  <c r="G72" i="31"/>
  <c r="D87" i="38"/>
  <c r="S89" i="18"/>
  <c r="T79" i="18"/>
  <c r="S67" i="18"/>
  <c r="S73" i="18"/>
  <c r="S87" i="18"/>
  <c r="T76" i="18"/>
  <c r="S53" i="18"/>
  <c r="S52" i="18"/>
  <c r="T35" i="18"/>
  <c r="S77" i="18"/>
  <c r="S80" i="18"/>
  <c r="T31" i="18"/>
  <c r="E71" i="38"/>
  <c r="T36"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T42" i="31" l="1"/>
  <c r="H73" i="34"/>
  <c r="G56" i="34"/>
  <c r="H37" i="36"/>
  <c r="H44" i="36"/>
  <c r="G83" i="36"/>
  <c r="H94" i="36"/>
  <c r="G78" i="36"/>
  <c r="G59" i="36"/>
  <c r="H63" i="18"/>
  <c r="H92" i="37"/>
  <c r="G60" i="37"/>
  <c r="G60" i="18"/>
  <c r="H62" i="37"/>
  <c r="G84" i="37"/>
  <c r="G98" i="18"/>
  <c r="G55" i="18"/>
  <c r="H65" i="18"/>
  <c r="S48" i="18"/>
  <c r="S90" i="31"/>
  <c r="G83" i="18"/>
  <c r="S62" i="33"/>
  <c r="H52" i="31"/>
  <c r="G80" i="31"/>
  <c r="E41" i="38"/>
  <c r="S61" i="18"/>
  <c r="T69" i="31"/>
  <c r="S72" i="18"/>
  <c r="T60" i="18"/>
  <c r="T73" i="33"/>
  <c r="G66" i="35"/>
  <c r="S68" i="31"/>
  <c r="H75" i="31"/>
  <c r="G64" i="35"/>
  <c r="S57" i="33"/>
  <c r="H69" i="18"/>
  <c r="T42" i="18"/>
  <c r="G96" i="33"/>
  <c r="G58" i="18"/>
  <c r="G86" i="18"/>
  <c r="H67" i="31"/>
  <c r="T94" i="33"/>
  <c r="G42" i="31"/>
  <c r="S26" i="18"/>
  <c r="T49" i="33"/>
  <c r="T22" i="37"/>
  <c r="T28" i="18"/>
  <c r="T34" i="31"/>
  <c r="G43" i="34"/>
  <c r="H48" i="35"/>
  <c r="H21" i="34"/>
  <c r="G48" i="31"/>
  <c r="T44" i="31"/>
  <c r="T33" i="33"/>
  <c r="T44" i="37"/>
  <c r="S46" i="31"/>
  <c r="S40" i="37"/>
  <c r="T45" i="18"/>
  <c r="G31" i="34"/>
  <c r="T47" i="33"/>
  <c r="T41" i="33"/>
  <c r="T47" i="37"/>
  <c r="T34" i="18"/>
  <c r="S42" i="33"/>
  <c r="G44" i="35"/>
  <c r="J20" i="31"/>
  <c r="K20" i="31" s="1"/>
  <c r="D18" i="17"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K13" i="38" l="1"/>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J21" i="34"/>
  <c r="L14" i="38" s="1"/>
  <c r="L17" i="17"/>
  <c r="E12" i="28" s="1"/>
  <c r="M12" i="38" s="1"/>
  <c r="K22" i="31"/>
  <c r="D20" i="17" s="1"/>
  <c r="K20" i="34"/>
  <c r="G18" i="17" s="1"/>
  <c r="L16" i="38"/>
  <c r="I23" i="34"/>
  <c r="J24" i="34" s="1"/>
  <c r="K24" i="34" s="1"/>
  <c r="G22"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K22" i="34" l="1"/>
  <c r="G20" i="17" s="1"/>
  <c r="K21" i="34"/>
  <c r="G19" i="17" s="1"/>
  <c r="L19" i="17" s="1"/>
  <c r="O19" i="17" s="1"/>
  <c r="O17" i="17"/>
  <c r="L17" i="38"/>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c r="K29" i="36" s="1"/>
  <c r="I27" i="17" s="1"/>
  <c r="I29" i="34" l="1"/>
  <c r="I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J30" i="34" l="1"/>
  <c r="K30" i="34" s="1"/>
  <c r="G28" i="17"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<sst xmlns="http://schemas.openxmlformats.org/spreadsheetml/2006/main" count="1446" uniqueCount="343">
  <si>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</si>
  <si>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</si>
  <si>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</si>
  <si>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</si>
  <si>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</si>
  <si>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</si>
  <si>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</si>
  <si>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</si>
  <si>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</si>
  <si>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</si>
  <si>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</si>
  <si>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</si>
  <si>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</si>
  <si>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</si>
  <si>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</si>
  <si>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</si>
  <si>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</si>
  <si>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</si>
  <si>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</si>
  <si>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</si>
  <si>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</si>
  <si>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</si>
  <si>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</si>
  <si>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</si>
  <si>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</si>
  <si>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</si>
  <si>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</si>
  <si>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</si>
  <si>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</si>
  <si>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</si>
  <si>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</si>
  <si>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</si>
  <si>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</si>
  <si>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</si>
  <si>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</si>
  <si>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</si>
  <si>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</si>
  <si>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</si>
  <si>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</si>
  <si>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</si>
  <si>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</si>
  <si>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</si>
  <si>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</si>
  <si>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</si>
  <si>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</si>
  <si>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</si>
  <si>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</si>
  <si>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</si>
  <si>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</si>
  <si>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</si>
  <si>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</si>
  <si>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</si>
  <si>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</si>
  <si>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</si>
  <si>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</si>
  <si>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</si>
  <si>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</si>
  <si>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</si>
  <si>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</si>
  <si>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</si>
  <si>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</si>
  <si>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</si>
  <si>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</si>
  <si>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</si>
  <si>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</si>
  <si>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</si>
  <si>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</si>
  <si>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</si>
  <si>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</si>
  <si>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</si>
  <si>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</si>
  <si>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</si>
  <si>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</si>
  <si>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</si>
  <si>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</si>
  <si>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</si>
  <si>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</si>
  <si>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</si>
  <si>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</si>
  <si>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</si>
  <si>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</si>
  <si>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</si>
  <si>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</si>
  <si>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</si>
  <si>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</si>
  <si>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</si>
  <si>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</si>
  <si>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</si>
  <si>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</si>
  <si>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</si>
  <si>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</si>
  <si>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</si>
  <si>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</si>
  <si>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</si>
  <si>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</si>
  <si>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</si>
  <si>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</si>
  <si>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</si>
  <si>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</si>
  <si>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</si>
  <si>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</si>
  <si>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</si>
  <si>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</si>
  <si>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</si>
  <si>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</si>
  <si>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</si>
  <si>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</si>
  <si>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</si>
  <si>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</si>
  <si>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</si>
  <si>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</si>
  <si>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</si>
  <si>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</si>
  <si>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</si>
  <si>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</si>
  <si>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</si>
  <si>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</si>
  <si>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</si>
  <si>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</si>
  <si>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</si>
  <si>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</si>
  <si>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</si>
  <si>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</si>
  <si>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</si>
  <si>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</si>
  <si>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</si>
  <si>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</si>
  <si>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</si>
  <si>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</si>
  <si>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</si>
  <si>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</si>
  <si>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</si>
  <si>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</si>
  <si>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</si>
  <si>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</si>
  <si>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</si>
  <si>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</si>
  <si>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</si>
  <si>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</si>
  <si>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</si>
  <si>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</si>
  <si>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</si>
  <si>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</si>
  <si>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</si>
  <si>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</si>
  <si>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</si>
  <si>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</si>
  <si>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</si>
  <si>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</si>
  <si>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</si>
  <si>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</si>
  <si>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</si>
  <si>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</si>
  <si>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</si>
  <si>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</si>
  <si>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</si>
  <si>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</si>
  <si>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</si>
  <si>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</si>
  <si>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</si>
  <si>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</si>
  <si>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</si>
  <si>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</si>
  <si>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</si>
  <si>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</si>
  <si>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</si>
  <si>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</si>
  <si>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</si>
  <si>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</si>
  <si>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</si>
  <si>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</si>
  <si>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</si>
  <si>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</si>
  <si>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</si>
  <si>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</si>
  <si>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</si>
  <si>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</si>
  <si>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</si>
  <si>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</si>
  <si>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</si>
  <si>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</si>
  <si>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</si>
  <si>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</si>
  <si>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</si>
  <si>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</si>
  <si>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</si>
  <si>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</si>
  <si>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</si>
  <si>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</si>
  <si>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</si>
  <si>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</si>
  <si>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</si>
  <si>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</si>
  <si>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</si>
  <si>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</si>
  <si>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</si>
  <si>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</si>
  <si>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</si>
  <si>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</si>
  <si>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</si>
  <si>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</si>
  <si>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</si>
  <si>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</si>
  <si>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</si>
  <si>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</si>
  <si>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</si>
  <si>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</si>
  <si>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</si>
  <si>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</si>
  <si>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</si>
  <si>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</si>
  <si>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</si>
  <si>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</si>
  <si>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</si>
  <si>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</si>
  <si>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</si>
  <si>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</si>
  <si>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</si>
  <si>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</si>
  <si>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</si>
  <si>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</si>
  <si>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</si>
  <si>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</si>
  <si>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</si>
  <si>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</si>
  <si>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</si>
  <si>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</si>
  <si>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</si>
  <si>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</si>
  <si>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</si>
  <si>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</si>
  <si>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</si>
  <si>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</si>
  <si>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</si>
  <si>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</si>
  <si>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</si>
  <si>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</si>
  <si>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</si>
  <si>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</si>
  <si>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</si>
  <si>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</si>
  <si>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</si>
  <si>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</si>
  <si>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</si>
  <si>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</si>
  <si>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</si>
  <si>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</si>
  <si>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</si>
  <si>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</si>
  <si>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</si>
  <si>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</si>
  <si>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</si>
  <si>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</si>
  <si>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</si>
  <si>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</si>
  <si>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</si>
  <si>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</si>
  <si>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</si>
  <si>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</si>
  <si>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</si>
  <si>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</si>
  <si>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</si>
  <si>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</si>
  <si>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</si>
  <si>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</si>
  <si>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</si>
  <si>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</si>
  <si>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</si>
  <si>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</si>
  <si>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</si>
  <si>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</si>
  <si>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</si>
  <si>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</si>
  <si>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</si>
  <si>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</si>
  <si>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</si>
  <si>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</si>
  <si>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</si>
  <si>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</si>
  <si>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</si>
  <si>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</si>
  <si>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</si>
  <si>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</si>
  <si>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</si>
  <si>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</si>
  <si>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</si>
  <si>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</si>
  <si>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</si>
  <si>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</si>
  <si>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</si>
  <si>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</si>
  <si>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</si>
  <si>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</si>
  <si>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</si>
  <si>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</si>
  <si>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</si>
  <si>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</si>
  <si>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</si>
  <si>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</si>
  <si>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</si>
  <si>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</si>
  <si>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</si>
  <si>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</si>
  <si>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</si>
  <si>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</si>
  <si>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</si>
  <si>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</si>
  <si>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</si>
  <si>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</si>
  <si>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</si>
  <si>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</si>
  <si>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</si>
  <si>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</si>
  <si>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</si>
  <si>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</si>
  <si>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</si>
  <si>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</si>
  <si>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</si>
  <si>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</si>
  <si>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</si>
  <si>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</si>
  <si>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</si>
  <si>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</si>
  <si>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</si>
  <si>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</si>
  <si>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</si>
  <si>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</si>
  <si>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</si>
  <si>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</si>
  <si>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</si>
  <si>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</si>
  <si>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</si>
  <si>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</si>
  <si>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</si>
  <si>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</si>
  <si>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</si>
  <si>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</si>
  <si>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</si>
  <si>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</si>
  <si>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</si>
  <si>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</si>
  <si>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</si>
  <si>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Penajam Paser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</si>
</sst>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6">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5"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PPU/PP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PU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0</v>
          </cell>
        </row>
        <row r="31">
          <cell r="C31">
            <v>0</v>
          </cell>
        </row>
        <row r="32">
          <cell r="C32">
            <v>6.8882854919999996</v>
          </cell>
        </row>
        <row r="33">
          <cell r="C33">
            <v>7.0063953960000003</v>
          </cell>
        </row>
        <row r="34">
          <cell r="C34">
            <v>7.2874920359999997</v>
          </cell>
        </row>
        <row r="35">
          <cell r="C35">
            <v>7.549479036000001</v>
          </cell>
        </row>
        <row r="36">
          <cell r="C36">
            <v>7.631958708</v>
          </cell>
        </row>
        <row r="37">
          <cell r="C37">
            <v>7.7120342639999997</v>
          </cell>
        </row>
        <row r="38">
          <cell r="C38">
            <v>7.7889659760000001</v>
          </cell>
        </row>
        <row r="39">
          <cell r="C39">
            <v>7.861582608</v>
          </cell>
        </row>
        <row r="40">
          <cell r="C40">
            <v>8.8102837679999997</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C29">
            <v>8.1806071200000012</v>
          </cell>
        </row>
        <row r="30">
          <cell r="C30">
            <v>8.2958253600000003</v>
          </cell>
        </row>
        <row r="31">
          <cell r="C31">
            <v>8.4174882000000011</v>
          </cell>
        </row>
        <row r="32">
          <cell r="C32">
            <v>8.5247487600000014</v>
          </cell>
        </row>
        <row r="33">
          <cell r="C33">
            <v>8.6433294000000007</v>
          </cell>
        </row>
        <row r="34">
          <cell r="C34">
            <v>8.7422960400000012</v>
          </cell>
        </row>
        <row r="35">
          <cell r="C35">
            <v>9.0853392960000008</v>
          </cell>
        </row>
        <row r="36">
          <cell r="C36">
            <v>9.2784195119999993</v>
          </cell>
        </row>
        <row r="37">
          <cell r="C37">
            <v>9.4714997280000013</v>
          </cell>
        </row>
        <row r="38">
          <cell r="C38">
            <v>9.6645799439999998</v>
          </cell>
        </row>
        <row r="39">
          <cell r="C39">
            <v>9.8576601600000018</v>
          </cell>
        </row>
        <row r="40">
          <cell r="C40">
            <v>10.050740376</v>
          </cell>
        </row>
        <row r="41">
          <cell r="C41">
            <v>10.243820592000001</v>
          </cell>
        </row>
        <row r="42">
          <cell r="C42">
            <v>10.436900808000001</v>
          </cell>
        </row>
        <row r="43">
          <cell r="C43">
            <v>10.629981024000001</v>
          </cell>
        </row>
        <row r="44">
          <cell r="C44">
            <v>10.823061240000001</v>
          </cell>
        </row>
        <row r="45">
          <cell r="C45">
            <v>11.016141456000003</v>
          </cell>
        </row>
        <row r="46">
          <cell r="C46">
            <v>11.209221672</v>
          </cell>
        </row>
        <row r="47">
          <cell r="C47">
            <v>11.402301888</v>
          </cell>
        </row>
        <row r="48">
          <cell r="C48">
            <v>11.595382104000002</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8" t="s">
        <v>212</v>
      </c>
      <c r="C7" s="758"/>
      <c r="D7" s="758"/>
      <c r="E7" s="758"/>
      <c r="F7" s="758"/>
      <c r="G7" s="758"/>
      <c r="H7" s="758"/>
      <c r="I7" s="758"/>
      <c r="J7" s="395"/>
      <c r="K7" s="395"/>
    </row>
    <row r="8" spans="2:11" s="9" customFormat="1">
      <c r="B8" s="10"/>
      <c r="C8" s="10"/>
      <c r="D8" s="10"/>
      <c r="E8" s="10"/>
      <c r="F8" s="10"/>
      <c r="G8" s="10"/>
      <c r="H8" s="10"/>
      <c r="I8" s="10"/>
      <c r="J8" s="10"/>
      <c r="K8" s="10"/>
    </row>
    <row r="9" spans="2:11" ht="44.1" customHeight="1">
      <c r="B9" s="759" t="s">
        <v>227</v>
      </c>
      <c r="C9" s="759"/>
      <c r="D9" s="759"/>
      <c r="E9" s="759"/>
      <c r="F9" s="759"/>
      <c r="G9" s="759"/>
      <c r="H9" s="759"/>
      <c r="I9" s="759"/>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2" t="str">
        <f>city</f>
        <v>Penajam Paser Utara</v>
      </c>
      <c r="E2" s="823"/>
      <c r="F2" s="824"/>
    </row>
    <row r="3" spans="2:15" ht="13.5" thickBot="1">
      <c r="C3" s="527" t="s">
        <v>276</v>
      </c>
      <c r="D3" s="822" t="str">
        <f>province</f>
        <v>Kalimantan Timur</v>
      </c>
      <c r="E3" s="823"/>
      <c r="F3" s="824"/>
    </row>
    <row r="4" spans="2:15" ht="13.5" thickBot="1">
      <c r="B4" s="526"/>
      <c r="C4" s="527" t="s">
        <v>30</v>
      </c>
      <c r="D4" s="822">
        <f>country</f>
        <v>0</v>
      </c>
      <c r="E4" s="823"/>
      <c r="F4" s="824"/>
      <c r="H4" s="825"/>
      <c r="I4" s="825"/>
      <c r="J4" s="825"/>
      <c r="K4" s="825"/>
    </row>
    <row r="5" spans="2:15">
      <c r="B5" s="526"/>
      <c r="H5" s="826"/>
      <c r="I5" s="826"/>
      <c r="J5" s="826"/>
      <c r="K5" s="826"/>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v>
      </c>
      <c r="E18" s="572">
        <f>Amnt_Deposited!F14*$F$11*(1-DOCF)*Garden!E19</f>
        <v>0</v>
      </c>
      <c r="F18" s="572">
        <f>Amnt_Deposited!D14*$D$11*(1-DOCF)*Paper!E19</f>
        <v>0</v>
      </c>
      <c r="G18" s="572">
        <f>Amnt_Deposited!G14*$D$12*(1-DOCF)*Wood!E19</f>
        <v>0</v>
      </c>
      <c r="H18" s="572">
        <f>Amnt_Deposited!H14*$F$12*(1-DOCF)*Textiles!E19</f>
        <v>0</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0</v>
      </c>
      <c r="O18" s="510">
        <f t="shared" ref="O18:O81" si="1">O17+N18</f>
        <v>0</v>
      </c>
    </row>
    <row r="19" spans="2:15">
      <c r="B19" s="507">
        <f>B18+1</f>
        <v>1951</v>
      </c>
      <c r="C19" s="570">
        <f>Amnt_Deposited!O15*$D$10*(1-DOCF)*MSW!E20</f>
        <v>0</v>
      </c>
      <c r="D19" s="571">
        <f>Amnt_Deposited!C15*$F$10*(1-DOCF)*Food!E20</f>
        <v>0</v>
      </c>
      <c r="E19" s="572">
        <f>Amnt_Deposited!F15*$F$11*(1-DOCF)*Garden!E20</f>
        <v>0</v>
      </c>
      <c r="F19" s="572">
        <f>Amnt_Deposited!D15*$D$11*(1-DOCF)*Paper!E20</f>
        <v>0</v>
      </c>
      <c r="G19" s="572">
        <f>Amnt_Deposited!G15*$D$12*(1-DOCF)*Wood!E20</f>
        <v>0</v>
      </c>
      <c r="H19" s="572">
        <f>Amnt_Deposited!H15*$F$12*(1-DOCF)*Textiles!E20</f>
        <v>0</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0</v>
      </c>
      <c r="O19" s="510">
        <f t="shared" si="1"/>
        <v>0</v>
      </c>
    </row>
    <row r="20" spans="2:15">
      <c r="B20" s="507">
        <f t="shared" ref="B20:B83" si="2">B19+1</f>
        <v>1952</v>
      </c>
      <c r="C20" s="570">
        <f>Amnt_Deposited!O16*$D$10*(1-DOCF)*MSW!E21</f>
        <v>0</v>
      </c>
      <c r="D20" s="571">
        <f>Amnt_Deposited!C16*$F$10*(1-DOCF)*Food!E21</f>
        <v>0.17978425134119999</v>
      </c>
      <c r="E20" s="572">
        <f>Amnt_Deposited!F16*$F$11*(1-DOCF)*Garden!E21</f>
        <v>0</v>
      </c>
      <c r="F20" s="572">
        <f>Amnt_Deposited!D16*$D$11*(1-DOCF)*Paper!E21</f>
        <v>0.14217421255488003</v>
      </c>
      <c r="G20" s="572">
        <f>Amnt_Deposited!G16*$D$12*(1-DOCF)*Wood!E21</f>
        <v>0.117293725357776</v>
      </c>
      <c r="H20" s="572">
        <f>Amnt_Deposited!H16*$F$12*(1-DOCF)*Textiles!E21</f>
        <v>1.7854435995263998E-2</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0.45710662524911999</v>
      </c>
      <c r="O20" s="510">
        <f t="shared" si="1"/>
        <v>0.45710662524911999</v>
      </c>
    </row>
    <row r="21" spans="2:15">
      <c r="B21" s="507">
        <f t="shared" si="2"/>
        <v>1953</v>
      </c>
      <c r="C21" s="570">
        <f>Amnt_Deposited!O17*$D$10*(1-DOCF)*MSW!E22</f>
        <v>0</v>
      </c>
      <c r="D21" s="571">
        <f>Amnt_Deposited!C17*$F$10*(1-DOCF)*Food!E22</f>
        <v>0.18286691983559999</v>
      </c>
      <c r="E21" s="572">
        <f>Amnt_Deposited!F17*$F$11*(1-DOCF)*Garden!E22</f>
        <v>0</v>
      </c>
      <c r="F21" s="572">
        <f>Amnt_Deposited!D17*$D$11*(1-DOCF)*Paper!E22</f>
        <v>0.14461200097344004</v>
      </c>
      <c r="G21" s="572">
        <f>Amnt_Deposited!G17*$D$12*(1-DOCF)*Wood!E22</f>
        <v>0.119304900803088</v>
      </c>
      <c r="H21" s="572">
        <f>Amnt_Deposited!H17*$F$12*(1-DOCF)*Textiles!E22</f>
        <v>1.8160576866432E-2</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0.46494439847856006</v>
      </c>
      <c r="O21" s="510">
        <f t="shared" si="1"/>
        <v>0.92205102372768</v>
      </c>
    </row>
    <row r="22" spans="2:15">
      <c r="B22" s="507">
        <f t="shared" si="2"/>
        <v>1954</v>
      </c>
      <c r="C22" s="570">
        <f>Amnt_Deposited!O18*$D$10*(1-DOCF)*MSW!E23</f>
        <v>0</v>
      </c>
      <c r="D22" s="571">
        <f>Amnt_Deposited!C18*$F$10*(1-DOCF)*Food!E23</f>
        <v>0.1902035421396</v>
      </c>
      <c r="E22" s="572">
        <f>Amnt_Deposited!F18*$F$11*(1-DOCF)*Garden!E23</f>
        <v>0</v>
      </c>
      <c r="F22" s="572">
        <f>Amnt_Deposited!D18*$D$11*(1-DOCF)*Paper!E23</f>
        <v>0.15041383562304</v>
      </c>
      <c r="G22" s="572">
        <f>Amnt_Deposited!G18*$D$12*(1-DOCF)*Wood!E23</f>
        <v>0.124091414389008</v>
      </c>
      <c r="H22" s="572">
        <f>Amnt_Deposited!H18*$F$12*(1-DOCF)*Textiles!E23</f>
        <v>1.8889179357311998E-2</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0.48359797150896</v>
      </c>
      <c r="O22" s="510">
        <f t="shared" si="1"/>
        <v>1.40564899523664</v>
      </c>
    </row>
    <row r="23" spans="2:15">
      <c r="B23" s="507">
        <f t="shared" si="2"/>
        <v>1955</v>
      </c>
      <c r="C23" s="570">
        <f>Amnt_Deposited!O19*$D$10*(1-DOCF)*MSW!E24</f>
        <v>0</v>
      </c>
      <c r="D23" s="571">
        <f>Amnt_Deposited!C19*$F$10*(1-DOCF)*Food!E24</f>
        <v>0.19704140283960003</v>
      </c>
      <c r="E23" s="572">
        <f>Amnt_Deposited!F19*$F$11*(1-DOCF)*Garden!E24</f>
        <v>0</v>
      </c>
      <c r="F23" s="572">
        <f>Amnt_Deposited!D19*$D$11*(1-DOCF)*Paper!E24</f>
        <v>0.15582124730304003</v>
      </c>
      <c r="G23" s="572">
        <f>Amnt_Deposited!G19*$D$12*(1-DOCF)*Wood!E24</f>
        <v>0.12855252902500802</v>
      </c>
      <c r="H23" s="572">
        <f>Amnt_Deposited!H19*$F$12*(1-DOCF)*Textiles!E24</f>
        <v>1.9568249661312001E-2</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0.50098342882896008</v>
      </c>
      <c r="O23" s="510">
        <f t="shared" si="1"/>
        <v>1.9066324240656001</v>
      </c>
    </row>
    <row r="24" spans="2:15">
      <c r="B24" s="507">
        <f t="shared" si="2"/>
        <v>1956</v>
      </c>
      <c r="C24" s="570">
        <f>Amnt_Deposited!O20*$D$10*(1-DOCF)*MSW!E25</f>
        <v>0</v>
      </c>
      <c r="D24" s="571">
        <f>Amnt_Deposited!C20*$F$10*(1-DOCF)*Food!E25</f>
        <v>0.19919412227879998</v>
      </c>
      <c r="E24" s="572">
        <f>Amnt_Deposited!F20*$F$11*(1-DOCF)*Garden!E25</f>
        <v>0</v>
      </c>
      <c r="F24" s="572">
        <f>Amnt_Deposited!D20*$D$11*(1-DOCF)*Paper!E25</f>
        <v>0.15752362773312001</v>
      </c>
      <c r="G24" s="572">
        <f>Amnt_Deposited!G20*$D$12*(1-DOCF)*Wood!E25</f>
        <v>0.12995699287982401</v>
      </c>
      <c r="H24" s="572">
        <f>Amnt_Deposited!H20*$F$12*(1-DOCF)*Textiles!E25</f>
        <v>1.9782036971136001E-2</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0.50645677986287996</v>
      </c>
      <c r="O24" s="510">
        <f t="shared" si="1"/>
        <v>2.4130892039284801</v>
      </c>
    </row>
    <row r="25" spans="2:15">
      <c r="B25" s="507">
        <f t="shared" si="2"/>
        <v>1957</v>
      </c>
      <c r="C25" s="570">
        <f>Amnt_Deposited!O21*$D$10*(1-DOCF)*MSW!E26</f>
        <v>0</v>
      </c>
      <c r="D25" s="571">
        <f>Amnt_Deposited!C21*$F$10*(1-DOCF)*Food!E26</f>
        <v>0.20128409429040001</v>
      </c>
      <c r="E25" s="572">
        <f>Amnt_Deposited!F21*$F$11*(1-DOCF)*Garden!E26</f>
        <v>0</v>
      </c>
      <c r="F25" s="572">
        <f>Amnt_Deposited!D21*$D$11*(1-DOCF)*Paper!E26</f>
        <v>0.15917638720895999</v>
      </c>
      <c r="G25" s="572">
        <f>Amnt_Deposited!G21*$D$12*(1-DOCF)*Wood!E26</f>
        <v>0.13132051944739201</v>
      </c>
      <c r="H25" s="572">
        <f>Amnt_Deposited!H21*$F$12*(1-DOCF)*Textiles!E26</f>
        <v>1.9989592812287998E-2</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0.51177059375903999</v>
      </c>
      <c r="O25" s="510">
        <f t="shared" si="1"/>
        <v>2.9248597976875201</v>
      </c>
    </row>
    <row r="26" spans="2:15">
      <c r="B26" s="507">
        <f t="shared" si="2"/>
        <v>1958</v>
      </c>
      <c r="C26" s="570">
        <f>Amnt_Deposited!O22*$D$10*(1-DOCF)*MSW!E27</f>
        <v>0</v>
      </c>
      <c r="D26" s="571">
        <f>Amnt_Deposited!C22*$F$10*(1-DOCF)*Food!E27</f>
        <v>0.20329201197360003</v>
      </c>
      <c r="E26" s="572">
        <f>Amnt_Deposited!F22*$F$11*(1-DOCF)*Garden!E27</f>
        <v>0</v>
      </c>
      <c r="F26" s="572">
        <f>Amnt_Deposited!D22*$D$11*(1-DOCF)*Paper!E27</f>
        <v>0.16076425774464001</v>
      </c>
      <c r="G26" s="572">
        <f>Amnt_Deposited!G22*$D$12*(1-DOCF)*Wood!E27</f>
        <v>0.13263051263932801</v>
      </c>
      <c r="H26" s="572">
        <f>Amnt_Deposited!H22*$F$12*(1-DOCF)*Textiles!E27</f>
        <v>2.0188999809792E-2</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0.51687578216736008</v>
      </c>
      <c r="O26" s="510">
        <f t="shared" si="1"/>
        <v>3.4417355798548801</v>
      </c>
    </row>
    <row r="27" spans="2:15">
      <c r="B27" s="507">
        <f t="shared" si="2"/>
        <v>1959</v>
      </c>
      <c r="C27" s="570">
        <f>Amnt_Deposited!O23*$D$10*(1-DOCF)*MSW!E28</f>
        <v>0</v>
      </c>
      <c r="D27" s="571">
        <f>Amnt_Deposited!C23*$F$10*(1-DOCF)*Food!E28</f>
        <v>0.20518730606880001</v>
      </c>
      <c r="E27" s="572">
        <f>Amnt_Deposited!F23*$F$11*(1-DOCF)*Garden!E28</f>
        <v>0</v>
      </c>
      <c r="F27" s="572">
        <f>Amnt_Deposited!D23*$D$11*(1-DOCF)*Paper!E28</f>
        <v>0.16226306502912002</v>
      </c>
      <c r="G27" s="572">
        <f>Amnt_Deposited!G23*$D$12*(1-DOCF)*Wood!E28</f>
        <v>0.133867028649024</v>
      </c>
      <c r="H27" s="572">
        <f>Amnt_Deposited!H23*$F$12*(1-DOCF)*Textiles!E28</f>
        <v>2.0377222119935999E-2</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0.52169462186687998</v>
      </c>
      <c r="O27" s="510">
        <f t="shared" si="1"/>
        <v>3.96343020172176</v>
      </c>
    </row>
    <row r="28" spans="2:15">
      <c r="B28" s="507">
        <f t="shared" si="2"/>
        <v>1960</v>
      </c>
      <c r="C28" s="570">
        <f>Amnt_Deposited!O24*$D$10*(1-DOCF)*MSW!E29</f>
        <v>0</v>
      </c>
      <c r="D28" s="571">
        <f>Amnt_Deposited!C24*$F$10*(1-DOCF)*Food!E29</f>
        <v>0.22994840634479999</v>
      </c>
      <c r="E28" s="572">
        <f>Amnt_Deposited!F24*$F$11*(1-DOCF)*Garden!E29</f>
        <v>0</v>
      </c>
      <c r="F28" s="572">
        <f>Amnt_Deposited!D24*$D$11*(1-DOCF)*Paper!E29</f>
        <v>0.18184425697152004</v>
      </c>
      <c r="G28" s="572">
        <f>Amnt_Deposited!G24*$D$12*(1-DOCF)*Wood!E29</f>
        <v>0.15002151200150401</v>
      </c>
      <c r="H28" s="572">
        <f>Amnt_Deposited!H24*$F$12*(1-DOCF)*Textiles!E29</f>
        <v>2.2836255526656E-2</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0.5846504308444801</v>
      </c>
      <c r="O28" s="510">
        <f t="shared" si="1"/>
        <v>4.54808063256624</v>
      </c>
    </row>
    <row r="29" spans="2:15">
      <c r="B29" s="507">
        <f t="shared" si="2"/>
        <v>1961</v>
      </c>
      <c r="C29" s="570">
        <f>Amnt_Deposited!O25*$D$10*(1-DOCF)*MSW!E30</f>
        <v>0</v>
      </c>
      <c r="D29" s="571">
        <f>Amnt_Deposited!C25*$F$10*(1-DOCF)*Food!E30</f>
        <v>0.21351384583200003</v>
      </c>
      <c r="E29" s="572">
        <f>Amnt_Deposited!F25*$F$11*(1-DOCF)*Garden!E30</f>
        <v>0</v>
      </c>
      <c r="F29" s="572">
        <f>Amnt_Deposited!D25*$D$11*(1-DOCF)*Paper!E30</f>
        <v>0.16884773095680006</v>
      </c>
      <c r="G29" s="572">
        <f>Amnt_Deposited!G25*$D$12*(1-DOCF)*Wood!E30</f>
        <v>0.13929937803936004</v>
      </c>
      <c r="H29" s="572">
        <f>Amnt_Deposited!H25*$F$12*(1-DOCF)*Textiles!E30</f>
        <v>2.1204133655040005E-2</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0.54286508848320014</v>
      </c>
      <c r="O29" s="510">
        <f t="shared" si="1"/>
        <v>5.0909457210494402</v>
      </c>
    </row>
    <row r="30" spans="2:15">
      <c r="B30" s="507">
        <f t="shared" si="2"/>
        <v>1962</v>
      </c>
      <c r="C30" s="570">
        <f>Amnt_Deposited!O26*$D$10*(1-DOCF)*MSW!E31</f>
        <v>0</v>
      </c>
      <c r="D30" s="571">
        <f>Amnt_Deposited!C26*$F$10*(1-DOCF)*Food!E31</f>
        <v>0.21652104189600002</v>
      </c>
      <c r="E30" s="572">
        <f>Amnt_Deposited!F26*$F$11*(1-DOCF)*Garden!E31</f>
        <v>0</v>
      </c>
      <c r="F30" s="572">
        <f>Amnt_Deposited!D26*$D$11*(1-DOCF)*Paper!E31</f>
        <v>0.17122583543040004</v>
      </c>
      <c r="G30" s="572">
        <f>Amnt_Deposited!G26*$D$12*(1-DOCF)*Wood!E31</f>
        <v>0.14126131423008001</v>
      </c>
      <c r="H30" s="572">
        <f>Amnt_Deposited!H26*$F$12*(1-DOCF)*Textiles!E31</f>
        <v>2.1502779333120003E-2</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0.5505109708896001</v>
      </c>
      <c r="O30" s="510">
        <f t="shared" si="1"/>
        <v>5.6414566919390401</v>
      </c>
    </row>
    <row r="31" spans="2:15">
      <c r="B31" s="507">
        <f t="shared" si="2"/>
        <v>1963</v>
      </c>
      <c r="C31" s="570">
        <f>Amnt_Deposited!O27*$D$10*(1-DOCF)*MSW!E32</f>
        <v>0</v>
      </c>
      <c r="D31" s="571">
        <f>Amnt_Deposited!C27*$F$10*(1-DOCF)*Food!E32</f>
        <v>0.21969644202000005</v>
      </c>
      <c r="E31" s="572">
        <f>Amnt_Deposited!F27*$F$11*(1-DOCF)*Garden!E32</f>
        <v>0</v>
      </c>
      <c r="F31" s="572">
        <f>Amnt_Deposited!D27*$D$11*(1-DOCF)*Paper!E32</f>
        <v>0.17373695644800002</v>
      </c>
      <c r="G31" s="572">
        <f>Amnt_Deposited!G27*$D$12*(1-DOCF)*Wood!E32</f>
        <v>0.14333298906960004</v>
      </c>
      <c r="H31" s="572">
        <f>Amnt_Deposited!H27*$F$12*(1-DOCF)*Textiles!E32</f>
        <v>2.1818129414400003E-2</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0.55858451695200007</v>
      </c>
      <c r="O31" s="510">
        <f t="shared" si="1"/>
        <v>6.2000412088910402</v>
      </c>
    </row>
    <row r="32" spans="2:15">
      <c r="B32" s="507">
        <f t="shared" si="2"/>
        <v>1964</v>
      </c>
      <c r="C32" s="570">
        <f>Amnt_Deposited!O28*$D$10*(1-DOCF)*MSW!E33</f>
        <v>0</v>
      </c>
      <c r="D32" s="571">
        <f>Amnt_Deposited!C28*$F$10*(1-DOCF)*Food!E33</f>
        <v>0.22249594263600003</v>
      </c>
      <c r="E32" s="572">
        <f>Amnt_Deposited!F28*$F$11*(1-DOCF)*Garden!E33</f>
        <v>0</v>
      </c>
      <c r="F32" s="572">
        <f>Amnt_Deposited!D28*$D$11*(1-DOCF)*Paper!E33</f>
        <v>0.17595081440640006</v>
      </c>
      <c r="G32" s="572">
        <f>Amnt_Deposited!G28*$D$12*(1-DOCF)*Wood!E33</f>
        <v>0.14515942188528005</v>
      </c>
      <c r="H32" s="572">
        <f>Amnt_Deposited!H28*$F$12*(1-DOCF)*Textiles!E33</f>
        <v>2.2096148785920006E-2</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0.56570232771360018</v>
      </c>
      <c r="O32" s="510">
        <f t="shared" si="1"/>
        <v>6.7657435366046403</v>
      </c>
    </row>
    <row r="33" spans="2:15">
      <c r="B33" s="507">
        <f t="shared" si="2"/>
        <v>1965</v>
      </c>
      <c r="C33" s="570">
        <f>Amnt_Deposited!O29*$D$10*(1-DOCF)*MSW!E34</f>
        <v>0</v>
      </c>
      <c r="D33" s="571">
        <f>Amnt_Deposited!C29*$F$10*(1-DOCF)*Food!E34</f>
        <v>0.22559089734000001</v>
      </c>
      <c r="E33" s="572">
        <f>Amnt_Deposited!F29*$F$11*(1-DOCF)*Garden!E34</f>
        <v>0</v>
      </c>
      <c r="F33" s="572">
        <f>Amnt_Deposited!D29*$D$11*(1-DOCF)*Paper!E34</f>
        <v>0.17839831881600005</v>
      </c>
      <c r="G33" s="572">
        <f>Amnt_Deposited!G29*$D$12*(1-DOCF)*Wood!E34</f>
        <v>0.14717861302320004</v>
      </c>
      <c r="H33" s="572">
        <f>Amnt_Deposited!H29*$F$12*(1-DOCF)*Textiles!E34</f>
        <v>2.2403509804800003E-2</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0.57357133898400003</v>
      </c>
      <c r="O33" s="510">
        <f t="shared" si="1"/>
        <v>7.3393148755886406</v>
      </c>
    </row>
    <row r="34" spans="2:15">
      <c r="B34" s="507">
        <f t="shared" si="2"/>
        <v>1966</v>
      </c>
      <c r="C34" s="570">
        <f>Amnt_Deposited!O30*$D$10*(1-DOCF)*MSW!E35</f>
        <v>0</v>
      </c>
      <c r="D34" s="571">
        <f>Amnt_Deposited!C30*$F$10*(1-DOCF)*Food!E35</f>
        <v>0.22817392664400005</v>
      </c>
      <c r="E34" s="572">
        <f>Amnt_Deposited!F30*$F$11*(1-DOCF)*Garden!E35</f>
        <v>0</v>
      </c>
      <c r="F34" s="572">
        <f>Amnt_Deposited!D30*$D$11*(1-DOCF)*Paper!E35</f>
        <v>0.18044099026560004</v>
      </c>
      <c r="G34" s="572">
        <f>Amnt_Deposited!G30*$D$12*(1-DOCF)*Wood!E35</f>
        <v>0.14886381696912004</v>
      </c>
      <c r="H34" s="572">
        <f>Amnt_Deposited!H30*$F$12*(1-DOCF)*Textiles!E35</f>
        <v>2.2660031335680005E-2</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0.58013876521440011</v>
      </c>
      <c r="O34" s="510">
        <f t="shared" si="1"/>
        <v>7.9194536408030407</v>
      </c>
    </row>
    <row r="35" spans="2:15">
      <c r="B35" s="507">
        <f t="shared" si="2"/>
        <v>1967</v>
      </c>
      <c r="C35" s="570">
        <f>Amnt_Deposited!O31*$D$10*(1-DOCF)*MSW!E36</f>
        <v>0</v>
      </c>
      <c r="D35" s="571">
        <f>Amnt_Deposited!C31*$F$10*(1-DOCF)*Food!E36</f>
        <v>0.23712735562560006</v>
      </c>
      <c r="E35" s="572">
        <f>Amnt_Deposited!F31*$F$11*(1-DOCF)*Garden!E36</f>
        <v>0</v>
      </c>
      <c r="F35" s="572">
        <f>Amnt_Deposited!D31*$D$11*(1-DOCF)*Paper!E36</f>
        <v>0.18752140306944007</v>
      </c>
      <c r="G35" s="572">
        <f>Amnt_Deposited!G31*$D$12*(1-DOCF)*Wood!E36</f>
        <v>0.15470515753228803</v>
      </c>
      <c r="H35" s="572">
        <f>Amnt_Deposited!H31*$F$12*(1-DOCF)*Textiles!E36</f>
        <v>2.3549199455232005E-2</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0.60290311568256028</v>
      </c>
      <c r="O35" s="510">
        <f t="shared" si="1"/>
        <v>8.5223567564856015</v>
      </c>
    </row>
    <row r="36" spans="2:15">
      <c r="B36" s="507">
        <f t="shared" si="2"/>
        <v>1968</v>
      </c>
      <c r="C36" s="570">
        <f>Amnt_Deposited!O32*$D$10*(1-DOCF)*MSW!E37</f>
        <v>0</v>
      </c>
      <c r="D36" s="571">
        <f>Amnt_Deposited!C32*$F$10*(1-DOCF)*Food!E37</f>
        <v>0.2421667492632</v>
      </c>
      <c r="E36" s="572">
        <f>Amnt_Deposited!F32*$F$11*(1-DOCF)*Garden!E37</f>
        <v>0</v>
      </c>
      <c r="F36" s="572">
        <f>Amnt_Deposited!D32*$D$11*(1-DOCF)*Paper!E37</f>
        <v>0.19150657872767998</v>
      </c>
      <c r="G36" s="572">
        <f>Amnt_Deposited!G32*$D$12*(1-DOCF)*Wood!E37</f>
        <v>0.157992927450336</v>
      </c>
      <c r="H36" s="572">
        <f>Amnt_Deposited!H32*$F$12*(1-DOCF)*Textiles!E37</f>
        <v>2.4049663375103999E-2</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0.61571591881631993</v>
      </c>
      <c r="O36" s="510">
        <f t="shared" si="1"/>
        <v>9.1380726753019221</v>
      </c>
    </row>
    <row r="37" spans="2:15">
      <c r="B37" s="507">
        <f t="shared" si="2"/>
        <v>1969</v>
      </c>
      <c r="C37" s="570">
        <f>Amnt_Deposited!O33*$D$10*(1-DOCF)*MSW!E38</f>
        <v>0</v>
      </c>
      <c r="D37" s="571">
        <f>Amnt_Deposited!C33*$F$10*(1-DOCF)*Food!E38</f>
        <v>0.24720614290080004</v>
      </c>
      <c r="E37" s="572">
        <f>Amnt_Deposited!F33*$F$11*(1-DOCF)*Garden!E38</f>
        <v>0</v>
      </c>
      <c r="F37" s="572">
        <f>Amnt_Deposited!D33*$D$11*(1-DOCF)*Paper!E38</f>
        <v>0.19549175438592004</v>
      </c>
      <c r="G37" s="572">
        <f>Amnt_Deposited!G33*$D$12*(1-DOCF)*Wood!E38</f>
        <v>0.16128069736838402</v>
      </c>
      <c r="H37" s="572">
        <f>Amnt_Deposited!H33*$F$12*(1-DOCF)*Textiles!E38</f>
        <v>2.4550127294976E-2</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0.62852872195008003</v>
      </c>
      <c r="O37" s="510">
        <f t="shared" si="1"/>
        <v>9.7666013972520016</v>
      </c>
    </row>
    <row r="38" spans="2:15">
      <c r="B38" s="507">
        <f t="shared" si="2"/>
        <v>1970</v>
      </c>
      <c r="C38" s="570">
        <f>Amnt_Deposited!O34*$D$10*(1-DOCF)*MSW!E39</f>
        <v>0</v>
      </c>
      <c r="D38" s="571">
        <f>Amnt_Deposited!C34*$F$10*(1-DOCF)*Food!E39</f>
        <v>0.25224553653839998</v>
      </c>
      <c r="E38" s="572">
        <f>Amnt_Deposited!F34*$F$11*(1-DOCF)*Garden!E39</f>
        <v>0</v>
      </c>
      <c r="F38" s="572">
        <f>Amnt_Deposited!D34*$D$11*(1-DOCF)*Paper!E39</f>
        <v>0.19947693004416001</v>
      </c>
      <c r="G38" s="572">
        <f>Amnt_Deposited!G34*$D$12*(1-DOCF)*Wood!E39</f>
        <v>0.16456846728643201</v>
      </c>
      <c r="H38" s="572">
        <f>Amnt_Deposited!H34*$F$12*(1-DOCF)*Textiles!E39</f>
        <v>2.5050591214848001E-2</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0.64134152508384001</v>
      </c>
      <c r="O38" s="510">
        <f t="shared" si="1"/>
        <v>10.407942922335842</v>
      </c>
    </row>
    <row r="39" spans="2:15">
      <c r="B39" s="507">
        <f t="shared" si="2"/>
        <v>1971</v>
      </c>
      <c r="C39" s="570">
        <f>Amnt_Deposited!O35*$D$10*(1-DOCF)*MSW!E40</f>
        <v>0</v>
      </c>
      <c r="D39" s="571">
        <f>Amnt_Deposited!C35*$F$10*(1-DOCF)*Food!E40</f>
        <v>0.25728493017600002</v>
      </c>
      <c r="E39" s="572">
        <f>Amnt_Deposited!F35*$F$11*(1-DOCF)*Garden!E40</f>
        <v>0</v>
      </c>
      <c r="F39" s="572">
        <f>Amnt_Deposited!D35*$D$11*(1-DOCF)*Paper!E40</f>
        <v>0.20346210570240009</v>
      </c>
      <c r="G39" s="572">
        <f>Amnt_Deposited!G35*$D$12*(1-DOCF)*Wood!E40</f>
        <v>0.16785623720448006</v>
      </c>
      <c r="H39" s="572">
        <f>Amnt_Deposited!H35*$F$12*(1-DOCF)*Textiles!E40</f>
        <v>2.5551055134720002E-2</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0.65415432821760011</v>
      </c>
      <c r="O39" s="510">
        <f t="shared" si="1"/>
        <v>11.062097250553443</v>
      </c>
    </row>
    <row r="40" spans="2:15">
      <c r="B40" s="507">
        <f t="shared" si="2"/>
        <v>1972</v>
      </c>
      <c r="C40" s="570">
        <f>Amnt_Deposited!O36*$D$10*(1-DOCF)*MSW!E41</f>
        <v>0</v>
      </c>
      <c r="D40" s="571">
        <f>Amnt_Deposited!C36*$F$10*(1-DOCF)*Food!E41</f>
        <v>0.26232432381359999</v>
      </c>
      <c r="E40" s="572">
        <f>Amnt_Deposited!F36*$F$11*(1-DOCF)*Garden!E41</f>
        <v>0</v>
      </c>
      <c r="F40" s="572">
        <f>Amnt_Deposited!D36*$D$11*(1-DOCF)*Paper!E41</f>
        <v>0.20744728136064003</v>
      </c>
      <c r="G40" s="572">
        <f>Amnt_Deposited!G36*$D$12*(1-DOCF)*Wood!E41</f>
        <v>0.17114400712252803</v>
      </c>
      <c r="H40" s="572">
        <f>Amnt_Deposited!H36*$F$12*(1-DOCF)*Textiles!E41</f>
        <v>2.6051519054592007E-2</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0.6669671313513601</v>
      </c>
      <c r="O40" s="510">
        <f t="shared" si="1"/>
        <v>11.729064381904802</v>
      </c>
    </row>
    <row r="41" spans="2:15">
      <c r="B41" s="507">
        <f t="shared" si="2"/>
        <v>1973</v>
      </c>
      <c r="C41" s="570">
        <f>Amnt_Deposited!O37*$D$10*(1-DOCF)*MSW!E42</f>
        <v>0</v>
      </c>
      <c r="D41" s="571">
        <f>Amnt_Deposited!C37*$F$10*(1-DOCF)*Food!E42</f>
        <v>0.26736371745120002</v>
      </c>
      <c r="E41" s="572">
        <f>Amnt_Deposited!F37*$F$11*(1-DOCF)*Garden!E42</f>
        <v>0</v>
      </c>
      <c r="F41" s="572">
        <f>Amnt_Deposited!D37*$D$11*(1-DOCF)*Paper!E42</f>
        <v>0.21143245701888005</v>
      </c>
      <c r="G41" s="572">
        <f>Amnt_Deposited!G37*$D$12*(1-DOCF)*Wood!E42</f>
        <v>0.174431777040576</v>
      </c>
      <c r="H41" s="572">
        <f>Amnt_Deposited!H37*$F$12*(1-DOCF)*Textiles!E42</f>
        <v>2.6551982974464001E-2</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0.67977993448512009</v>
      </c>
      <c r="O41" s="510">
        <f t="shared" si="1"/>
        <v>12.408844316389922</v>
      </c>
    </row>
    <row r="42" spans="2:15">
      <c r="B42" s="507">
        <f t="shared" si="2"/>
        <v>1974</v>
      </c>
      <c r="C42" s="570">
        <f>Amnt_Deposited!O38*$D$10*(1-DOCF)*MSW!E43</f>
        <v>0</v>
      </c>
      <c r="D42" s="571">
        <f>Amnt_Deposited!C38*$F$10*(1-DOCF)*Food!E43</f>
        <v>0.27240311108880005</v>
      </c>
      <c r="E42" s="572">
        <f>Amnt_Deposited!F38*$F$11*(1-DOCF)*Garden!E43</f>
        <v>0</v>
      </c>
      <c r="F42" s="572">
        <f>Amnt_Deposited!D38*$D$11*(1-DOCF)*Paper!E43</f>
        <v>0.21541763267712005</v>
      </c>
      <c r="G42" s="572">
        <f>Amnt_Deposited!G38*$D$12*(1-DOCF)*Wood!E43</f>
        <v>0.17771954695862402</v>
      </c>
      <c r="H42" s="572">
        <f>Amnt_Deposited!H38*$F$12*(1-DOCF)*Textiles!E43</f>
        <v>2.7052446894336002E-2</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0.69259273761888007</v>
      </c>
      <c r="O42" s="510">
        <f t="shared" si="1"/>
        <v>13.101437054008802</v>
      </c>
    </row>
    <row r="43" spans="2:15">
      <c r="B43" s="507">
        <f t="shared" si="2"/>
        <v>1975</v>
      </c>
      <c r="C43" s="570">
        <f>Amnt_Deposited!O39*$D$10*(1-DOCF)*MSW!E44</f>
        <v>0</v>
      </c>
      <c r="D43" s="571">
        <f>Amnt_Deposited!C39*$F$10*(1-DOCF)*Food!E44</f>
        <v>0.27744250472640003</v>
      </c>
      <c r="E43" s="572">
        <f>Amnt_Deposited!F39*$F$11*(1-DOCF)*Garden!E44</f>
        <v>0</v>
      </c>
      <c r="F43" s="572">
        <f>Amnt_Deposited!D39*$D$11*(1-DOCF)*Paper!E44</f>
        <v>0.21940280833536005</v>
      </c>
      <c r="G43" s="572">
        <f>Amnt_Deposited!G39*$D$12*(1-DOCF)*Wood!E44</f>
        <v>0.18100731687667204</v>
      </c>
      <c r="H43" s="572">
        <f>Amnt_Deposited!H39*$F$12*(1-DOCF)*Textiles!E44</f>
        <v>2.7552910814208006E-2</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0.70540554075264006</v>
      </c>
      <c r="O43" s="510">
        <f t="shared" si="1"/>
        <v>13.806842594761441</v>
      </c>
    </row>
    <row r="44" spans="2:15">
      <c r="B44" s="507">
        <f t="shared" si="2"/>
        <v>1976</v>
      </c>
      <c r="C44" s="570">
        <f>Amnt_Deposited!O40*$D$10*(1-DOCF)*MSW!E45</f>
        <v>0</v>
      </c>
      <c r="D44" s="571">
        <f>Amnt_Deposited!C40*$F$10*(1-DOCF)*Food!E45</f>
        <v>0.28248189836400001</v>
      </c>
      <c r="E44" s="572">
        <f>Amnt_Deposited!F40*$F$11*(1-DOCF)*Garden!E45</f>
        <v>0</v>
      </c>
      <c r="F44" s="572">
        <f>Amnt_Deposited!D40*$D$11*(1-DOCF)*Paper!E45</f>
        <v>0.22338798399360005</v>
      </c>
      <c r="G44" s="572">
        <f>Amnt_Deposited!G40*$D$12*(1-DOCF)*Wood!E45</f>
        <v>0.18429508679472006</v>
      </c>
      <c r="H44" s="572">
        <f>Amnt_Deposited!H40*$F$12*(1-DOCF)*Textiles!E45</f>
        <v>2.8053374734080001E-2</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0.71821834388640005</v>
      </c>
      <c r="O44" s="510">
        <f t="shared" si="1"/>
        <v>14.525060938647842</v>
      </c>
    </row>
    <row r="45" spans="2:15">
      <c r="B45" s="507">
        <f t="shared" si="2"/>
        <v>1977</v>
      </c>
      <c r="C45" s="570">
        <f>Amnt_Deposited!O41*$D$10*(1-DOCF)*MSW!E46</f>
        <v>0</v>
      </c>
      <c r="D45" s="571">
        <f>Amnt_Deposited!C41*$F$10*(1-DOCF)*Food!E46</f>
        <v>0.28752129200160009</v>
      </c>
      <c r="E45" s="572">
        <f>Amnt_Deposited!F41*$F$11*(1-DOCF)*Garden!E46</f>
        <v>0</v>
      </c>
      <c r="F45" s="572">
        <f>Amnt_Deposited!D41*$D$11*(1-DOCF)*Paper!E46</f>
        <v>0.22737315965184007</v>
      </c>
      <c r="G45" s="572">
        <f>Amnt_Deposited!G41*$D$12*(1-DOCF)*Wood!E46</f>
        <v>0.18758285671276809</v>
      </c>
      <c r="H45" s="572">
        <f>Amnt_Deposited!H41*$F$12*(1-DOCF)*Textiles!E46</f>
        <v>2.8553838653952009E-2</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0.73103114702016025</v>
      </c>
      <c r="O45" s="510">
        <f t="shared" si="1"/>
        <v>15.256092085668001</v>
      </c>
    </row>
    <row r="46" spans="2:15">
      <c r="B46" s="507">
        <f t="shared" si="2"/>
        <v>1978</v>
      </c>
      <c r="C46" s="570">
        <f>Amnt_Deposited!O42*$D$10*(1-DOCF)*MSW!E47</f>
        <v>0</v>
      </c>
      <c r="D46" s="571">
        <f>Amnt_Deposited!C42*$F$10*(1-DOCF)*Food!E47</f>
        <v>0.29256068563919996</v>
      </c>
      <c r="E46" s="572">
        <f>Amnt_Deposited!F42*$F$11*(1-DOCF)*Garden!E47</f>
        <v>0</v>
      </c>
      <c r="F46" s="572">
        <f>Amnt_Deposited!D42*$D$11*(1-DOCF)*Paper!E47</f>
        <v>0.23135833531008002</v>
      </c>
      <c r="G46" s="572">
        <f>Amnt_Deposited!G42*$D$12*(1-DOCF)*Wood!E47</f>
        <v>0.19087062663081603</v>
      </c>
      <c r="H46" s="572">
        <f>Amnt_Deposited!H42*$F$12*(1-DOCF)*Textiles!E47</f>
        <v>2.9054302573823999E-2</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0.74384395015392002</v>
      </c>
      <c r="O46" s="510">
        <f t="shared" si="1"/>
        <v>15.999936035821921</v>
      </c>
    </row>
    <row r="47" spans="2:15">
      <c r="B47" s="507">
        <f t="shared" si="2"/>
        <v>1979</v>
      </c>
      <c r="C47" s="570">
        <f>Amnt_Deposited!O43*$D$10*(1-DOCF)*MSW!E48</f>
        <v>0</v>
      </c>
      <c r="D47" s="571">
        <f>Amnt_Deposited!C43*$F$10*(1-DOCF)*Food!E48</f>
        <v>0.29760007927680004</v>
      </c>
      <c r="E47" s="572">
        <f>Amnt_Deposited!F43*$F$11*(1-DOCF)*Garden!E48</f>
        <v>0</v>
      </c>
      <c r="F47" s="572">
        <f>Amnt_Deposited!D43*$D$11*(1-DOCF)*Paper!E48</f>
        <v>0.23534351096832001</v>
      </c>
      <c r="G47" s="572">
        <f>Amnt_Deposited!G43*$D$12*(1-DOCF)*Wood!E48</f>
        <v>0.19415839654886402</v>
      </c>
      <c r="H47" s="572">
        <f>Amnt_Deposited!H43*$F$12*(1-DOCF)*Textiles!E48</f>
        <v>2.9554766493696E-2</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0.75665675328768012</v>
      </c>
      <c r="O47" s="510">
        <f t="shared" si="1"/>
        <v>16.7565927891096</v>
      </c>
    </row>
    <row r="48" spans="2:15">
      <c r="B48" s="507">
        <f t="shared" si="2"/>
        <v>1980</v>
      </c>
      <c r="C48" s="570">
        <f>Amnt_Deposited!O44*$D$10*(1-DOCF)*MSW!E49</f>
        <v>0</v>
      </c>
      <c r="D48" s="571">
        <f>Amnt_Deposited!C44*$F$10*(1-DOCF)*Food!E49</f>
        <v>0.30263947291440008</v>
      </c>
      <c r="E48" s="572">
        <f>Amnt_Deposited!F44*$F$11*(1-DOCF)*Garden!E49</f>
        <v>0</v>
      </c>
      <c r="F48" s="572">
        <f>Amnt_Deposited!D44*$D$11*(1-DOCF)*Paper!E49</f>
        <v>0.23932868662656009</v>
      </c>
      <c r="G48" s="572">
        <f>Amnt_Deposited!G44*$D$12*(1-DOCF)*Wood!E49</f>
        <v>0.19744616646691204</v>
      </c>
      <c r="H48" s="572">
        <f>Amnt_Deposited!H44*$F$12*(1-DOCF)*Textiles!E49</f>
        <v>3.0055230413568002E-2</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0.76946955642144022</v>
      </c>
      <c r="O48" s="510">
        <f t="shared" si="1"/>
        <v>17.526062345531042</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17.526062345531042</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17.526062345531042</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17.526062345531042</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17.526062345531042</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17.526062345531042</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17.526062345531042</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17.526062345531042</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17.526062345531042</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17.526062345531042</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17.526062345531042</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17.526062345531042</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17.526062345531042</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17.526062345531042</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17.526062345531042</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17.526062345531042</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17.526062345531042</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17.526062345531042</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17.526062345531042</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17.526062345531042</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17.526062345531042</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17.526062345531042</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17.526062345531042</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17.526062345531042</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17.526062345531042</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17.526062345531042</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17.526062345531042</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17.526062345531042</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17.526062345531042</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17.526062345531042</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17.526062345531042</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17.526062345531042</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17.526062345531042</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17.526062345531042</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17.526062345531042</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17.526062345531042</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17.526062345531042</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17.526062345531042</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17.526062345531042</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17.526062345531042</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17.526062345531042</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17.526062345531042</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17.526062345531042</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17.526062345531042</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17.526062345531042</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17.526062345531042</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17.526062345531042</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17.526062345531042</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17.526062345531042</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17.526062345531042</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17.526062345531042</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36" t="s">
        <v>52</v>
      </c>
      <c r="C2" s="836"/>
      <c r="D2" s="836"/>
      <c r="E2" s="836"/>
      <c r="F2" s="836"/>
      <c r="G2" s="836"/>
      <c r="H2" s="836"/>
    </row>
    <row r="3" spans="1:35" ht="13.5" thickBot="1">
      <c r="B3" s="836"/>
      <c r="C3" s="836"/>
      <c r="D3" s="836"/>
      <c r="E3" s="836"/>
      <c r="F3" s="836"/>
      <c r="G3" s="836"/>
      <c r="H3" s="836"/>
    </row>
    <row r="4" spans="1:35" ht="13.5" thickBot="1">
      <c r="P4" s="840" t="s">
        <v>242</v>
      </c>
      <c r="Q4" s="841"/>
      <c r="R4" s="842" t="s">
        <v>243</v>
      </c>
      <c r="S4" s="843"/>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37" t="s">
        <v>47</v>
      </c>
      <c r="E5" s="838"/>
      <c r="F5" s="838"/>
      <c r="G5" s="839"/>
      <c r="H5" s="838" t="s">
        <v>57</v>
      </c>
      <c r="I5" s="838"/>
      <c r="J5" s="838"/>
      <c r="K5" s="839"/>
      <c r="L5" s="155"/>
      <c r="M5" s="155"/>
      <c r="N5" s="155"/>
      <c r="O5" s="190"/>
      <c r="P5" s="234" t="s">
        <v>116</v>
      </c>
      <c r="Q5" s="235" t="s">
        <v>113</v>
      </c>
      <c r="R5" s="234" t="s">
        <v>116</v>
      </c>
      <c r="S5" s="235" t="s">
        <v>113</v>
      </c>
      <c r="V5" s="340" t="s">
        <v>118</v>
      </c>
      <c r="W5" s="341">
        <v>3</v>
      </c>
      <c r="AF5" s="827" t="s">
        <v>126</v>
      </c>
      <c r="AG5" s="827" t="s">
        <v>129</v>
      </c>
      <c r="AH5" s="827" t="s">
        <v>154</v>
      </c>
      <c r="AI5"/>
    </row>
    <row r="6" spans="1:35" ht="13.5" thickBot="1">
      <c r="B6" s="193"/>
      <c r="C6" s="179"/>
      <c r="D6" s="832" t="s">
        <v>45</v>
      </c>
      <c r="E6" s="832"/>
      <c r="F6" s="832" t="s">
        <v>46</v>
      </c>
      <c r="G6" s="832"/>
      <c r="H6" s="832" t="s">
        <v>45</v>
      </c>
      <c r="I6" s="832"/>
      <c r="J6" s="832" t="s">
        <v>99</v>
      </c>
      <c r="K6" s="832"/>
      <c r="L6" s="155"/>
      <c r="M6" s="155"/>
      <c r="N6" s="155"/>
      <c r="O6" s="230" t="s">
        <v>6</v>
      </c>
      <c r="P6" s="189">
        <v>0.38</v>
      </c>
      <c r="Q6" s="191" t="s">
        <v>234</v>
      </c>
      <c r="R6" s="189">
        <v>0.15</v>
      </c>
      <c r="S6" s="191" t="s">
        <v>244</v>
      </c>
      <c r="W6" s="833" t="s">
        <v>125</v>
      </c>
      <c r="X6" s="835"/>
      <c r="Y6" s="835"/>
      <c r="Z6" s="835"/>
      <c r="AA6" s="835"/>
      <c r="AB6" s="835"/>
      <c r="AC6" s="835"/>
      <c r="AD6" s="835"/>
      <c r="AE6" s="835"/>
      <c r="AF6" s="828"/>
      <c r="AG6" s="828"/>
      <c r="AH6" s="828"/>
      <c r="AI6"/>
    </row>
    <row r="7" spans="1:35" ht="26.25" thickBot="1">
      <c r="B7" s="833" t="s">
        <v>133</v>
      </c>
      <c r="C7" s="834"/>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29"/>
      <c r="AG7" s="829"/>
      <c r="AH7" s="829"/>
      <c r="AI7"/>
    </row>
    <row r="8" spans="1:35" ht="25.5" customHeight="1">
      <c r="B8" s="830"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31"/>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53" t="s">
        <v>264</v>
      </c>
      <c r="P13" s="854"/>
      <c r="Q13" s="854"/>
      <c r="R13" s="854"/>
      <c r="S13" s="855"/>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46" t="s">
        <v>70</v>
      </c>
      <c r="C26" s="846"/>
      <c r="D26" s="846"/>
      <c r="E26" s="846"/>
      <c r="F26" s="846"/>
      <c r="G26" s="846"/>
      <c r="H26" s="846"/>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47"/>
      <c r="C27" s="847"/>
      <c r="D27" s="847"/>
      <c r="E27" s="847"/>
      <c r="F27" s="847"/>
      <c r="G27" s="847"/>
      <c r="H27" s="847"/>
      <c r="O27" s="104"/>
      <c r="P27" s="437"/>
      <c r="Q27" s="104"/>
      <c r="R27" s="104"/>
      <c r="S27" s="104"/>
      <c r="U27" s="198"/>
      <c r="V27" s="200"/>
    </row>
    <row r="28" spans="1:35">
      <c r="B28" s="847"/>
      <c r="C28" s="847"/>
      <c r="D28" s="847"/>
      <c r="E28" s="847"/>
      <c r="F28" s="847"/>
      <c r="G28" s="847"/>
      <c r="H28" s="847"/>
      <c r="O28" s="104"/>
      <c r="P28" s="437"/>
      <c r="Q28" s="104"/>
      <c r="R28" s="104"/>
      <c r="S28" s="104"/>
      <c r="V28" s="200"/>
    </row>
    <row r="29" spans="1:35">
      <c r="B29" s="847"/>
      <c r="C29" s="847"/>
      <c r="D29" s="847"/>
      <c r="E29" s="847"/>
      <c r="F29" s="847"/>
      <c r="G29" s="847"/>
      <c r="H29" s="847"/>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47"/>
      <c r="C30" s="847"/>
      <c r="D30" s="847"/>
      <c r="E30" s="847"/>
      <c r="F30" s="847"/>
      <c r="G30" s="847"/>
      <c r="H30" s="847"/>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48" t="s">
        <v>75</v>
      </c>
      <c r="D38" s="839"/>
      <c r="O38" s="429"/>
      <c r="P38" s="430"/>
      <c r="Q38" s="431"/>
      <c r="R38" s="104"/>
    </row>
    <row r="39" spans="2:18">
      <c r="B39" s="162">
        <v>35</v>
      </c>
      <c r="C39" s="851">
        <f>LN(2)/B39</f>
        <v>1.980420515885558E-2</v>
      </c>
      <c r="D39" s="852"/>
    </row>
    <row r="40" spans="2:18" ht="27">
      <c r="B40" s="399" t="s">
        <v>76</v>
      </c>
      <c r="C40" s="849" t="s">
        <v>77</v>
      </c>
      <c r="D40" s="850"/>
    </row>
    <row r="41" spans="2:18" ht="13.5" thickBot="1">
      <c r="B41" s="163">
        <v>0.05</v>
      </c>
      <c r="C41" s="844">
        <f>LN(2)/B41</f>
        <v>13.862943611198904</v>
      </c>
      <c r="D41" s="845"/>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0</v>
      </c>
      <c r="D19" s="451">
        <f>Dry_Matter_Content!C6</f>
        <v>0.59</v>
      </c>
      <c r="E19" s="318">
        <f>MCF!R18</f>
        <v>0.8</v>
      </c>
      <c r="F19" s="150">
        <f>C19*D19*$K$6*DOCF*E19</f>
        <v>0</v>
      </c>
      <c r="G19" s="85">
        <f t="shared" ref="G19:G50" si="0">F19*$K$12</f>
        <v>0</v>
      </c>
      <c r="H19" s="85">
        <f t="shared" ref="H19:H50" si="1">F19*(1-$K$12)</f>
        <v>0</v>
      </c>
      <c r="I19" s="85">
        <f t="shared" ref="I19:I50" si="2">G19+I18*$K$10</f>
        <v>0</v>
      </c>
      <c r="J19" s="85">
        <f t="shared" ref="J19:J50" si="3">I18*(1-$K$10)+H19</f>
        <v>0</v>
      </c>
      <c r="K19" s="86">
        <f>J19*CH4_fraction*conv</f>
        <v>0</v>
      </c>
      <c r="O19" s="115">
        <f>Amnt_Deposited!B14</f>
        <v>2000</v>
      </c>
      <c r="P19" s="118">
        <f>Amnt_Deposited!C14</f>
        <v>0</v>
      </c>
      <c r="Q19" s="318">
        <f>MCF!R18</f>
        <v>0.8</v>
      </c>
      <c r="R19" s="150">
        <f t="shared" ref="R19:R50" si="4">P19*$W$6*DOCF*Q19</f>
        <v>0</v>
      </c>
      <c r="S19" s="85">
        <f>R19*$W$12</f>
        <v>0</v>
      </c>
      <c r="T19" s="85">
        <f>R19*(1-$W$12)</f>
        <v>0</v>
      </c>
      <c r="U19" s="85">
        <f>S19+U18*$W$10</f>
        <v>0</v>
      </c>
      <c r="V19" s="85">
        <f>U18*(1-$W$10)+T19</f>
        <v>0</v>
      </c>
      <c r="W19" s="86">
        <f>V19*CH4_fraction*conv</f>
        <v>0</v>
      </c>
    </row>
    <row r="20" spans="2:23">
      <c r="B20" s="116">
        <f>Amnt_Deposited!B15</f>
        <v>2001</v>
      </c>
      <c r="C20" s="119">
        <f>Amnt_Deposited!C15</f>
        <v>0</v>
      </c>
      <c r="D20" s="453">
        <f>Dry_Matter_Content!C7</f>
        <v>0.59</v>
      </c>
      <c r="E20" s="319">
        <f>MCF!R19</f>
        <v>0.8</v>
      </c>
      <c r="F20" s="87">
        <f t="shared" ref="F20:F50" si="5">C20*D20*$K$6*DOCF*E20</f>
        <v>0</v>
      </c>
      <c r="G20" s="87">
        <f t="shared" si="0"/>
        <v>0</v>
      </c>
      <c r="H20" s="87">
        <f t="shared" si="1"/>
        <v>0</v>
      </c>
      <c r="I20" s="87">
        <f t="shared" si="2"/>
        <v>0</v>
      </c>
      <c r="J20" s="87">
        <f t="shared" si="3"/>
        <v>0</v>
      </c>
      <c r="K20" s="120">
        <f>J20*CH4_fraction*conv</f>
        <v>0</v>
      </c>
      <c r="M20" s="428"/>
      <c r="O20" s="116">
        <f>Amnt_Deposited!B15</f>
        <v>2001</v>
      </c>
      <c r="P20" s="119">
        <f>Amnt_Deposited!C15</f>
        <v>0</v>
      </c>
      <c r="Q20" s="319">
        <f>MCF!R19</f>
        <v>0.8</v>
      </c>
      <c r="R20" s="87">
        <f t="shared" si="4"/>
        <v>0</v>
      </c>
      <c r="S20" s="87">
        <f>R20*$W$12</f>
        <v>0</v>
      </c>
      <c r="T20" s="87">
        <f>R20*(1-$W$12)</f>
        <v>0</v>
      </c>
      <c r="U20" s="87">
        <f>S20+U19*$W$10</f>
        <v>0</v>
      </c>
      <c r="V20" s="87">
        <f>U19*(1-$W$10)+T20</f>
        <v>0</v>
      </c>
      <c r="W20" s="120">
        <f>V20*CH4_fraction*conv</f>
        <v>0</v>
      </c>
    </row>
    <row r="21" spans="2:23">
      <c r="B21" s="116">
        <f>Amnt_Deposited!B16</f>
        <v>2002</v>
      </c>
      <c r="C21" s="119">
        <f>Amnt_Deposited!C16</f>
        <v>2.9964041890199997</v>
      </c>
      <c r="D21" s="453">
        <f>Dry_Matter_Content!C8</f>
        <v>0.59</v>
      </c>
      <c r="E21" s="319">
        <f>MCF!R20</f>
        <v>0.8</v>
      </c>
      <c r="F21" s="87">
        <f t="shared" si="5"/>
        <v>0.26871752767131357</v>
      </c>
      <c r="G21" s="87">
        <f t="shared" si="0"/>
        <v>0.26871752767131357</v>
      </c>
      <c r="H21" s="87">
        <f t="shared" si="1"/>
        <v>0</v>
      </c>
      <c r="I21" s="87">
        <f t="shared" si="2"/>
        <v>0.26871752767131357</v>
      </c>
      <c r="J21" s="87">
        <f t="shared" si="3"/>
        <v>0</v>
      </c>
      <c r="K21" s="120">
        <f t="shared" ref="K21:K84" si="6">J21*CH4_fraction*conv</f>
        <v>0</v>
      </c>
      <c r="O21" s="116">
        <f>Amnt_Deposited!B16</f>
        <v>2002</v>
      </c>
      <c r="P21" s="119">
        <f>Amnt_Deposited!C16</f>
        <v>2.9964041890199997</v>
      </c>
      <c r="Q21" s="319">
        <f>MCF!R20</f>
        <v>0.8</v>
      </c>
      <c r="R21" s="87">
        <f t="shared" si="4"/>
        <v>0.17978425134119999</v>
      </c>
      <c r="S21" s="87">
        <f t="shared" ref="S21:S84" si="7">R21*$W$12</f>
        <v>0.17978425134119999</v>
      </c>
      <c r="T21" s="87">
        <f t="shared" ref="T21:T84" si="8">R21*(1-$W$12)</f>
        <v>0</v>
      </c>
      <c r="U21" s="87">
        <f t="shared" ref="U21:U84" si="9">S21+U20*$W$10</f>
        <v>0.17978425134119999</v>
      </c>
      <c r="V21" s="87">
        <f t="shared" ref="V21:V84" si="10">U20*(1-$W$10)+T21</f>
        <v>0</v>
      </c>
      <c r="W21" s="120">
        <f t="shared" ref="W21:W84" si="11">V21*CH4_fraction*conv</f>
        <v>0</v>
      </c>
    </row>
    <row r="22" spans="2:23">
      <c r="B22" s="116">
        <f>Amnt_Deposited!B17</f>
        <v>2003</v>
      </c>
      <c r="C22" s="119">
        <f>Amnt_Deposited!C17</f>
        <v>3.04778199726</v>
      </c>
      <c r="D22" s="453">
        <f>Dry_Matter_Content!C9</f>
        <v>0.59</v>
      </c>
      <c r="E22" s="319">
        <f>MCF!R21</f>
        <v>0.8</v>
      </c>
      <c r="F22" s="87">
        <f t="shared" si="5"/>
        <v>0.27332508951427681</v>
      </c>
      <c r="G22" s="87">
        <f t="shared" si="0"/>
        <v>0.27332508951427681</v>
      </c>
      <c r="H22" s="87">
        <f t="shared" si="1"/>
        <v>0</v>
      </c>
      <c r="I22" s="87">
        <f t="shared" si="2"/>
        <v>0.4534518350334949</v>
      </c>
      <c r="J22" s="87">
        <f t="shared" si="3"/>
        <v>8.8590782152095468E-2</v>
      </c>
      <c r="K22" s="120">
        <f t="shared" si="6"/>
        <v>5.9060521434730312E-2</v>
      </c>
      <c r="N22" s="290"/>
      <c r="O22" s="116">
        <f>Amnt_Deposited!B17</f>
        <v>2003</v>
      </c>
      <c r="P22" s="119">
        <f>Amnt_Deposited!C17</f>
        <v>3.04778199726</v>
      </c>
      <c r="Q22" s="319">
        <f>MCF!R21</f>
        <v>0.8</v>
      </c>
      <c r="R22" s="87">
        <f t="shared" si="4"/>
        <v>0.18286691983559999</v>
      </c>
      <c r="S22" s="87">
        <f t="shared" si="7"/>
        <v>0.18286691983559999</v>
      </c>
      <c r="T22" s="87">
        <f t="shared" si="8"/>
        <v>0</v>
      </c>
      <c r="U22" s="87">
        <f t="shared" si="9"/>
        <v>0.30337990747111609</v>
      </c>
      <c r="V22" s="87">
        <f t="shared" si="10"/>
        <v>5.9271263705683863E-2</v>
      </c>
      <c r="W22" s="120">
        <f t="shared" si="11"/>
        <v>3.9514175803789242E-2</v>
      </c>
    </row>
    <row r="23" spans="2:23">
      <c r="B23" s="116">
        <f>Amnt_Deposited!B18</f>
        <v>2004</v>
      </c>
      <c r="C23" s="119">
        <f>Amnt_Deposited!C18</f>
        <v>3.17005903566</v>
      </c>
      <c r="D23" s="453">
        <f>Dry_Matter_Content!C10</f>
        <v>0.59</v>
      </c>
      <c r="E23" s="319">
        <f>MCF!R22</f>
        <v>0.8</v>
      </c>
      <c r="F23" s="87">
        <f t="shared" si="5"/>
        <v>0.28429089431798882</v>
      </c>
      <c r="G23" s="87">
        <f t="shared" si="0"/>
        <v>0.28429089431798882</v>
      </c>
      <c r="H23" s="87">
        <f t="shared" si="1"/>
        <v>0</v>
      </c>
      <c r="I23" s="87">
        <f t="shared" si="2"/>
        <v>0.5882487492525863</v>
      </c>
      <c r="J23" s="87">
        <f t="shared" si="3"/>
        <v>0.14949398009889747</v>
      </c>
      <c r="K23" s="120">
        <f t="shared" si="6"/>
        <v>9.9662653399264972E-2</v>
      </c>
      <c r="N23" s="290"/>
      <c r="O23" s="116">
        <f>Amnt_Deposited!B18</f>
        <v>2004</v>
      </c>
      <c r="P23" s="119">
        <f>Amnt_Deposited!C18</f>
        <v>3.17005903566</v>
      </c>
      <c r="Q23" s="319">
        <f>MCF!R22</f>
        <v>0.8</v>
      </c>
      <c r="R23" s="87">
        <f t="shared" si="4"/>
        <v>0.1902035421396</v>
      </c>
      <c r="S23" s="87">
        <f t="shared" si="7"/>
        <v>0.1902035421396</v>
      </c>
      <c r="T23" s="87">
        <f t="shared" si="8"/>
        <v>0</v>
      </c>
      <c r="U23" s="87">
        <f t="shared" si="9"/>
        <v>0.3935651756819265</v>
      </c>
      <c r="V23" s="87">
        <f t="shared" si="10"/>
        <v>0.10001827392878955</v>
      </c>
      <c r="W23" s="120">
        <f t="shared" si="11"/>
        <v>6.6678849285859695E-2</v>
      </c>
    </row>
    <row r="24" spans="2:23">
      <c r="B24" s="116">
        <f>Amnt_Deposited!B19</f>
        <v>2005</v>
      </c>
      <c r="C24" s="119">
        <f>Amnt_Deposited!C19</f>
        <v>3.2840233806600003</v>
      </c>
      <c r="D24" s="453">
        <f>Dry_Matter_Content!C11</f>
        <v>0.59</v>
      </c>
      <c r="E24" s="319">
        <f>MCF!R23</f>
        <v>0.8</v>
      </c>
      <c r="F24" s="87">
        <f t="shared" si="5"/>
        <v>0.29451121677758885</v>
      </c>
      <c r="G24" s="87">
        <f t="shared" si="0"/>
        <v>0.29451121677758885</v>
      </c>
      <c r="H24" s="87">
        <f t="shared" si="1"/>
        <v>0</v>
      </c>
      <c r="I24" s="87">
        <f t="shared" si="2"/>
        <v>0.68882614545698972</v>
      </c>
      <c r="J24" s="87">
        <f t="shared" si="3"/>
        <v>0.19393382057318539</v>
      </c>
      <c r="K24" s="120">
        <f t="shared" si="6"/>
        <v>0.12928921371545693</v>
      </c>
      <c r="N24" s="290"/>
      <c r="O24" s="116">
        <f>Amnt_Deposited!B19</f>
        <v>2005</v>
      </c>
      <c r="P24" s="119">
        <f>Amnt_Deposited!C19</f>
        <v>3.2840233806600003</v>
      </c>
      <c r="Q24" s="319">
        <f>MCF!R23</f>
        <v>0.8</v>
      </c>
      <c r="R24" s="87">
        <f t="shared" si="4"/>
        <v>0.19704140283960003</v>
      </c>
      <c r="S24" s="87">
        <f t="shared" si="7"/>
        <v>0.19704140283960003</v>
      </c>
      <c r="T24" s="87">
        <f t="shared" si="8"/>
        <v>0</v>
      </c>
      <c r="U24" s="87">
        <f t="shared" si="9"/>
        <v>0.46085602952073351</v>
      </c>
      <c r="V24" s="87">
        <f t="shared" si="10"/>
        <v>0.12975054900079305</v>
      </c>
      <c r="W24" s="120">
        <f t="shared" si="11"/>
        <v>8.6500366000528697E-2</v>
      </c>
    </row>
    <row r="25" spans="2:23">
      <c r="B25" s="116">
        <f>Amnt_Deposited!B20</f>
        <v>2006</v>
      </c>
      <c r="C25" s="119">
        <f>Amnt_Deposited!C20</f>
        <v>3.3199020379799999</v>
      </c>
      <c r="D25" s="453">
        <f>Dry_Matter_Content!C12</f>
        <v>0.59</v>
      </c>
      <c r="E25" s="319">
        <f>MCF!R24</f>
        <v>0.8</v>
      </c>
      <c r="F25" s="87">
        <f t="shared" si="5"/>
        <v>0.2977288147660464</v>
      </c>
      <c r="G25" s="87">
        <f t="shared" si="0"/>
        <v>0.2977288147660464</v>
      </c>
      <c r="H25" s="87">
        <f t="shared" si="1"/>
        <v>0</v>
      </c>
      <c r="I25" s="87">
        <f t="shared" si="2"/>
        <v>0.75946278829932767</v>
      </c>
      <c r="J25" s="87">
        <f t="shared" si="3"/>
        <v>0.22709217192370837</v>
      </c>
      <c r="K25" s="120">
        <f t="shared" si="6"/>
        <v>0.15139478128247225</v>
      </c>
      <c r="N25" s="290"/>
      <c r="O25" s="116">
        <f>Amnt_Deposited!B20</f>
        <v>2006</v>
      </c>
      <c r="P25" s="119">
        <f>Amnt_Deposited!C20</f>
        <v>3.3199020379799999</v>
      </c>
      <c r="Q25" s="319">
        <f>MCF!R24</f>
        <v>0.8</v>
      </c>
      <c r="R25" s="87">
        <f t="shared" si="4"/>
        <v>0.19919412227879998</v>
      </c>
      <c r="S25" s="87">
        <f t="shared" si="7"/>
        <v>0.19919412227879998</v>
      </c>
      <c r="T25" s="87">
        <f t="shared" si="8"/>
        <v>0</v>
      </c>
      <c r="U25" s="87">
        <f t="shared" si="9"/>
        <v>0.50811515720293998</v>
      </c>
      <c r="V25" s="87">
        <f t="shared" si="10"/>
        <v>0.15193499459659346</v>
      </c>
      <c r="W25" s="120">
        <f t="shared" si="11"/>
        <v>0.10128999639772897</v>
      </c>
    </row>
    <row r="26" spans="2:23">
      <c r="B26" s="116">
        <f>Amnt_Deposited!B21</f>
        <v>2007</v>
      </c>
      <c r="C26" s="119">
        <f>Amnt_Deposited!C21</f>
        <v>3.3547349048399999</v>
      </c>
      <c r="D26" s="453">
        <f>Dry_Matter_Content!C13</f>
        <v>0.59</v>
      </c>
      <c r="E26" s="319">
        <f>MCF!R25</f>
        <v>0.8</v>
      </c>
      <c r="F26" s="87">
        <f t="shared" si="5"/>
        <v>0.30085262626605119</v>
      </c>
      <c r="G26" s="87">
        <f t="shared" si="0"/>
        <v>0.30085262626605119</v>
      </c>
      <c r="H26" s="87">
        <f t="shared" si="1"/>
        <v>0</v>
      </c>
      <c r="I26" s="87">
        <f t="shared" si="2"/>
        <v>0.8099357574812116</v>
      </c>
      <c r="J26" s="87">
        <f t="shared" si="3"/>
        <v>0.25037965708416732</v>
      </c>
      <c r="K26" s="120">
        <f t="shared" si="6"/>
        <v>0.16691977138944486</v>
      </c>
      <c r="N26" s="290"/>
      <c r="O26" s="116">
        <f>Amnt_Deposited!B21</f>
        <v>2007</v>
      </c>
      <c r="P26" s="119">
        <f>Amnt_Deposited!C21</f>
        <v>3.3547349048399999</v>
      </c>
      <c r="Q26" s="319">
        <f>MCF!R25</f>
        <v>0.8</v>
      </c>
      <c r="R26" s="87">
        <f t="shared" si="4"/>
        <v>0.20128409429040001</v>
      </c>
      <c r="S26" s="87">
        <f t="shared" si="7"/>
        <v>0.20128409429040001</v>
      </c>
      <c r="T26" s="87">
        <f t="shared" si="8"/>
        <v>0</v>
      </c>
      <c r="U26" s="87">
        <f t="shared" si="9"/>
        <v>0.54188386985808079</v>
      </c>
      <c r="V26" s="87">
        <f t="shared" si="10"/>
        <v>0.16751538163525914</v>
      </c>
      <c r="W26" s="120">
        <f t="shared" si="11"/>
        <v>0.11167692109017276</v>
      </c>
    </row>
    <row r="27" spans="2:23">
      <c r="B27" s="116">
        <f>Amnt_Deposited!B22</f>
        <v>2008</v>
      </c>
      <c r="C27" s="119">
        <f>Amnt_Deposited!C22</f>
        <v>3.38820019956</v>
      </c>
      <c r="D27" s="453">
        <f>Dry_Matter_Content!C14</f>
        <v>0.59</v>
      </c>
      <c r="E27" s="319">
        <f>MCF!R26</f>
        <v>0.8</v>
      </c>
      <c r="F27" s="87">
        <f t="shared" si="5"/>
        <v>0.30385379389654082</v>
      </c>
      <c r="G27" s="87">
        <f t="shared" si="0"/>
        <v>0.30385379389654082</v>
      </c>
      <c r="H27" s="87">
        <f t="shared" si="1"/>
        <v>0</v>
      </c>
      <c r="I27" s="87">
        <f t="shared" si="2"/>
        <v>0.84676996813725691</v>
      </c>
      <c r="J27" s="87">
        <f t="shared" si="3"/>
        <v>0.26701958324049541</v>
      </c>
      <c r="K27" s="120">
        <f t="shared" si="6"/>
        <v>0.17801305549366359</v>
      </c>
      <c r="N27" s="290"/>
      <c r="O27" s="116">
        <f>Amnt_Deposited!B22</f>
        <v>2008</v>
      </c>
      <c r="P27" s="119">
        <f>Amnt_Deposited!C22</f>
        <v>3.38820019956</v>
      </c>
      <c r="Q27" s="319">
        <f>MCF!R26</f>
        <v>0.8</v>
      </c>
      <c r="R27" s="87">
        <f t="shared" si="4"/>
        <v>0.20329201197360003</v>
      </c>
      <c r="S27" s="87">
        <f t="shared" si="7"/>
        <v>0.20329201197360003</v>
      </c>
      <c r="T27" s="87">
        <f t="shared" si="8"/>
        <v>0</v>
      </c>
      <c r="U27" s="87">
        <f t="shared" si="9"/>
        <v>0.56652763256283911</v>
      </c>
      <c r="V27" s="87">
        <f t="shared" si="10"/>
        <v>0.17864824926884168</v>
      </c>
      <c r="W27" s="120">
        <f t="shared" si="11"/>
        <v>0.11909883284589445</v>
      </c>
    </row>
    <row r="28" spans="2:23">
      <c r="B28" s="116">
        <f>Amnt_Deposited!B23</f>
        <v>2009</v>
      </c>
      <c r="C28" s="119">
        <f>Amnt_Deposited!C23</f>
        <v>3.41978843448</v>
      </c>
      <c r="D28" s="453">
        <f>Dry_Matter_Content!C15</f>
        <v>0.59</v>
      </c>
      <c r="E28" s="319">
        <f>MCF!R27</f>
        <v>0.8</v>
      </c>
      <c r="F28" s="87">
        <f t="shared" si="5"/>
        <v>0.30668662680416636</v>
      </c>
      <c r="G28" s="87">
        <f t="shared" si="0"/>
        <v>0.30668662680416636</v>
      </c>
      <c r="H28" s="87">
        <f t="shared" si="1"/>
        <v>0</v>
      </c>
      <c r="I28" s="87">
        <f t="shared" si="2"/>
        <v>0.87429351082752926</v>
      </c>
      <c r="J28" s="87">
        <f t="shared" si="3"/>
        <v>0.27916308411389401</v>
      </c>
      <c r="K28" s="120">
        <f t="shared" si="6"/>
        <v>0.18610872274259599</v>
      </c>
      <c r="N28" s="290"/>
      <c r="O28" s="116">
        <f>Amnt_Deposited!B23</f>
        <v>2009</v>
      </c>
      <c r="P28" s="119">
        <f>Amnt_Deposited!C23</f>
        <v>3.41978843448</v>
      </c>
      <c r="Q28" s="319">
        <f>MCF!R27</f>
        <v>0.8</v>
      </c>
      <c r="R28" s="87">
        <f t="shared" si="4"/>
        <v>0.20518730606880001</v>
      </c>
      <c r="S28" s="87">
        <f t="shared" si="7"/>
        <v>0.20518730606880001</v>
      </c>
      <c r="T28" s="87">
        <f t="shared" si="8"/>
        <v>0</v>
      </c>
      <c r="U28" s="87">
        <f t="shared" si="9"/>
        <v>0.5849421348087841</v>
      </c>
      <c r="V28" s="87">
        <f t="shared" si="10"/>
        <v>0.18677280382285505</v>
      </c>
      <c r="W28" s="120">
        <f t="shared" si="11"/>
        <v>0.12451520254857003</v>
      </c>
    </row>
    <row r="29" spans="2:23">
      <c r="B29" s="116">
        <f>Amnt_Deposited!B24</f>
        <v>2010</v>
      </c>
      <c r="C29" s="119">
        <f>Amnt_Deposited!C24</f>
        <v>3.8324734390799997</v>
      </c>
      <c r="D29" s="453">
        <f>Dry_Matter_Content!C16</f>
        <v>0.59</v>
      </c>
      <c r="E29" s="319">
        <f>MCF!R28</f>
        <v>0.8</v>
      </c>
      <c r="F29" s="87">
        <f t="shared" si="5"/>
        <v>0.34369621801669442</v>
      </c>
      <c r="G29" s="87">
        <f t="shared" si="0"/>
        <v>0.34369621801669442</v>
      </c>
      <c r="H29" s="87">
        <f t="shared" si="1"/>
        <v>0</v>
      </c>
      <c r="I29" s="87">
        <f t="shared" si="2"/>
        <v>0.92975268444326464</v>
      </c>
      <c r="J29" s="87">
        <f t="shared" si="3"/>
        <v>0.2882370444009591</v>
      </c>
      <c r="K29" s="120">
        <f t="shared" si="6"/>
        <v>0.19215802960063938</v>
      </c>
      <c r="O29" s="116">
        <f>Amnt_Deposited!B24</f>
        <v>2010</v>
      </c>
      <c r="P29" s="119">
        <f>Amnt_Deposited!C24</f>
        <v>3.8324734390799997</v>
      </c>
      <c r="Q29" s="319">
        <f>MCF!R28</f>
        <v>0.8</v>
      </c>
      <c r="R29" s="87">
        <f t="shared" si="4"/>
        <v>0.22994840634479999</v>
      </c>
      <c r="S29" s="87">
        <f t="shared" si="7"/>
        <v>0.22994840634479999</v>
      </c>
      <c r="T29" s="87">
        <f t="shared" si="8"/>
        <v>0</v>
      </c>
      <c r="U29" s="87">
        <f t="shared" si="9"/>
        <v>0.62204684507800934</v>
      </c>
      <c r="V29" s="87">
        <f t="shared" si="10"/>
        <v>0.19284369607557481</v>
      </c>
      <c r="W29" s="120">
        <f t="shared" si="11"/>
        <v>0.12856246405038319</v>
      </c>
    </row>
    <row r="30" spans="2:23">
      <c r="B30" s="116">
        <f>Amnt_Deposited!B25</f>
        <v>2011</v>
      </c>
      <c r="C30" s="119">
        <f>Amnt_Deposited!C25</f>
        <v>3.5585640972000006</v>
      </c>
      <c r="D30" s="453">
        <f>Dry_Matter_Content!C17</f>
        <v>0.59</v>
      </c>
      <c r="E30" s="319">
        <f>MCF!R29</f>
        <v>0.8</v>
      </c>
      <c r="F30" s="87">
        <f t="shared" si="5"/>
        <v>0.31913202823689601</v>
      </c>
      <c r="G30" s="87">
        <f t="shared" si="0"/>
        <v>0.31913202823689601</v>
      </c>
      <c r="H30" s="87">
        <f t="shared" si="1"/>
        <v>0</v>
      </c>
      <c r="I30" s="87">
        <f t="shared" si="2"/>
        <v>0.9423638904746644</v>
      </c>
      <c r="J30" s="87">
        <f t="shared" si="3"/>
        <v>0.30652082220549626</v>
      </c>
      <c r="K30" s="120">
        <f t="shared" si="6"/>
        <v>0.20434721480366416</v>
      </c>
      <c r="O30" s="116">
        <f>Amnt_Deposited!B25</f>
        <v>2011</v>
      </c>
      <c r="P30" s="119">
        <f>Amnt_Deposited!C25</f>
        <v>3.5585640972000006</v>
      </c>
      <c r="Q30" s="319">
        <f>MCF!R29</f>
        <v>0.8</v>
      </c>
      <c r="R30" s="87">
        <f t="shared" si="4"/>
        <v>0.21351384583200003</v>
      </c>
      <c r="S30" s="87">
        <f t="shared" si="7"/>
        <v>0.21351384583200003</v>
      </c>
      <c r="T30" s="87">
        <f t="shared" si="8"/>
        <v>0</v>
      </c>
      <c r="U30" s="87">
        <f t="shared" si="9"/>
        <v>0.63048431566101548</v>
      </c>
      <c r="V30" s="87">
        <f t="shared" si="10"/>
        <v>0.20507637524899391</v>
      </c>
      <c r="W30" s="120">
        <f t="shared" si="11"/>
        <v>0.13671758349932928</v>
      </c>
    </row>
    <row r="31" spans="2:23">
      <c r="B31" s="116">
        <f>Amnt_Deposited!B26</f>
        <v>2012</v>
      </c>
      <c r="C31" s="119">
        <f>Amnt_Deposited!C26</f>
        <v>3.6086840316000002</v>
      </c>
      <c r="D31" s="453">
        <f>Dry_Matter_Content!C18</f>
        <v>0.59</v>
      </c>
      <c r="E31" s="319">
        <f>MCF!R30</f>
        <v>0.8</v>
      </c>
      <c r="F31" s="87">
        <f t="shared" si="5"/>
        <v>0.32362678395388805</v>
      </c>
      <c r="G31" s="87">
        <f t="shared" si="0"/>
        <v>0.32362678395388805</v>
      </c>
      <c r="H31" s="87">
        <f t="shared" si="1"/>
        <v>0</v>
      </c>
      <c r="I31" s="87">
        <f t="shared" si="2"/>
        <v>0.95531219039918924</v>
      </c>
      <c r="J31" s="87">
        <f t="shared" si="3"/>
        <v>0.31067848402936316</v>
      </c>
      <c r="K31" s="120">
        <f t="shared" si="6"/>
        <v>0.20711898935290876</v>
      </c>
      <c r="O31" s="116">
        <f>Amnt_Deposited!B26</f>
        <v>2012</v>
      </c>
      <c r="P31" s="119">
        <f>Amnt_Deposited!C26</f>
        <v>3.6086840316000002</v>
      </c>
      <c r="Q31" s="319">
        <f>MCF!R30</f>
        <v>0.8</v>
      </c>
      <c r="R31" s="87">
        <f t="shared" si="4"/>
        <v>0.21652104189600002</v>
      </c>
      <c r="S31" s="87">
        <f t="shared" si="7"/>
        <v>0.21652104189600002</v>
      </c>
      <c r="T31" s="87">
        <f t="shared" si="8"/>
        <v>0</v>
      </c>
      <c r="U31" s="87">
        <f t="shared" si="9"/>
        <v>0.63914731739464048</v>
      </c>
      <c r="V31" s="87">
        <f t="shared" si="10"/>
        <v>0.20785804016237502</v>
      </c>
      <c r="W31" s="120">
        <f t="shared" si="11"/>
        <v>0.13857202677491667</v>
      </c>
    </row>
    <row r="32" spans="2:23">
      <c r="B32" s="116">
        <f>Amnt_Deposited!B27</f>
        <v>2013</v>
      </c>
      <c r="C32" s="119">
        <f>Amnt_Deposited!C27</f>
        <v>3.6616073670000007</v>
      </c>
      <c r="D32" s="453">
        <f>Dry_Matter_Content!C19</f>
        <v>0.59</v>
      </c>
      <c r="E32" s="319">
        <f>MCF!R31</f>
        <v>0.8</v>
      </c>
      <c r="F32" s="87">
        <f t="shared" si="5"/>
        <v>0.32837294867256006</v>
      </c>
      <c r="G32" s="87">
        <f t="shared" si="0"/>
        <v>0.32837294867256006</v>
      </c>
      <c r="H32" s="87">
        <f t="shared" si="1"/>
        <v>0</v>
      </c>
      <c r="I32" s="87">
        <f t="shared" si="2"/>
        <v>0.96873786011935203</v>
      </c>
      <c r="J32" s="87">
        <f t="shared" si="3"/>
        <v>0.31494727895239727</v>
      </c>
      <c r="K32" s="120">
        <f t="shared" si="6"/>
        <v>0.2099648526349315</v>
      </c>
      <c r="O32" s="116">
        <f>Amnt_Deposited!B27</f>
        <v>2013</v>
      </c>
      <c r="P32" s="119">
        <f>Amnt_Deposited!C27</f>
        <v>3.6616073670000007</v>
      </c>
      <c r="Q32" s="319">
        <f>MCF!R31</f>
        <v>0.8</v>
      </c>
      <c r="R32" s="87">
        <f t="shared" si="4"/>
        <v>0.21969644202000005</v>
      </c>
      <c r="S32" s="87">
        <f t="shared" si="7"/>
        <v>0.21969644202000005</v>
      </c>
      <c r="T32" s="87">
        <f t="shared" si="8"/>
        <v>0</v>
      </c>
      <c r="U32" s="87">
        <f t="shared" si="9"/>
        <v>0.64812970123953084</v>
      </c>
      <c r="V32" s="87">
        <f t="shared" si="10"/>
        <v>0.21071405817510969</v>
      </c>
      <c r="W32" s="120">
        <f t="shared" si="11"/>
        <v>0.14047603878340645</v>
      </c>
    </row>
    <row r="33" spans="2:23">
      <c r="B33" s="116">
        <f>Amnt_Deposited!B28</f>
        <v>2014</v>
      </c>
      <c r="C33" s="119">
        <f>Amnt_Deposited!C28</f>
        <v>3.7082657106000005</v>
      </c>
      <c r="D33" s="453">
        <f>Dry_Matter_Content!C20</f>
        <v>0.59</v>
      </c>
      <c r="E33" s="319">
        <f>MCF!R32</f>
        <v>0.8</v>
      </c>
      <c r="F33" s="87">
        <f t="shared" si="5"/>
        <v>0.33255726892660809</v>
      </c>
      <c r="G33" s="87">
        <f t="shared" si="0"/>
        <v>0.33255726892660809</v>
      </c>
      <c r="H33" s="87">
        <f t="shared" si="1"/>
        <v>0</v>
      </c>
      <c r="I33" s="87">
        <f t="shared" si="2"/>
        <v>0.98192167591827884</v>
      </c>
      <c r="J33" s="87">
        <f t="shared" si="3"/>
        <v>0.31937345312768123</v>
      </c>
      <c r="K33" s="120">
        <f t="shared" si="6"/>
        <v>0.21291563541845415</v>
      </c>
      <c r="O33" s="116">
        <f>Amnt_Deposited!B28</f>
        <v>2014</v>
      </c>
      <c r="P33" s="119">
        <f>Amnt_Deposited!C28</f>
        <v>3.7082657106000005</v>
      </c>
      <c r="Q33" s="319">
        <f>MCF!R32</f>
        <v>0.8</v>
      </c>
      <c r="R33" s="87">
        <f t="shared" si="4"/>
        <v>0.22249594263600003</v>
      </c>
      <c r="S33" s="87">
        <f t="shared" si="7"/>
        <v>0.22249594263600003</v>
      </c>
      <c r="T33" s="87">
        <f t="shared" si="8"/>
        <v>0</v>
      </c>
      <c r="U33" s="87">
        <f t="shared" si="9"/>
        <v>0.65695027380794757</v>
      </c>
      <c r="V33" s="87">
        <f t="shared" si="10"/>
        <v>0.21367537006758336</v>
      </c>
      <c r="W33" s="120">
        <f t="shared" si="11"/>
        <v>0.14245024671172224</v>
      </c>
    </row>
    <row r="34" spans="2:23">
      <c r="B34" s="116">
        <f>Amnt_Deposited!B29</f>
        <v>2015</v>
      </c>
      <c r="C34" s="119">
        <f>Amnt_Deposited!C29</f>
        <v>3.7598482890000002</v>
      </c>
      <c r="D34" s="453">
        <f>Dry_Matter_Content!C21</f>
        <v>0.59</v>
      </c>
      <c r="E34" s="319">
        <f>MCF!R33</f>
        <v>0.8</v>
      </c>
      <c r="F34" s="87">
        <f t="shared" si="5"/>
        <v>0.33718319455752005</v>
      </c>
      <c r="G34" s="87">
        <f t="shared" si="0"/>
        <v>0.33718319455752005</v>
      </c>
      <c r="H34" s="87">
        <f t="shared" si="1"/>
        <v>0</v>
      </c>
      <c r="I34" s="87">
        <f t="shared" si="2"/>
        <v>0.99538497756245281</v>
      </c>
      <c r="J34" s="87">
        <f t="shared" si="3"/>
        <v>0.32371989291334602</v>
      </c>
      <c r="K34" s="120">
        <f t="shared" si="6"/>
        <v>0.21581326194223066</v>
      </c>
      <c r="O34" s="116">
        <f>Amnt_Deposited!B29</f>
        <v>2015</v>
      </c>
      <c r="P34" s="119">
        <f>Amnt_Deposited!C29</f>
        <v>3.7598482890000002</v>
      </c>
      <c r="Q34" s="319">
        <f>MCF!R33</f>
        <v>0.8</v>
      </c>
      <c r="R34" s="87">
        <f t="shared" si="4"/>
        <v>0.22559089734000001</v>
      </c>
      <c r="S34" s="87">
        <f t="shared" si="7"/>
        <v>0.22559089734000001</v>
      </c>
      <c r="T34" s="87">
        <f t="shared" si="8"/>
        <v>0</v>
      </c>
      <c r="U34" s="87">
        <f t="shared" si="9"/>
        <v>0.6659578351220693</v>
      </c>
      <c r="V34" s="87">
        <f t="shared" si="10"/>
        <v>0.21658333602587829</v>
      </c>
      <c r="W34" s="120">
        <f t="shared" si="11"/>
        <v>0.14438889068391886</v>
      </c>
    </row>
    <row r="35" spans="2:23">
      <c r="B35" s="116">
        <f>Amnt_Deposited!B30</f>
        <v>2016</v>
      </c>
      <c r="C35" s="119">
        <f>Amnt_Deposited!C30</f>
        <v>3.8028987774000003</v>
      </c>
      <c r="D35" s="453">
        <f>Dry_Matter_Content!C22</f>
        <v>0.59</v>
      </c>
      <c r="E35" s="319">
        <f>MCF!R34</f>
        <v>0.8</v>
      </c>
      <c r="F35" s="87">
        <f t="shared" si="5"/>
        <v>0.34104396235723206</v>
      </c>
      <c r="G35" s="87">
        <f t="shared" si="0"/>
        <v>0.34104396235723206</v>
      </c>
      <c r="H35" s="87">
        <f t="shared" si="1"/>
        <v>0</v>
      </c>
      <c r="I35" s="87">
        <f t="shared" si="2"/>
        <v>1.0082704663400792</v>
      </c>
      <c r="J35" s="87">
        <f t="shared" si="3"/>
        <v>0.32815847357960565</v>
      </c>
      <c r="K35" s="120">
        <f t="shared" si="6"/>
        <v>0.2187723157197371</v>
      </c>
      <c r="O35" s="116">
        <f>Amnt_Deposited!B30</f>
        <v>2016</v>
      </c>
      <c r="P35" s="119">
        <f>Amnt_Deposited!C30</f>
        <v>3.8028987774000003</v>
      </c>
      <c r="Q35" s="319">
        <f>MCF!R34</f>
        <v>0.8</v>
      </c>
      <c r="R35" s="87">
        <f t="shared" si="4"/>
        <v>0.22817392664400005</v>
      </c>
      <c r="S35" s="87">
        <f t="shared" si="7"/>
        <v>0.22817392664400005</v>
      </c>
      <c r="T35" s="87">
        <f t="shared" si="8"/>
        <v>0</v>
      </c>
      <c r="U35" s="87">
        <f t="shared" si="9"/>
        <v>0.67457881334082026</v>
      </c>
      <c r="V35" s="87">
        <f t="shared" si="10"/>
        <v>0.21955294842524911</v>
      </c>
      <c r="W35" s="120">
        <f t="shared" si="11"/>
        <v>0.14636863228349939</v>
      </c>
    </row>
    <row r="36" spans="2:23">
      <c r="B36" s="116">
        <f>Amnt_Deposited!B31</f>
        <v>2017</v>
      </c>
      <c r="C36" s="119">
        <f>Amnt_Deposited!C31</f>
        <v>3.9521225937600004</v>
      </c>
      <c r="D36" s="453">
        <f>Dry_Matter_Content!C23</f>
        <v>0.59</v>
      </c>
      <c r="E36" s="319">
        <f>MCF!R35</f>
        <v>0.8</v>
      </c>
      <c r="F36" s="87">
        <f t="shared" si="5"/>
        <v>0.3544263542083968</v>
      </c>
      <c r="G36" s="87">
        <f t="shared" si="0"/>
        <v>0.3544263542083968</v>
      </c>
      <c r="H36" s="87">
        <f t="shared" si="1"/>
        <v>0</v>
      </c>
      <c r="I36" s="87">
        <f t="shared" si="2"/>
        <v>1.0302902596218542</v>
      </c>
      <c r="J36" s="87">
        <f t="shared" si="3"/>
        <v>0.3324065609266218</v>
      </c>
      <c r="K36" s="120">
        <f t="shared" si="6"/>
        <v>0.22160437395108118</v>
      </c>
      <c r="O36" s="116">
        <f>Amnt_Deposited!B31</f>
        <v>2017</v>
      </c>
      <c r="P36" s="119">
        <f>Amnt_Deposited!C31</f>
        <v>3.9521225937600004</v>
      </c>
      <c r="Q36" s="319">
        <f>MCF!R35</f>
        <v>0.8</v>
      </c>
      <c r="R36" s="87">
        <f t="shared" si="4"/>
        <v>0.23712735562560006</v>
      </c>
      <c r="S36" s="87">
        <f t="shared" si="7"/>
        <v>0.23712735562560006</v>
      </c>
      <c r="T36" s="87">
        <f t="shared" si="8"/>
        <v>0</v>
      </c>
      <c r="U36" s="87">
        <f t="shared" si="9"/>
        <v>0.68931105683888561</v>
      </c>
      <c r="V36" s="87">
        <f t="shared" si="10"/>
        <v>0.22239511212753468</v>
      </c>
      <c r="W36" s="120">
        <f t="shared" si="11"/>
        <v>0.14826340808502311</v>
      </c>
    </row>
    <row r="37" spans="2:23">
      <c r="B37" s="116">
        <f>Amnt_Deposited!B32</f>
        <v>2018</v>
      </c>
      <c r="C37" s="119">
        <f>Amnt_Deposited!C32</f>
        <v>4.0361124877199996</v>
      </c>
      <c r="D37" s="453">
        <f>Dry_Matter_Content!C24</f>
        <v>0.59</v>
      </c>
      <c r="E37" s="319">
        <f>MCF!R36</f>
        <v>0.8</v>
      </c>
      <c r="F37" s="87">
        <f t="shared" si="5"/>
        <v>0.3619585678987296</v>
      </c>
      <c r="G37" s="87">
        <f t="shared" si="0"/>
        <v>0.3619585678987296</v>
      </c>
      <c r="H37" s="87">
        <f t="shared" si="1"/>
        <v>0</v>
      </c>
      <c r="I37" s="87">
        <f t="shared" si="2"/>
        <v>1.0525827821585216</v>
      </c>
      <c r="J37" s="87">
        <f t="shared" si="3"/>
        <v>0.33966604536206207</v>
      </c>
      <c r="K37" s="120">
        <f t="shared" si="6"/>
        <v>0.22644403024137472</v>
      </c>
      <c r="O37" s="116">
        <f>Amnt_Deposited!B32</f>
        <v>2018</v>
      </c>
      <c r="P37" s="119">
        <f>Amnt_Deposited!C32</f>
        <v>4.0361124877199996</v>
      </c>
      <c r="Q37" s="319">
        <f>MCF!R36</f>
        <v>0.8</v>
      </c>
      <c r="R37" s="87">
        <f t="shared" si="4"/>
        <v>0.2421667492632</v>
      </c>
      <c r="S37" s="87">
        <f t="shared" si="7"/>
        <v>0.2421667492632</v>
      </c>
      <c r="T37" s="87">
        <f t="shared" si="8"/>
        <v>0</v>
      </c>
      <c r="U37" s="87">
        <f t="shared" si="9"/>
        <v>0.70422576861631703</v>
      </c>
      <c r="V37" s="87">
        <f t="shared" si="10"/>
        <v>0.22725203748576861</v>
      </c>
      <c r="W37" s="120">
        <f t="shared" si="11"/>
        <v>0.15150135832384573</v>
      </c>
    </row>
    <row r="38" spans="2:23">
      <c r="B38" s="116">
        <f>Amnt_Deposited!B33</f>
        <v>2019</v>
      </c>
      <c r="C38" s="119">
        <f>Amnt_Deposited!C33</f>
        <v>4.1201023816800006</v>
      </c>
      <c r="D38" s="453">
        <f>Dry_Matter_Content!C25</f>
        <v>0.59</v>
      </c>
      <c r="E38" s="319">
        <f>MCF!R37</f>
        <v>0.8</v>
      </c>
      <c r="F38" s="87">
        <f t="shared" si="5"/>
        <v>0.36949078158906246</v>
      </c>
      <c r="G38" s="87">
        <f t="shared" si="0"/>
        <v>0.36949078158906246</v>
      </c>
      <c r="H38" s="87">
        <f t="shared" si="1"/>
        <v>0</v>
      </c>
      <c r="I38" s="87">
        <f t="shared" si="2"/>
        <v>1.0750581205818839</v>
      </c>
      <c r="J38" s="87">
        <f t="shared" si="3"/>
        <v>0.3470154431657001</v>
      </c>
      <c r="K38" s="120">
        <f t="shared" si="6"/>
        <v>0.23134362877713338</v>
      </c>
      <c r="O38" s="116">
        <f>Amnt_Deposited!B33</f>
        <v>2019</v>
      </c>
      <c r="P38" s="119">
        <f>Amnt_Deposited!C33</f>
        <v>4.1201023816800006</v>
      </c>
      <c r="Q38" s="319">
        <f>MCF!R37</f>
        <v>0.8</v>
      </c>
      <c r="R38" s="87">
        <f t="shared" si="4"/>
        <v>0.24720614290080004</v>
      </c>
      <c r="S38" s="87">
        <f t="shared" si="7"/>
        <v>0.24720614290080004</v>
      </c>
      <c r="T38" s="87">
        <f t="shared" si="8"/>
        <v>0</v>
      </c>
      <c r="U38" s="87">
        <f t="shared" si="9"/>
        <v>0.71926279253917313</v>
      </c>
      <c r="V38" s="87">
        <f t="shared" si="10"/>
        <v>0.2321691189779439</v>
      </c>
      <c r="W38" s="120">
        <f t="shared" si="11"/>
        <v>0.1547794126519626</v>
      </c>
    </row>
    <row r="39" spans="2:23">
      <c r="B39" s="116">
        <f>Amnt_Deposited!B34</f>
        <v>2020</v>
      </c>
      <c r="C39" s="119">
        <f>Amnt_Deposited!C34</f>
        <v>4.2040922756399999</v>
      </c>
      <c r="D39" s="453">
        <f>Dry_Matter_Content!C26</f>
        <v>0.59</v>
      </c>
      <c r="E39" s="319">
        <f>MCF!R38</f>
        <v>0.8</v>
      </c>
      <c r="F39" s="87">
        <f t="shared" si="5"/>
        <v>0.37702299527939515</v>
      </c>
      <c r="G39" s="87">
        <f t="shared" si="0"/>
        <v>0.37702299527939515</v>
      </c>
      <c r="H39" s="87">
        <f t="shared" si="1"/>
        <v>0</v>
      </c>
      <c r="I39" s="87">
        <f t="shared" si="2"/>
        <v>1.0976560041588315</v>
      </c>
      <c r="J39" s="87">
        <f t="shared" si="3"/>
        <v>0.35442511170244756</v>
      </c>
      <c r="K39" s="120">
        <f t="shared" si="6"/>
        <v>0.23628340780163171</v>
      </c>
      <c r="O39" s="116">
        <f>Amnt_Deposited!B34</f>
        <v>2020</v>
      </c>
      <c r="P39" s="119">
        <f>Amnt_Deposited!C34</f>
        <v>4.2040922756399999</v>
      </c>
      <c r="Q39" s="319">
        <f>MCF!R38</f>
        <v>0.8</v>
      </c>
      <c r="R39" s="87">
        <f t="shared" si="4"/>
        <v>0.25224553653839998</v>
      </c>
      <c r="S39" s="87">
        <f t="shared" si="7"/>
        <v>0.25224553653839998</v>
      </c>
      <c r="T39" s="87">
        <f t="shared" si="8"/>
        <v>0</v>
      </c>
      <c r="U39" s="87">
        <f t="shared" si="9"/>
        <v>0.73438180474498105</v>
      </c>
      <c r="V39" s="87">
        <f t="shared" si="10"/>
        <v>0.2371265243325921</v>
      </c>
      <c r="W39" s="120">
        <f t="shared" si="11"/>
        <v>0.1580843495550614</v>
      </c>
    </row>
    <row r="40" spans="2:23">
      <c r="B40" s="116">
        <f>Amnt_Deposited!B35</f>
        <v>2021</v>
      </c>
      <c r="C40" s="119">
        <f>Amnt_Deposited!C35</f>
        <v>4.2880821696000009</v>
      </c>
      <c r="D40" s="453">
        <f>Dry_Matter_Content!C27</f>
        <v>0.59</v>
      </c>
      <c r="E40" s="319">
        <f>MCF!R39</f>
        <v>0.8</v>
      </c>
      <c r="F40" s="87">
        <f t="shared" si="5"/>
        <v>0.38455520896972806</v>
      </c>
      <c r="G40" s="87">
        <f t="shared" si="0"/>
        <v>0.38455520896972806</v>
      </c>
      <c r="H40" s="87">
        <f t="shared" si="1"/>
        <v>0</v>
      </c>
      <c r="I40" s="87">
        <f t="shared" si="2"/>
        <v>1.1203360322087719</v>
      </c>
      <c r="J40" s="87">
        <f t="shared" si="3"/>
        <v>0.36187518091978765</v>
      </c>
      <c r="K40" s="120">
        <f t="shared" si="6"/>
        <v>0.24125012061319176</v>
      </c>
      <c r="O40" s="116">
        <f>Amnt_Deposited!B35</f>
        <v>2021</v>
      </c>
      <c r="P40" s="119">
        <f>Amnt_Deposited!C35</f>
        <v>4.2880821696000009</v>
      </c>
      <c r="Q40" s="319">
        <f>MCF!R39</f>
        <v>0.8</v>
      </c>
      <c r="R40" s="87">
        <f t="shared" si="4"/>
        <v>0.25728493017600002</v>
      </c>
      <c r="S40" s="87">
        <f t="shared" si="7"/>
        <v>0.25728493017600002</v>
      </c>
      <c r="T40" s="87">
        <f t="shared" si="8"/>
        <v>0</v>
      </c>
      <c r="U40" s="87">
        <f t="shared" si="9"/>
        <v>0.74955577534039164</v>
      </c>
      <c r="V40" s="87">
        <f t="shared" si="10"/>
        <v>0.24211095958058945</v>
      </c>
      <c r="W40" s="120">
        <f t="shared" si="11"/>
        <v>0.16140730638705963</v>
      </c>
    </row>
    <row r="41" spans="2:23">
      <c r="B41" s="116">
        <f>Amnt_Deposited!B36</f>
        <v>2022</v>
      </c>
      <c r="C41" s="119">
        <f>Amnt_Deposited!C36</f>
        <v>4.3720720635600001</v>
      </c>
      <c r="D41" s="453">
        <f>Dry_Matter_Content!C28</f>
        <v>0.59</v>
      </c>
      <c r="E41" s="319">
        <f>MCF!R40</f>
        <v>0.8</v>
      </c>
      <c r="F41" s="87">
        <f t="shared" si="5"/>
        <v>0.3920874226600608</v>
      </c>
      <c r="G41" s="87">
        <f t="shared" si="0"/>
        <v>0.3920874226600608</v>
      </c>
      <c r="H41" s="87">
        <f t="shared" si="1"/>
        <v>0</v>
      </c>
      <c r="I41" s="87">
        <f t="shared" si="2"/>
        <v>1.1430711233456301</v>
      </c>
      <c r="J41" s="87">
        <f t="shared" si="3"/>
        <v>0.3693523315232024</v>
      </c>
      <c r="K41" s="120">
        <f t="shared" si="6"/>
        <v>0.24623488768213492</v>
      </c>
      <c r="O41" s="116">
        <f>Amnt_Deposited!B36</f>
        <v>2022</v>
      </c>
      <c r="P41" s="119">
        <f>Amnt_Deposited!C36</f>
        <v>4.3720720635600001</v>
      </c>
      <c r="Q41" s="319">
        <f>MCF!R40</f>
        <v>0.8</v>
      </c>
      <c r="R41" s="87">
        <f t="shared" si="4"/>
        <v>0.26232432381359999</v>
      </c>
      <c r="S41" s="87">
        <f t="shared" si="7"/>
        <v>0.26232432381359999</v>
      </c>
      <c r="T41" s="87">
        <f t="shared" si="8"/>
        <v>0</v>
      </c>
      <c r="U41" s="87">
        <f t="shared" si="9"/>
        <v>0.7647665856460506</v>
      </c>
      <c r="V41" s="87">
        <f t="shared" si="10"/>
        <v>0.24711351350794097</v>
      </c>
      <c r="W41" s="120">
        <f t="shared" si="11"/>
        <v>0.16474234233862731</v>
      </c>
    </row>
    <row r="42" spans="2:23">
      <c r="B42" s="116">
        <f>Amnt_Deposited!B37</f>
        <v>2023</v>
      </c>
      <c r="C42" s="119">
        <f>Amnt_Deposited!C37</f>
        <v>4.4560619575200002</v>
      </c>
      <c r="D42" s="453">
        <f>Dry_Matter_Content!C29</f>
        <v>0.59</v>
      </c>
      <c r="E42" s="319">
        <f>MCF!R41</f>
        <v>0.8</v>
      </c>
      <c r="F42" s="87">
        <f t="shared" si="5"/>
        <v>0.39961963635039366</v>
      </c>
      <c r="G42" s="87">
        <f t="shared" si="0"/>
        <v>0.39961963635039366</v>
      </c>
      <c r="H42" s="87">
        <f t="shared" si="1"/>
        <v>0</v>
      </c>
      <c r="I42" s="87">
        <f t="shared" si="2"/>
        <v>1.1658431243734464</v>
      </c>
      <c r="J42" s="87">
        <f t="shared" si="3"/>
        <v>0.37684763532257737</v>
      </c>
      <c r="K42" s="120">
        <f t="shared" si="6"/>
        <v>0.25123175688171823</v>
      </c>
      <c r="O42" s="116">
        <f>Amnt_Deposited!B37</f>
        <v>2023</v>
      </c>
      <c r="P42" s="119">
        <f>Amnt_Deposited!C37</f>
        <v>4.4560619575200002</v>
      </c>
      <c r="Q42" s="319">
        <f>MCF!R41</f>
        <v>0.8</v>
      </c>
      <c r="R42" s="87">
        <f t="shared" si="4"/>
        <v>0.26736371745120002</v>
      </c>
      <c r="S42" s="87">
        <f t="shared" si="7"/>
        <v>0.26736371745120002</v>
      </c>
      <c r="T42" s="87">
        <f t="shared" si="8"/>
        <v>0</v>
      </c>
      <c r="U42" s="87">
        <f t="shared" si="9"/>
        <v>0.7800020903479794</v>
      </c>
      <c r="V42" s="87">
        <f t="shared" si="10"/>
        <v>0.25212821274927127</v>
      </c>
      <c r="W42" s="120">
        <f t="shared" si="11"/>
        <v>0.16808547516618083</v>
      </c>
    </row>
    <row r="43" spans="2:23">
      <c r="B43" s="116">
        <f>Amnt_Deposited!B38</f>
        <v>2024</v>
      </c>
      <c r="C43" s="119">
        <f>Amnt_Deposited!C38</f>
        <v>4.5400518514800003</v>
      </c>
      <c r="D43" s="453">
        <f>Dry_Matter_Content!C30</f>
        <v>0.59</v>
      </c>
      <c r="E43" s="319">
        <f>MCF!R42</f>
        <v>0.8</v>
      </c>
      <c r="F43" s="87">
        <f t="shared" si="5"/>
        <v>0.40715185004072646</v>
      </c>
      <c r="G43" s="87">
        <f t="shared" si="0"/>
        <v>0.40715185004072646</v>
      </c>
      <c r="H43" s="87">
        <f t="shared" si="1"/>
        <v>0</v>
      </c>
      <c r="I43" s="87">
        <f t="shared" si="2"/>
        <v>1.1886398668410687</v>
      </c>
      <c r="J43" s="87">
        <f t="shared" si="3"/>
        <v>0.3843551075731042</v>
      </c>
      <c r="K43" s="120">
        <f t="shared" si="6"/>
        <v>0.25623673838206945</v>
      </c>
      <c r="O43" s="116">
        <f>Amnt_Deposited!B38</f>
        <v>2024</v>
      </c>
      <c r="P43" s="119">
        <f>Amnt_Deposited!C38</f>
        <v>4.5400518514800003</v>
      </c>
      <c r="Q43" s="319">
        <f>MCF!R42</f>
        <v>0.8</v>
      </c>
      <c r="R43" s="87">
        <f t="shared" si="4"/>
        <v>0.27240311108880005</v>
      </c>
      <c r="S43" s="87">
        <f t="shared" si="7"/>
        <v>0.27240311108880005</v>
      </c>
      <c r="T43" s="87">
        <f t="shared" si="8"/>
        <v>0</v>
      </c>
      <c r="U43" s="87">
        <f t="shared" si="9"/>
        <v>0.79525414819875251</v>
      </c>
      <c r="V43" s="87">
        <f t="shared" si="10"/>
        <v>0.25715105323802695</v>
      </c>
      <c r="W43" s="120">
        <f t="shared" si="11"/>
        <v>0.17143403549201797</v>
      </c>
    </row>
    <row r="44" spans="2:23">
      <c r="B44" s="116">
        <f>Amnt_Deposited!B39</f>
        <v>2025</v>
      </c>
      <c r="C44" s="119">
        <f>Amnt_Deposited!C39</f>
        <v>4.6240417454400005</v>
      </c>
      <c r="D44" s="453">
        <f>Dry_Matter_Content!C31</f>
        <v>0.59</v>
      </c>
      <c r="E44" s="319">
        <f>MCF!R43</f>
        <v>0.8</v>
      </c>
      <c r="F44" s="87">
        <f t="shared" si="5"/>
        <v>0.4146840637310592</v>
      </c>
      <c r="G44" s="87">
        <f t="shared" si="0"/>
        <v>0.4146840637310592</v>
      </c>
      <c r="H44" s="87">
        <f t="shared" si="1"/>
        <v>0</v>
      </c>
      <c r="I44" s="87">
        <f t="shared" si="2"/>
        <v>1.2114531939917605</v>
      </c>
      <c r="J44" s="87">
        <f t="shared" si="3"/>
        <v>0.39187073658036731</v>
      </c>
      <c r="K44" s="120">
        <f t="shared" si="6"/>
        <v>0.26124715772024487</v>
      </c>
      <c r="O44" s="116">
        <f>Amnt_Deposited!B39</f>
        <v>2025</v>
      </c>
      <c r="P44" s="119">
        <f>Amnt_Deposited!C39</f>
        <v>4.6240417454400005</v>
      </c>
      <c r="Q44" s="319">
        <f>MCF!R43</f>
        <v>0.8</v>
      </c>
      <c r="R44" s="87">
        <f t="shared" si="4"/>
        <v>0.27744250472640003</v>
      </c>
      <c r="S44" s="87">
        <f t="shared" si="7"/>
        <v>0.27744250472640003</v>
      </c>
      <c r="T44" s="87">
        <f t="shared" si="8"/>
        <v>0</v>
      </c>
      <c r="U44" s="87">
        <f t="shared" si="9"/>
        <v>0.81051730195702087</v>
      </c>
      <c r="V44" s="87">
        <f t="shared" si="10"/>
        <v>0.26217935096813161</v>
      </c>
      <c r="W44" s="120">
        <f t="shared" si="11"/>
        <v>0.1747862339787544</v>
      </c>
    </row>
    <row r="45" spans="2:23">
      <c r="B45" s="116">
        <f>Amnt_Deposited!B40</f>
        <v>2026</v>
      </c>
      <c r="C45" s="119">
        <f>Amnt_Deposited!C40</f>
        <v>4.7080316394000006</v>
      </c>
      <c r="D45" s="453">
        <f>Dry_Matter_Content!C32</f>
        <v>0.59</v>
      </c>
      <c r="E45" s="319">
        <f>MCF!R44</f>
        <v>0.8</v>
      </c>
      <c r="F45" s="87">
        <f t="shared" si="5"/>
        <v>0.42221627742139206</v>
      </c>
      <c r="G45" s="87">
        <f t="shared" si="0"/>
        <v>0.42221627742139206</v>
      </c>
      <c r="H45" s="87">
        <f t="shared" si="1"/>
        <v>0</v>
      </c>
      <c r="I45" s="87">
        <f t="shared" si="2"/>
        <v>1.2342776381879712</v>
      </c>
      <c r="J45" s="87">
        <f t="shared" si="3"/>
        <v>0.39939183322518129</v>
      </c>
      <c r="K45" s="120">
        <f t="shared" si="6"/>
        <v>0.26626122215012082</v>
      </c>
      <c r="O45" s="116">
        <f>Amnt_Deposited!B40</f>
        <v>2026</v>
      </c>
      <c r="P45" s="119">
        <f>Amnt_Deposited!C40</f>
        <v>4.7080316394000006</v>
      </c>
      <c r="Q45" s="319">
        <f>MCF!R44</f>
        <v>0.8</v>
      </c>
      <c r="R45" s="87">
        <f t="shared" si="4"/>
        <v>0.28248189836400001</v>
      </c>
      <c r="S45" s="87">
        <f t="shared" si="7"/>
        <v>0.28248189836400001</v>
      </c>
      <c r="T45" s="87">
        <f t="shared" si="8"/>
        <v>0</v>
      </c>
      <c r="U45" s="87">
        <f t="shared" si="9"/>
        <v>0.82578789352451243</v>
      </c>
      <c r="V45" s="87">
        <f t="shared" si="10"/>
        <v>0.26721130679650845</v>
      </c>
      <c r="W45" s="120">
        <f t="shared" si="11"/>
        <v>0.1781408711976723</v>
      </c>
    </row>
    <row r="46" spans="2:23">
      <c r="B46" s="116">
        <f>Amnt_Deposited!B41</f>
        <v>2027</v>
      </c>
      <c r="C46" s="119">
        <f>Amnt_Deposited!C41</f>
        <v>4.7920215333600016</v>
      </c>
      <c r="D46" s="453">
        <f>Dry_Matter_Content!C33</f>
        <v>0.59</v>
      </c>
      <c r="E46" s="319">
        <f>MCF!R45</f>
        <v>0.8</v>
      </c>
      <c r="F46" s="87">
        <f t="shared" si="5"/>
        <v>0.42974849111172492</v>
      </c>
      <c r="G46" s="87">
        <f t="shared" si="0"/>
        <v>0.42974849111172492</v>
      </c>
      <c r="H46" s="87">
        <f t="shared" si="1"/>
        <v>0</v>
      </c>
      <c r="I46" s="87">
        <f t="shared" si="2"/>
        <v>1.2571095343626459</v>
      </c>
      <c r="J46" s="87">
        <f t="shared" si="3"/>
        <v>0.40691659493705018</v>
      </c>
      <c r="K46" s="120">
        <f t="shared" si="6"/>
        <v>0.27127772995803345</v>
      </c>
      <c r="O46" s="116">
        <f>Amnt_Deposited!B41</f>
        <v>2027</v>
      </c>
      <c r="P46" s="119">
        <f>Amnt_Deposited!C41</f>
        <v>4.7920215333600016</v>
      </c>
      <c r="Q46" s="319">
        <f>MCF!R45</f>
        <v>0.8</v>
      </c>
      <c r="R46" s="87">
        <f t="shared" si="4"/>
        <v>0.28752129200160009</v>
      </c>
      <c r="S46" s="87">
        <f t="shared" si="7"/>
        <v>0.28752129200160009</v>
      </c>
      <c r="T46" s="87">
        <f t="shared" si="8"/>
        <v>0</v>
      </c>
      <c r="U46" s="87">
        <f t="shared" si="9"/>
        <v>0.84106347080462496</v>
      </c>
      <c r="V46" s="87">
        <f t="shared" si="10"/>
        <v>0.27224571472148762</v>
      </c>
      <c r="W46" s="120">
        <f t="shared" si="11"/>
        <v>0.18149714314765841</v>
      </c>
    </row>
    <row r="47" spans="2:23">
      <c r="B47" s="116">
        <f>Amnt_Deposited!B42</f>
        <v>2028</v>
      </c>
      <c r="C47" s="119">
        <f>Amnt_Deposited!C42</f>
        <v>4.8760114273199999</v>
      </c>
      <c r="D47" s="453">
        <f>Dry_Matter_Content!C34</f>
        <v>0.59</v>
      </c>
      <c r="E47" s="319">
        <f>MCF!R46</f>
        <v>0.8</v>
      </c>
      <c r="F47" s="87">
        <f t="shared" si="5"/>
        <v>0.43728070480205761</v>
      </c>
      <c r="G47" s="87">
        <f t="shared" si="0"/>
        <v>0.43728070480205761</v>
      </c>
      <c r="H47" s="87">
        <f t="shared" si="1"/>
        <v>0</v>
      </c>
      <c r="I47" s="87">
        <f t="shared" si="2"/>
        <v>1.2799464257478674</v>
      </c>
      <c r="J47" s="87">
        <f t="shared" si="3"/>
        <v>0.414443813416836</v>
      </c>
      <c r="K47" s="120">
        <f t="shared" si="6"/>
        <v>0.27629587561122398</v>
      </c>
      <c r="O47" s="116">
        <f>Amnt_Deposited!B42</f>
        <v>2028</v>
      </c>
      <c r="P47" s="119">
        <f>Amnt_Deposited!C42</f>
        <v>4.8760114273199999</v>
      </c>
      <c r="Q47" s="319">
        <f>MCF!R46</f>
        <v>0.8</v>
      </c>
      <c r="R47" s="87">
        <f t="shared" si="4"/>
        <v>0.29256068563919996</v>
      </c>
      <c r="S47" s="87">
        <f t="shared" si="7"/>
        <v>0.29256068563919996</v>
      </c>
      <c r="T47" s="87">
        <f t="shared" si="8"/>
        <v>0</v>
      </c>
      <c r="U47" s="87">
        <f t="shared" si="9"/>
        <v>0.85634239010785085</v>
      </c>
      <c r="V47" s="87">
        <f t="shared" si="10"/>
        <v>0.27728176633597418</v>
      </c>
      <c r="W47" s="120">
        <f t="shared" si="11"/>
        <v>0.18485451089064944</v>
      </c>
    </row>
    <row r="48" spans="2:23">
      <c r="B48" s="116">
        <f>Amnt_Deposited!B43</f>
        <v>2029</v>
      </c>
      <c r="C48" s="119">
        <f>Amnt_Deposited!C43</f>
        <v>4.96000132128</v>
      </c>
      <c r="D48" s="453">
        <f>Dry_Matter_Content!C35</f>
        <v>0.59</v>
      </c>
      <c r="E48" s="319">
        <f>MCF!R47</f>
        <v>0.8</v>
      </c>
      <c r="F48" s="87">
        <f t="shared" si="5"/>
        <v>0.44481291849239046</v>
      </c>
      <c r="G48" s="87">
        <f t="shared" si="0"/>
        <v>0.44481291849239046</v>
      </c>
      <c r="H48" s="87">
        <f t="shared" si="1"/>
        <v>0</v>
      </c>
      <c r="I48" s="87">
        <f t="shared" si="2"/>
        <v>1.302786665522853</v>
      </c>
      <c r="J48" s="87">
        <f t="shared" si="3"/>
        <v>0.4219726787174049</v>
      </c>
      <c r="K48" s="120">
        <f t="shared" si="6"/>
        <v>0.28131511914493657</v>
      </c>
      <c r="O48" s="116">
        <f>Amnt_Deposited!B43</f>
        <v>2029</v>
      </c>
      <c r="P48" s="119">
        <f>Amnt_Deposited!C43</f>
        <v>4.96000132128</v>
      </c>
      <c r="Q48" s="319">
        <f>MCF!R47</f>
        <v>0.8</v>
      </c>
      <c r="R48" s="87">
        <f t="shared" si="4"/>
        <v>0.29760007927680004</v>
      </c>
      <c r="S48" s="87">
        <f t="shared" si="7"/>
        <v>0.29760007927680004</v>
      </c>
      <c r="T48" s="87">
        <f t="shared" si="8"/>
        <v>0</v>
      </c>
      <c r="U48" s="87">
        <f t="shared" si="9"/>
        <v>0.87162354963616395</v>
      </c>
      <c r="V48" s="87">
        <f t="shared" si="10"/>
        <v>0.28231891974848683</v>
      </c>
      <c r="W48" s="120">
        <f t="shared" si="11"/>
        <v>0.18821261316565788</v>
      </c>
    </row>
    <row r="49" spans="2:23">
      <c r="B49" s="116">
        <f>Amnt_Deposited!B44</f>
        <v>2030</v>
      </c>
      <c r="C49" s="119">
        <f>Amnt_Deposited!C44</f>
        <v>5.043991215240001</v>
      </c>
      <c r="D49" s="453">
        <f>Dry_Matter_Content!C36</f>
        <v>0.59</v>
      </c>
      <c r="E49" s="319">
        <f>MCF!R48</f>
        <v>0.8</v>
      </c>
      <c r="F49" s="87">
        <f t="shared" si="5"/>
        <v>0.45234513218272332</v>
      </c>
      <c r="G49" s="87">
        <f t="shared" si="0"/>
        <v>0.45234513218272332</v>
      </c>
      <c r="H49" s="87">
        <f t="shared" si="1"/>
        <v>0</v>
      </c>
      <c r="I49" s="87">
        <f t="shared" si="2"/>
        <v>1.3256291497906192</v>
      </c>
      <c r="J49" s="87">
        <f t="shared" si="3"/>
        <v>0.42950264791495713</v>
      </c>
      <c r="K49" s="120">
        <f t="shared" si="6"/>
        <v>0.28633509860997142</v>
      </c>
      <c r="O49" s="116">
        <f>Amnt_Deposited!B44</f>
        <v>2030</v>
      </c>
      <c r="P49" s="119">
        <f>Amnt_Deposited!C44</f>
        <v>5.043991215240001</v>
      </c>
      <c r="Q49" s="319">
        <f>MCF!R48</f>
        <v>0.8</v>
      </c>
      <c r="R49" s="87">
        <f t="shared" si="4"/>
        <v>0.30263947291440008</v>
      </c>
      <c r="S49" s="87">
        <f t="shared" si="7"/>
        <v>0.30263947291440008</v>
      </c>
      <c r="T49" s="87">
        <f t="shared" si="8"/>
        <v>0</v>
      </c>
      <c r="U49" s="87">
        <f t="shared" si="9"/>
        <v>0.88690621083226084</v>
      </c>
      <c r="V49" s="87">
        <f t="shared" si="10"/>
        <v>0.28735681171830318</v>
      </c>
      <c r="W49" s="120">
        <f t="shared" si="11"/>
        <v>0.1915712078122021</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0.88859579271383327</v>
      </c>
      <c r="J50" s="87">
        <f t="shared" si="3"/>
        <v>0.43703335707678592</v>
      </c>
      <c r="K50" s="120">
        <f t="shared" si="6"/>
        <v>0.29135557138452395</v>
      </c>
      <c r="O50" s="116">
        <f>Amnt_Deposited!B45</f>
        <v>2031</v>
      </c>
      <c r="P50" s="119">
        <f>Amnt_Deposited!C45</f>
        <v>0</v>
      </c>
      <c r="Q50" s="319">
        <f>MCF!R49</f>
        <v>0.8</v>
      </c>
      <c r="R50" s="87">
        <f t="shared" si="4"/>
        <v>0</v>
      </c>
      <c r="S50" s="87">
        <f t="shared" si="7"/>
        <v>0</v>
      </c>
      <c r="T50" s="87">
        <f t="shared" si="8"/>
        <v>0</v>
      </c>
      <c r="U50" s="87">
        <f t="shared" si="9"/>
        <v>0.59451101207437551</v>
      </c>
      <c r="V50" s="87">
        <f t="shared" si="10"/>
        <v>0.29239519875788533</v>
      </c>
      <c r="W50" s="120">
        <f t="shared" si="11"/>
        <v>0.19493013250525687</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0.59564357267901213</v>
      </c>
      <c r="J51" s="87">
        <f t="shared" ref="J51:J82" si="16">I50*(1-$K$10)+H51</f>
        <v>0.29295222003482113</v>
      </c>
      <c r="K51" s="120">
        <f t="shared" si="6"/>
        <v>0.19530148002321407</v>
      </c>
      <c r="O51" s="116">
        <f>Amnt_Deposited!B46</f>
        <v>2032</v>
      </c>
      <c r="P51" s="119">
        <f>Amnt_Deposited!C46</f>
        <v>0</v>
      </c>
      <c r="Q51" s="319">
        <f>MCF!R50</f>
        <v>0.8</v>
      </c>
      <c r="R51" s="87">
        <f t="shared" ref="R51:R82" si="17">P51*$W$6*DOCF*Q51</f>
        <v>0</v>
      </c>
      <c r="S51" s="87">
        <f t="shared" si="7"/>
        <v>0</v>
      </c>
      <c r="T51" s="87">
        <f t="shared" si="8"/>
        <v>0</v>
      </c>
      <c r="U51" s="87">
        <f t="shared" si="9"/>
        <v>0.39851264898238992</v>
      </c>
      <c r="V51" s="87">
        <f t="shared" si="10"/>
        <v>0.19599836309198559</v>
      </c>
      <c r="W51" s="120">
        <f t="shared" si="11"/>
        <v>0.13066557539465706</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0.39927182705902808</v>
      </c>
      <c r="J52" s="87">
        <f t="shared" si="16"/>
        <v>0.19637174561998405</v>
      </c>
      <c r="K52" s="120">
        <f t="shared" si="6"/>
        <v>0.13091449707998937</v>
      </c>
      <c r="O52" s="116">
        <f>Amnt_Deposited!B47</f>
        <v>2033</v>
      </c>
      <c r="P52" s="119">
        <f>Amnt_Deposited!C47</f>
        <v>0</v>
      </c>
      <c r="Q52" s="319">
        <f>MCF!R51</f>
        <v>0.8</v>
      </c>
      <c r="R52" s="87">
        <f t="shared" si="17"/>
        <v>0</v>
      </c>
      <c r="S52" s="87">
        <f t="shared" si="7"/>
        <v>0</v>
      </c>
      <c r="T52" s="87">
        <f t="shared" si="8"/>
        <v>0</v>
      </c>
      <c r="U52" s="87">
        <f t="shared" si="9"/>
        <v>0.26713101721166016</v>
      </c>
      <c r="V52" s="87">
        <f t="shared" si="10"/>
        <v>0.13138163177072973</v>
      </c>
      <c r="W52" s="120">
        <f t="shared" si="11"/>
        <v>8.758775451381981E-2</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0.26763990949494154</v>
      </c>
      <c r="J53" s="87">
        <f t="shared" si="16"/>
        <v>0.13163191756408654</v>
      </c>
      <c r="K53" s="120">
        <f t="shared" si="6"/>
        <v>8.7754611709391028E-2</v>
      </c>
      <c r="O53" s="116">
        <f>Amnt_Deposited!B48</f>
        <v>2034</v>
      </c>
      <c r="P53" s="119">
        <f>Amnt_Deposited!C48</f>
        <v>0</v>
      </c>
      <c r="Q53" s="319">
        <f>MCF!R52</f>
        <v>0.8</v>
      </c>
      <c r="R53" s="87">
        <f t="shared" si="17"/>
        <v>0</v>
      </c>
      <c r="S53" s="87">
        <f t="shared" si="7"/>
        <v>0</v>
      </c>
      <c r="T53" s="87">
        <f t="shared" si="8"/>
        <v>0</v>
      </c>
      <c r="U53" s="87">
        <f t="shared" si="9"/>
        <v>0.17906327575486719</v>
      </c>
      <c r="V53" s="87">
        <f t="shared" si="10"/>
        <v>8.8067741456792956E-2</v>
      </c>
      <c r="W53" s="120">
        <f t="shared" si="11"/>
        <v>5.8711827637861966E-2</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0.17940439645362355</v>
      </c>
      <c r="J54" s="87">
        <f t="shared" si="16"/>
        <v>8.8235513041317978E-2</v>
      </c>
      <c r="K54" s="120">
        <f t="shared" si="6"/>
        <v>5.8823675360878652E-2</v>
      </c>
      <c r="O54" s="116">
        <f>Amnt_Deposited!B49</f>
        <v>2035</v>
      </c>
      <c r="P54" s="119">
        <f>Amnt_Deposited!C49</f>
        <v>0</v>
      </c>
      <c r="Q54" s="319">
        <f>MCF!R53</f>
        <v>0.8</v>
      </c>
      <c r="R54" s="87">
        <f t="shared" si="17"/>
        <v>0</v>
      </c>
      <c r="S54" s="87">
        <f t="shared" si="7"/>
        <v>0</v>
      </c>
      <c r="T54" s="87">
        <f t="shared" si="8"/>
        <v>0</v>
      </c>
      <c r="U54" s="87">
        <f t="shared" si="9"/>
        <v>0.12002970324729495</v>
      </c>
      <c r="V54" s="87">
        <f t="shared" si="10"/>
        <v>5.9033572507572234E-2</v>
      </c>
      <c r="W54" s="120">
        <f t="shared" si="11"/>
        <v>3.9355715005048156E-2</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0.12025836328978903</v>
      </c>
      <c r="J55" s="87">
        <f t="shared" si="16"/>
        <v>5.9146033163834523E-2</v>
      </c>
      <c r="K55" s="120">
        <f t="shared" si="6"/>
        <v>3.9430688775889677E-2</v>
      </c>
      <c r="O55" s="116">
        <f>Amnt_Deposited!B50</f>
        <v>2036</v>
      </c>
      <c r="P55" s="119">
        <f>Amnt_Deposited!C50</f>
        <v>0</v>
      </c>
      <c r="Q55" s="319">
        <f>MCF!R54</f>
        <v>0.8</v>
      </c>
      <c r="R55" s="87">
        <f t="shared" si="17"/>
        <v>0</v>
      </c>
      <c r="S55" s="87">
        <f t="shared" si="7"/>
        <v>0</v>
      </c>
      <c r="T55" s="87">
        <f t="shared" si="8"/>
        <v>0</v>
      </c>
      <c r="U55" s="87">
        <f t="shared" si="9"/>
        <v>8.0458316206370881E-2</v>
      </c>
      <c r="V55" s="87">
        <f t="shared" si="10"/>
        <v>3.9571387040924069E-2</v>
      </c>
      <c r="W55" s="120">
        <f t="shared" si="11"/>
        <v>2.6380924693949377E-2</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8.0611591616582018E-2</v>
      </c>
      <c r="J56" s="87">
        <f t="shared" si="16"/>
        <v>3.9646771673207008E-2</v>
      </c>
      <c r="K56" s="120">
        <f t="shared" si="6"/>
        <v>2.6431181115471339E-2</v>
      </c>
      <c r="O56" s="116">
        <f>Amnt_Deposited!B51</f>
        <v>2037</v>
      </c>
      <c r="P56" s="119">
        <f>Amnt_Deposited!C51</f>
        <v>0</v>
      </c>
      <c r="Q56" s="319">
        <f>MCF!R55</f>
        <v>0.8</v>
      </c>
      <c r="R56" s="87">
        <f t="shared" si="17"/>
        <v>0</v>
      </c>
      <c r="S56" s="87">
        <f t="shared" si="7"/>
        <v>0</v>
      </c>
      <c r="T56" s="87">
        <f t="shared" si="8"/>
        <v>0</v>
      </c>
      <c r="U56" s="87">
        <f t="shared" si="9"/>
        <v>5.3932822223404557E-2</v>
      </c>
      <c r="V56" s="87">
        <f t="shared" si="10"/>
        <v>2.6525493982966327E-2</v>
      </c>
      <c r="W56" s="120">
        <f t="shared" si="11"/>
        <v>1.7683662655310885E-2</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5.4035565803433418E-2</v>
      </c>
      <c r="J57" s="87">
        <f t="shared" si="16"/>
        <v>2.6576025813148604E-2</v>
      </c>
      <c r="K57" s="120">
        <f t="shared" si="6"/>
        <v>1.7717350542099067E-2</v>
      </c>
      <c r="O57" s="116">
        <f>Amnt_Deposited!B52</f>
        <v>2038</v>
      </c>
      <c r="P57" s="119">
        <f>Amnt_Deposited!C52</f>
        <v>0</v>
      </c>
      <c r="Q57" s="319">
        <f>MCF!R56</f>
        <v>0.8</v>
      </c>
      <c r="R57" s="87">
        <f t="shared" si="17"/>
        <v>0</v>
      </c>
      <c r="S57" s="87">
        <f t="shared" si="7"/>
        <v>0</v>
      </c>
      <c r="T57" s="87">
        <f t="shared" si="8"/>
        <v>0</v>
      </c>
      <c r="U57" s="87">
        <f t="shared" si="9"/>
        <v>3.6152251875624493E-2</v>
      </c>
      <c r="V57" s="87">
        <f t="shared" si="10"/>
        <v>1.7780570347780064E-2</v>
      </c>
      <c r="W57" s="120">
        <f t="shared" si="11"/>
        <v>1.1853713565186708E-2</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3.6221122956919309E-2</v>
      </c>
      <c r="J58" s="87">
        <f t="shared" si="16"/>
        <v>1.7814442846514112E-2</v>
      </c>
      <c r="K58" s="120">
        <f t="shared" si="6"/>
        <v>1.1876295231009408E-2</v>
      </c>
      <c r="O58" s="116">
        <f>Amnt_Deposited!B53</f>
        <v>2039</v>
      </c>
      <c r="P58" s="119">
        <f>Amnt_Deposited!C53</f>
        <v>0</v>
      </c>
      <c r="Q58" s="319">
        <f>MCF!R57</f>
        <v>0.8</v>
      </c>
      <c r="R58" s="87">
        <f t="shared" si="17"/>
        <v>0</v>
      </c>
      <c r="S58" s="87">
        <f t="shared" si="7"/>
        <v>0</v>
      </c>
      <c r="T58" s="87">
        <f t="shared" si="8"/>
        <v>0</v>
      </c>
      <c r="U58" s="87">
        <f t="shared" si="9"/>
        <v>2.423357914156064E-2</v>
      </c>
      <c r="V58" s="87">
        <f t="shared" si="10"/>
        <v>1.1918672734063855E-2</v>
      </c>
      <c r="W58" s="120">
        <f t="shared" si="11"/>
        <v>7.9457818227092365E-3</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2.4279744807944703E-2</v>
      </c>
      <c r="J59" s="87">
        <f t="shared" si="16"/>
        <v>1.1941378148974606E-2</v>
      </c>
      <c r="K59" s="120">
        <f t="shared" si="6"/>
        <v>7.9609187659830695E-3</v>
      </c>
      <c r="O59" s="116">
        <f>Amnt_Deposited!B54</f>
        <v>2040</v>
      </c>
      <c r="P59" s="119">
        <f>Amnt_Deposited!C54</f>
        <v>0</v>
      </c>
      <c r="Q59" s="319">
        <f>MCF!R58</f>
        <v>0.8</v>
      </c>
      <c r="R59" s="87">
        <f t="shared" si="17"/>
        <v>0</v>
      </c>
      <c r="S59" s="87">
        <f t="shared" si="7"/>
        <v>0</v>
      </c>
      <c r="T59" s="87">
        <f t="shared" si="8"/>
        <v>0</v>
      </c>
      <c r="U59" s="87">
        <f t="shared" si="9"/>
        <v>1.6244253885779238E-2</v>
      </c>
      <c r="V59" s="87">
        <f t="shared" si="10"/>
        <v>7.9893252557814032E-3</v>
      </c>
      <c r="W59" s="120">
        <f t="shared" si="11"/>
        <v>5.3262168371876022E-3</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1.627519965739507E-2</v>
      </c>
      <c r="J60" s="87">
        <f t="shared" si="16"/>
        <v>8.0045451505496353E-3</v>
      </c>
      <c r="K60" s="120">
        <f t="shared" si="6"/>
        <v>5.3363634336997569E-3</v>
      </c>
      <c r="O60" s="116">
        <f>Amnt_Deposited!B55</f>
        <v>2041</v>
      </c>
      <c r="P60" s="119">
        <f>Amnt_Deposited!C55</f>
        <v>0</v>
      </c>
      <c r="Q60" s="319">
        <f>MCF!R59</f>
        <v>0.8</v>
      </c>
      <c r="R60" s="87">
        <f t="shared" si="17"/>
        <v>0</v>
      </c>
      <c r="S60" s="87">
        <f t="shared" si="7"/>
        <v>0</v>
      </c>
      <c r="T60" s="87">
        <f t="shared" si="8"/>
        <v>0</v>
      </c>
      <c r="U60" s="87">
        <f t="shared" si="9"/>
        <v>1.0888849012530151E-2</v>
      </c>
      <c r="V60" s="87">
        <f t="shared" si="10"/>
        <v>5.3554048732490861E-3</v>
      </c>
      <c r="W60" s="120">
        <f t="shared" si="11"/>
        <v>3.5702699154993908E-3</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1.0909592583584284E-2</v>
      </c>
      <c r="J61" s="87">
        <f t="shared" si="16"/>
        <v>5.3656070738107853E-3</v>
      </c>
      <c r="K61" s="120">
        <f t="shared" si="6"/>
        <v>3.5770713825405234E-3</v>
      </c>
      <c r="O61" s="116">
        <f>Amnt_Deposited!B56</f>
        <v>2042</v>
      </c>
      <c r="P61" s="119">
        <f>Amnt_Deposited!C56</f>
        <v>0</v>
      </c>
      <c r="Q61" s="319">
        <f>MCF!R60</f>
        <v>0.8</v>
      </c>
      <c r="R61" s="87">
        <f t="shared" si="17"/>
        <v>0</v>
      </c>
      <c r="S61" s="87">
        <f t="shared" si="7"/>
        <v>0</v>
      </c>
      <c r="T61" s="87">
        <f t="shared" si="8"/>
        <v>0</v>
      </c>
      <c r="U61" s="87">
        <f t="shared" si="9"/>
        <v>7.2990137713543372E-3</v>
      </c>
      <c r="V61" s="87">
        <f t="shared" si="10"/>
        <v>3.5898352411758146E-3</v>
      </c>
      <c r="W61" s="120">
        <f t="shared" si="11"/>
        <v>2.3932234941172097E-3</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7.3129186028582866E-3</v>
      </c>
      <c r="J62" s="87">
        <f t="shared" si="16"/>
        <v>3.5966739807259973E-3</v>
      </c>
      <c r="K62" s="120">
        <f t="shared" si="6"/>
        <v>2.3977826538173312E-3</v>
      </c>
      <c r="O62" s="116">
        <f>Amnt_Deposited!B57</f>
        <v>2043</v>
      </c>
      <c r="P62" s="119">
        <f>Amnt_Deposited!C57</f>
        <v>0</v>
      </c>
      <c r="Q62" s="319">
        <f>MCF!R61</f>
        <v>0.8</v>
      </c>
      <c r="R62" s="87">
        <f t="shared" si="17"/>
        <v>0</v>
      </c>
      <c r="S62" s="87">
        <f t="shared" si="7"/>
        <v>0</v>
      </c>
      <c r="T62" s="87">
        <f t="shared" si="8"/>
        <v>0</v>
      </c>
      <c r="U62" s="87">
        <f t="shared" si="9"/>
        <v>4.8926752472290046E-3</v>
      </c>
      <c r="V62" s="87">
        <f t="shared" si="10"/>
        <v>2.4063385241253326E-3</v>
      </c>
      <c r="W62" s="120">
        <f t="shared" si="11"/>
        <v>1.6042256827502217E-3</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4.9019959345228499E-3</v>
      </c>
      <c r="J63" s="87">
        <f t="shared" si="16"/>
        <v>2.4109226683354367E-3</v>
      </c>
      <c r="K63" s="120">
        <f t="shared" si="6"/>
        <v>1.6072817788902911E-3</v>
      </c>
      <c r="O63" s="116">
        <f>Amnt_Deposited!B58</f>
        <v>2044</v>
      </c>
      <c r="P63" s="119">
        <f>Amnt_Deposited!C58</f>
        <v>0</v>
      </c>
      <c r="Q63" s="319">
        <f>MCF!R62</f>
        <v>0.8</v>
      </c>
      <c r="R63" s="87">
        <f t="shared" si="17"/>
        <v>0</v>
      </c>
      <c r="S63" s="87">
        <f t="shared" si="7"/>
        <v>0</v>
      </c>
      <c r="T63" s="87">
        <f t="shared" si="8"/>
        <v>0</v>
      </c>
      <c r="U63" s="87">
        <f t="shared" si="9"/>
        <v>3.2796582969599796E-3</v>
      </c>
      <c r="V63" s="87">
        <f t="shared" si="10"/>
        <v>1.6130169502690252E-3</v>
      </c>
      <c r="W63" s="120">
        <f t="shared" si="11"/>
        <v>1.0753446335126835E-3</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3.2859061404958735E-3</v>
      </c>
      <c r="J64" s="87">
        <f t="shared" si="16"/>
        <v>1.6160897940269764E-3</v>
      </c>
      <c r="K64" s="120">
        <f t="shared" si="6"/>
        <v>1.0773931960179842E-3</v>
      </c>
      <c r="O64" s="116">
        <f>Amnt_Deposited!B59</f>
        <v>2045</v>
      </c>
      <c r="P64" s="119">
        <f>Amnt_Deposited!C59</f>
        <v>0</v>
      </c>
      <c r="Q64" s="319">
        <f>MCF!R63</f>
        <v>0.8</v>
      </c>
      <c r="R64" s="87">
        <f t="shared" si="17"/>
        <v>0</v>
      </c>
      <c r="S64" s="87">
        <f t="shared" si="7"/>
        <v>0</v>
      </c>
      <c r="T64" s="87">
        <f t="shared" si="8"/>
        <v>0</v>
      </c>
      <c r="U64" s="87">
        <f t="shared" si="9"/>
        <v>2.1984207005993801E-3</v>
      </c>
      <c r="V64" s="87">
        <f t="shared" si="10"/>
        <v>1.0812375963605997E-3</v>
      </c>
      <c r="W64" s="120">
        <f t="shared" si="11"/>
        <v>7.208250642403997E-4</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2.2026087553659837E-3</v>
      </c>
      <c r="J65" s="87">
        <f t="shared" si="16"/>
        <v>1.0832973851298896E-3</v>
      </c>
      <c r="K65" s="120">
        <f t="shared" si="6"/>
        <v>7.2219825675325967E-4</v>
      </c>
      <c r="O65" s="116">
        <f>Amnt_Deposited!B60</f>
        <v>2046</v>
      </c>
      <c r="P65" s="119">
        <f>Amnt_Deposited!C60</f>
        <v>0</v>
      </c>
      <c r="Q65" s="319">
        <f>MCF!R64</f>
        <v>0.8</v>
      </c>
      <c r="R65" s="87">
        <f t="shared" si="17"/>
        <v>0</v>
      </c>
      <c r="S65" s="87">
        <f t="shared" si="7"/>
        <v>0</v>
      </c>
      <c r="T65" s="87">
        <f t="shared" si="8"/>
        <v>0</v>
      </c>
      <c r="U65" s="87">
        <f t="shared" si="9"/>
        <v>1.473645465231479E-3</v>
      </c>
      <c r="V65" s="87">
        <f t="shared" si="10"/>
        <v>7.2477523536790115E-4</v>
      </c>
      <c r="W65" s="120">
        <f t="shared" si="11"/>
        <v>4.8318349024526744E-4</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1.4764528022954285E-3</v>
      </c>
      <c r="J66" s="87">
        <f t="shared" si="16"/>
        <v>7.2615595307055523E-4</v>
      </c>
      <c r="K66" s="120">
        <f t="shared" si="6"/>
        <v>4.8410396871370349E-4</v>
      </c>
      <c r="O66" s="116">
        <f>Amnt_Deposited!B61</f>
        <v>2047</v>
      </c>
      <c r="P66" s="119">
        <f>Amnt_Deposited!C61</f>
        <v>0</v>
      </c>
      <c r="Q66" s="319">
        <f>MCF!R65</f>
        <v>0.8</v>
      </c>
      <c r="R66" s="87">
        <f t="shared" si="17"/>
        <v>0</v>
      </c>
      <c r="S66" s="87">
        <f t="shared" si="7"/>
        <v>0</v>
      </c>
      <c r="T66" s="87">
        <f t="shared" si="8"/>
        <v>0</v>
      </c>
      <c r="U66" s="87">
        <f t="shared" si="9"/>
        <v>9.8781409609417607E-4</v>
      </c>
      <c r="V66" s="87">
        <f t="shared" si="10"/>
        <v>4.8583136913730286E-4</v>
      </c>
      <c r="W66" s="120">
        <f t="shared" si="11"/>
        <v>3.2388757942486857E-4</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9.8969591040412022E-4</v>
      </c>
      <c r="J67" s="87">
        <f t="shared" si="16"/>
        <v>4.8675689189130818E-4</v>
      </c>
      <c r="K67" s="120">
        <f t="shared" si="6"/>
        <v>3.2450459459420545E-4</v>
      </c>
      <c r="O67" s="116">
        <f>Amnt_Deposited!B62</f>
        <v>2048</v>
      </c>
      <c r="P67" s="119">
        <f>Amnt_Deposited!C62</f>
        <v>0</v>
      </c>
      <c r="Q67" s="319">
        <f>MCF!R66</f>
        <v>0.8</v>
      </c>
      <c r="R67" s="87">
        <f t="shared" si="17"/>
        <v>0</v>
      </c>
      <c r="S67" s="87">
        <f t="shared" si="7"/>
        <v>0</v>
      </c>
      <c r="T67" s="87">
        <f t="shared" si="8"/>
        <v>0</v>
      </c>
      <c r="U67" s="87">
        <f t="shared" si="9"/>
        <v>6.6215159036850152E-4</v>
      </c>
      <c r="V67" s="87">
        <f t="shared" si="10"/>
        <v>3.256625057256745E-4</v>
      </c>
      <c r="W67" s="120">
        <f t="shared" si="11"/>
        <v>2.1710833715044966E-4</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6.6341300822337387E-4</v>
      </c>
      <c r="J68" s="87">
        <f t="shared" si="16"/>
        <v>3.262829021807464E-4</v>
      </c>
      <c r="K68" s="120">
        <f t="shared" si="6"/>
        <v>2.1752193478716427E-4</v>
      </c>
      <c r="O68" s="116">
        <f>Amnt_Deposited!B63</f>
        <v>2049</v>
      </c>
      <c r="P68" s="119">
        <f>Amnt_Deposited!C63</f>
        <v>0</v>
      </c>
      <c r="Q68" s="319">
        <f>MCF!R67</f>
        <v>0.8</v>
      </c>
      <c r="R68" s="87">
        <f t="shared" si="17"/>
        <v>0</v>
      </c>
      <c r="S68" s="87">
        <f t="shared" si="7"/>
        <v>0</v>
      </c>
      <c r="T68" s="87">
        <f t="shared" si="8"/>
        <v>0</v>
      </c>
      <c r="U68" s="87">
        <f t="shared" si="9"/>
        <v>4.4385348453838573E-4</v>
      </c>
      <c r="V68" s="87">
        <f t="shared" si="10"/>
        <v>2.1829810583011579E-4</v>
      </c>
      <c r="W68" s="120">
        <f t="shared" si="11"/>
        <v>1.4553207055341053E-4</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4.4469903821293396E-4</v>
      </c>
      <c r="J69" s="87">
        <f t="shared" si="16"/>
        <v>2.1871397001043994E-4</v>
      </c>
      <c r="K69" s="120">
        <f t="shared" si="6"/>
        <v>1.4580931334029327E-4</v>
      </c>
      <c r="O69" s="116">
        <f>Amnt_Deposited!B64</f>
        <v>2050</v>
      </c>
      <c r="P69" s="119">
        <f>Amnt_Deposited!C64</f>
        <v>0</v>
      </c>
      <c r="Q69" s="319">
        <f>MCF!R68</f>
        <v>0.8</v>
      </c>
      <c r="R69" s="87">
        <f t="shared" si="17"/>
        <v>0</v>
      </c>
      <c r="S69" s="87">
        <f t="shared" si="7"/>
        <v>0</v>
      </c>
      <c r="T69" s="87">
        <f t="shared" si="8"/>
        <v>0</v>
      </c>
      <c r="U69" s="87">
        <f t="shared" si="9"/>
        <v>2.9752388818884967E-4</v>
      </c>
      <c r="V69" s="87">
        <f t="shared" si="10"/>
        <v>1.4632959634953608E-4</v>
      </c>
      <c r="W69" s="120">
        <f t="shared" si="11"/>
        <v>9.7553064233024044E-5</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2.9809067976689841E-4</v>
      </c>
      <c r="J70" s="87">
        <f t="shared" si="16"/>
        <v>1.4660835844603552E-4</v>
      </c>
      <c r="K70" s="120">
        <f t="shared" si="6"/>
        <v>9.7738905630690345E-5</v>
      </c>
      <c r="O70" s="116">
        <f>Amnt_Deposited!B65</f>
        <v>2051</v>
      </c>
      <c r="P70" s="119">
        <f>Amnt_Deposited!C65</f>
        <v>0</v>
      </c>
      <c r="Q70" s="319">
        <f>MCF!R69</f>
        <v>0.8</v>
      </c>
      <c r="R70" s="87">
        <f t="shared" si="17"/>
        <v>0</v>
      </c>
      <c r="S70" s="87">
        <f t="shared" si="7"/>
        <v>0</v>
      </c>
      <c r="T70" s="87">
        <f t="shared" si="8"/>
        <v>0</v>
      </c>
      <c r="U70" s="87">
        <f t="shared" si="9"/>
        <v>1.9943622642745211E-4</v>
      </c>
      <c r="V70" s="87">
        <f t="shared" si="10"/>
        <v>9.808766176139755E-5</v>
      </c>
      <c r="W70" s="120">
        <f t="shared" si="11"/>
        <v>6.5391774507598367E-5</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1.9981615818414237E-4</v>
      </c>
      <c r="J71" s="87">
        <f t="shared" si="16"/>
        <v>9.8274521582756045E-5</v>
      </c>
      <c r="K71" s="120">
        <f t="shared" si="6"/>
        <v>6.5516347721837354E-5</v>
      </c>
      <c r="O71" s="116">
        <f>Amnt_Deposited!B66</f>
        <v>2052</v>
      </c>
      <c r="P71" s="119">
        <f>Amnt_Deposited!C66</f>
        <v>0</v>
      </c>
      <c r="Q71" s="319">
        <f>MCF!R70</f>
        <v>0.8</v>
      </c>
      <c r="R71" s="87">
        <f t="shared" si="17"/>
        <v>0</v>
      </c>
      <c r="S71" s="87">
        <f t="shared" si="7"/>
        <v>0</v>
      </c>
      <c r="T71" s="87">
        <f t="shared" si="8"/>
        <v>0</v>
      </c>
      <c r="U71" s="87">
        <f t="shared" si="9"/>
        <v>1.336861004800239E-4</v>
      </c>
      <c r="V71" s="87">
        <f t="shared" si="10"/>
        <v>6.5750125947428226E-5</v>
      </c>
      <c r="W71" s="120">
        <f t="shared" si="11"/>
        <v>4.3833417298285484E-5</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1.339407763526589E-4</v>
      </c>
      <c r="J72" s="87">
        <f t="shared" si="16"/>
        <v>6.5875381831483466E-5</v>
      </c>
      <c r="K72" s="120">
        <f t="shared" si="6"/>
        <v>4.3916921220988975E-5</v>
      </c>
      <c r="O72" s="116">
        <f>Amnt_Deposited!B67</f>
        <v>2053</v>
      </c>
      <c r="P72" s="119">
        <f>Amnt_Deposited!C67</f>
        <v>0</v>
      </c>
      <c r="Q72" s="319">
        <f>MCF!R71</f>
        <v>0.8</v>
      </c>
      <c r="R72" s="87">
        <f t="shared" si="17"/>
        <v>0</v>
      </c>
      <c r="S72" s="87">
        <f t="shared" si="7"/>
        <v>0</v>
      </c>
      <c r="T72" s="87">
        <f t="shared" si="8"/>
        <v>0</v>
      </c>
      <c r="U72" s="87">
        <f t="shared" si="9"/>
        <v>8.961247302809473E-5</v>
      </c>
      <c r="V72" s="87">
        <f t="shared" si="10"/>
        <v>4.4073627451929176E-5</v>
      </c>
      <c r="W72" s="120">
        <f t="shared" si="11"/>
        <v>2.9382418301286117E-5</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8.9783187370763589E-5</v>
      </c>
      <c r="J73" s="87">
        <f t="shared" si="16"/>
        <v>4.4157588981895317E-5</v>
      </c>
      <c r="K73" s="120">
        <f t="shared" si="6"/>
        <v>2.9438392654596878E-5</v>
      </c>
      <c r="O73" s="116">
        <f>Amnt_Deposited!B68</f>
        <v>2054</v>
      </c>
      <c r="P73" s="119">
        <f>Amnt_Deposited!C68</f>
        <v>0</v>
      </c>
      <c r="Q73" s="319">
        <f>MCF!R72</f>
        <v>0.8</v>
      </c>
      <c r="R73" s="87">
        <f t="shared" si="17"/>
        <v>0</v>
      </c>
      <c r="S73" s="87">
        <f t="shared" si="7"/>
        <v>0</v>
      </c>
      <c r="T73" s="87">
        <f t="shared" si="8"/>
        <v>0</v>
      </c>
      <c r="U73" s="87">
        <f t="shared" si="9"/>
        <v>6.0069037045559949E-5</v>
      </c>
      <c r="V73" s="87">
        <f t="shared" si="10"/>
        <v>2.9543435982534785E-5</v>
      </c>
      <c r="W73" s="120">
        <f t="shared" si="11"/>
        <v>1.9695623988356523E-5</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6.0183470291596678E-5</v>
      </c>
      <c r="J74" s="87">
        <f t="shared" si="16"/>
        <v>2.9599717079166908E-5</v>
      </c>
      <c r="K74" s="120">
        <f t="shared" si="6"/>
        <v>1.9733144719444604E-5</v>
      </c>
      <c r="O74" s="116">
        <f>Amnt_Deposited!B69</f>
        <v>2055</v>
      </c>
      <c r="P74" s="119">
        <f>Amnt_Deposited!C69</f>
        <v>0</v>
      </c>
      <c r="Q74" s="319">
        <f>MCF!R73</f>
        <v>0.8</v>
      </c>
      <c r="R74" s="87">
        <f t="shared" si="17"/>
        <v>0</v>
      </c>
      <c r="S74" s="87">
        <f t="shared" si="7"/>
        <v>0</v>
      </c>
      <c r="T74" s="87">
        <f t="shared" si="8"/>
        <v>0</v>
      </c>
      <c r="U74" s="87">
        <f t="shared" si="9"/>
        <v>4.0265479677696267E-5</v>
      </c>
      <c r="V74" s="87">
        <f t="shared" si="10"/>
        <v>1.9803557367863678E-5</v>
      </c>
      <c r="W74" s="120">
        <f t="shared" si="11"/>
        <v>1.3202371578575785E-5</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4.0342186576447618E-5</v>
      </c>
      <c r="J75" s="87">
        <f t="shared" si="16"/>
        <v>1.984128371514906E-5</v>
      </c>
      <c r="K75" s="120">
        <f t="shared" si="6"/>
        <v>1.3227522476766039E-5</v>
      </c>
      <c r="O75" s="116">
        <f>Amnt_Deposited!B70</f>
        <v>2056</v>
      </c>
      <c r="P75" s="119">
        <f>Amnt_Deposited!C70</f>
        <v>0</v>
      </c>
      <c r="Q75" s="319">
        <f>MCF!R74</f>
        <v>0.8</v>
      </c>
      <c r="R75" s="87">
        <f t="shared" si="17"/>
        <v>0</v>
      </c>
      <c r="S75" s="87">
        <f t="shared" si="7"/>
        <v>0</v>
      </c>
      <c r="T75" s="87">
        <f t="shared" si="8"/>
        <v>0</v>
      </c>
      <c r="U75" s="87">
        <f t="shared" si="9"/>
        <v>2.699075819120046E-5</v>
      </c>
      <c r="V75" s="87">
        <f t="shared" si="10"/>
        <v>1.3274721486495805E-5</v>
      </c>
      <c r="W75" s="120">
        <f t="shared" si="11"/>
        <v>8.8498143243305362E-6</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2.7042176363102717E-5</v>
      </c>
      <c r="J76" s="87">
        <f t="shared" si="16"/>
        <v>1.3300010213344899E-5</v>
      </c>
      <c r="K76" s="120">
        <f t="shared" si="6"/>
        <v>8.8666734755632657E-6</v>
      </c>
      <c r="O76" s="116">
        <f>Amnt_Deposited!B71</f>
        <v>2057</v>
      </c>
      <c r="P76" s="119">
        <f>Amnt_Deposited!C71</f>
        <v>0</v>
      </c>
      <c r="Q76" s="319">
        <f>MCF!R75</f>
        <v>0.8</v>
      </c>
      <c r="R76" s="87">
        <f t="shared" si="17"/>
        <v>0</v>
      </c>
      <c r="S76" s="87">
        <f t="shared" si="7"/>
        <v>0</v>
      </c>
      <c r="T76" s="87">
        <f t="shared" si="8"/>
        <v>0</v>
      </c>
      <c r="U76" s="87">
        <f t="shared" si="9"/>
        <v>1.8092446273262301E-5</v>
      </c>
      <c r="V76" s="87">
        <f t="shared" si="10"/>
        <v>8.8983119179381592E-6</v>
      </c>
      <c r="W76" s="120">
        <f t="shared" si="11"/>
        <v>5.9322079452921061E-6</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1.8126912904618893E-5</v>
      </c>
      <c r="J77" s="87">
        <f t="shared" si="16"/>
        <v>8.9152634584838263E-6</v>
      </c>
      <c r="K77" s="120">
        <f t="shared" si="6"/>
        <v>5.9435089723225509E-6</v>
      </c>
      <c r="O77" s="116">
        <f>Amnt_Deposited!B72</f>
        <v>2058</v>
      </c>
      <c r="P77" s="119">
        <f>Amnt_Deposited!C72</f>
        <v>0</v>
      </c>
      <c r="Q77" s="319">
        <f>MCF!R76</f>
        <v>0.8</v>
      </c>
      <c r="R77" s="87">
        <f t="shared" si="17"/>
        <v>0</v>
      </c>
      <c r="S77" s="87">
        <f t="shared" si="7"/>
        <v>0</v>
      </c>
      <c r="T77" s="87">
        <f t="shared" si="8"/>
        <v>0</v>
      </c>
      <c r="U77" s="87">
        <f t="shared" si="9"/>
        <v>1.2127729418790516E-5</v>
      </c>
      <c r="V77" s="87">
        <f t="shared" si="10"/>
        <v>5.964716854471784E-6</v>
      </c>
      <c r="W77" s="120">
        <f t="shared" si="11"/>
        <v>3.976477902981189E-6</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1.215083309270816E-5</v>
      </c>
      <c r="J78" s="87">
        <f t="shared" si="16"/>
        <v>5.9760798119107315E-6</v>
      </c>
      <c r="K78" s="120">
        <f t="shared" si="6"/>
        <v>3.9840532079404877E-6</v>
      </c>
      <c r="O78" s="116">
        <f>Amnt_Deposited!B73</f>
        <v>2059</v>
      </c>
      <c r="P78" s="119">
        <f>Amnt_Deposited!C73</f>
        <v>0</v>
      </c>
      <c r="Q78" s="319">
        <f>MCF!R77</f>
        <v>0.8</v>
      </c>
      <c r="R78" s="87">
        <f t="shared" si="17"/>
        <v>0</v>
      </c>
      <c r="S78" s="87">
        <f t="shared" si="7"/>
        <v>0</v>
      </c>
      <c r="T78" s="87">
        <f t="shared" si="8"/>
        <v>0</v>
      </c>
      <c r="U78" s="87">
        <f t="shared" si="9"/>
        <v>8.1294601423114365E-6</v>
      </c>
      <c r="V78" s="87">
        <f t="shared" si="10"/>
        <v>3.9982692764790796E-6</v>
      </c>
      <c r="W78" s="120">
        <f t="shared" si="11"/>
        <v>2.665512850986053E-6</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8.144946998075503E-6</v>
      </c>
      <c r="J79" s="87">
        <f t="shared" si="16"/>
        <v>4.0058860946326563E-6</v>
      </c>
      <c r="K79" s="120">
        <f t="shared" si="6"/>
        <v>2.6705907297551041E-6</v>
      </c>
      <c r="O79" s="116">
        <f>Amnt_Deposited!B74</f>
        <v>2060</v>
      </c>
      <c r="P79" s="119">
        <f>Amnt_Deposited!C74</f>
        <v>0</v>
      </c>
      <c r="Q79" s="319">
        <f>MCF!R78</f>
        <v>0.8</v>
      </c>
      <c r="R79" s="87">
        <f t="shared" si="17"/>
        <v>0</v>
      </c>
      <c r="S79" s="87">
        <f t="shared" si="7"/>
        <v>0</v>
      </c>
      <c r="T79" s="87">
        <f t="shared" si="8"/>
        <v>0</v>
      </c>
      <c r="U79" s="87">
        <f t="shared" si="9"/>
        <v>5.4493400968390973E-6</v>
      </c>
      <c r="V79" s="87">
        <f t="shared" si="10"/>
        <v>2.6801200454723392E-6</v>
      </c>
      <c r="W79" s="120">
        <f t="shared" si="11"/>
        <v>1.7867466969815593E-6</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5.4597212467078135E-6</v>
      </c>
      <c r="J80" s="87">
        <f t="shared" si="16"/>
        <v>2.6852257513676894E-6</v>
      </c>
      <c r="K80" s="120">
        <f t="shared" si="6"/>
        <v>1.7901505009117929E-6</v>
      </c>
      <c r="O80" s="116">
        <f>Amnt_Deposited!B75</f>
        <v>2061</v>
      </c>
      <c r="P80" s="119">
        <f>Amnt_Deposited!C75</f>
        <v>0</v>
      </c>
      <c r="Q80" s="319">
        <f>MCF!R79</f>
        <v>0.8</v>
      </c>
      <c r="R80" s="87">
        <f t="shared" si="17"/>
        <v>0</v>
      </c>
      <c r="S80" s="87">
        <f t="shared" si="7"/>
        <v>0</v>
      </c>
      <c r="T80" s="87">
        <f t="shared" si="8"/>
        <v>0</v>
      </c>
      <c r="U80" s="87">
        <f t="shared" si="9"/>
        <v>3.6528019045770392E-6</v>
      </c>
      <c r="V80" s="87">
        <f t="shared" si="10"/>
        <v>1.7965381922620584E-6</v>
      </c>
      <c r="W80" s="120">
        <f t="shared" si="11"/>
        <v>1.1976921281747054E-6</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3.6597605974349398E-6</v>
      </c>
      <c r="J81" s="87">
        <f t="shared" si="16"/>
        <v>1.7999606492728738E-6</v>
      </c>
      <c r="K81" s="120">
        <f t="shared" si="6"/>
        <v>1.1999737661819159E-6</v>
      </c>
      <c r="O81" s="116">
        <f>Amnt_Deposited!B76</f>
        <v>2062</v>
      </c>
      <c r="P81" s="119">
        <f>Amnt_Deposited!C76</f>
        <v>0</v>
      </c>
      <c r="Q81" s="319">
        <f>MCF!R80</f>
        <v>0.8</v>
      </c>
      <c r="R81" s="87">
        <f t="shared" si="17"/>
        <v>0</v>
      </c>
      <c r="S81" s="87">
        <f t="shared" si="7"/>
        <v>0</v>
      </c>
      <c r="T81" s="87">
        <f t="shared" si="8"/>
        <v>0</v>
      </c>
      <c r="U81" s="87">
        <f t="shared" si="9"/>
        <v>2.4485463408351519E-6</v>
      </c>
      <c r="V81" s="87">
        <f t="shared" si="10"/>
        <v>1.2042555637418873E-6</v>
      </c>
      <c r="W81" s="120">
        <f t="shared" si="11"/>
        <v>8.0283704249459151E-7</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2.4532108921520079E-6</v>
      </c>
      <c r="J82" s="87">
        <f t="shared" si="16"/>
        <v>1.2065497052829321E-6</v>
      </c>
      <c r="K82" s="120">
        <f t="shared" si="6"/>
        <v>8.0436647018862132E-7</v>
      </c>
      <c r="O82" s="116">
        <f>Amnt_Deposited!B77</f>
        <v>2063</v>
      </c>
      <c r="P82" s="119">
        <f>Amnt_Deposited!C77</f>
        <v>0</v>
      </c>
      <c r="Q82" s="319">
        <f>MCF!R81</f>
        <v>0.8</v>
      </c>
      <c r="R82" s="87">
        <f t="shared" si="17"/>
        <v>0</v>
      </c>
      <c r="S82" s="87">
        <f t="shared" si="7"/>
        <v>0</v>
      </c>
      <c r="T82" s="87">
        <f t="shared" si="8"/>
        <v>0</v>
      </c>
      <c r="U82" s="87">
        <f t="shared" si="9"/>
        <v>1.6413096959090152E-6</v>
      </c>
      <c r="V82" s="87">
        <f t="shared" si="10"/>
        <v>8.0723664492613664E-7</v>
      </c>
      <c r="W82" s="120">
        <f t="shared" si="11"/>
        <v>5.3815776328409102E-7</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1.6444364381624657E-6</v>
      </c>
      <c r="J83" s="87">
        <f t="shared" ref="J83:J99" si="22">I82*(1-$K$10)+H83</f>
        <v>8.0877445398954218E-7</v>
      </c>
      <c r="K83" s="120">
        <f t="shared" si="6"/>
        <v>5.3918296932636138E-7</v>
      </c>
      <c r="O83" s="116">
        <f>Amnt_Deposited!B78</f>
        <v>2064</v>
      </c>
      <c r="P83" s="119">
        <f>Amnt_Deposited!C78</f>
        <v>0</v>
      </c>
      <c r="Q83" s="319">
        <f>MCF!R82</f>
        <v>0.8</v>
      </c>
      <c r="R83" s="87">
        <f t="shared" ref="R83:R99" si="23">P83*$W$6*DOCF*Q83</f>
        <v>0</v>
      </c>
      <c r="S83" s="87">
        <f t="shared" si="7"/>
        <v>0</v>
      </c>
      <c r="T83" s="87">
        <f t="shared" si="8"/>
        <v>0</v>
      </c>
      <c r="U83" s="87">
        <f t="shared" si="9"/>
        <v>1.1002027909204722E-6</v>
      </c>
      <c r="V83" s="87">
        <f t="shared" si="10"/>
        <v>5.4110690498854298E-7</v>
      </c>
      <c r="W83" s="120">
        <f t="shared" si="11"/>
        <v>3.6073793665902865E-7</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1.1022987089317468E-6</v>
      </c>
      <c r="J84" s="87">
        <f t="shared" si="22"/>
        <v>5.4213772923071889E-7</v>
      </c>
      <c r="K84" s="120">
        <f t="shared" si="6"/>
        <v>3.6142515282047922E-7</v>
      </c>
      <c r="O84" s="116">
        <f>Amnt_Deposited!B79</f>
        <v>2065</v>
      </c>
      <c r="P84" s="119">
        <f>Amnt_Deposited!C79</f>
        <v>0</v>
      </c>
      <c r="Q84" s="319">
        <f>MCF!R83</f>
        <v>0.8</v>
      </c>
      <c r="R84" s="87">
        <f t="shared" si="23"/>
        <v>0</v>
      </c>
      <c r="S84" s="87">
        <f t="shared" si="7"/>
        <v>0</v>
      </c>
      <c r="T84" s="87">
        <f t="shared" si="8"/>
        <v>0</v>
      </c>
      <c r="U84" s="87">
        <f t="shared" si="9"/>
        <v>7.3748798545834982E-7</v>
      </c>
      <c r="V84" s="87">
        <f t="shared" si="10"/>
        <v>3.6271480546212239E-7</v>
      </c>
      <c r="W84" s="120">
        <f t="shared" si="11"/>
        <v>2.4180987030808158E-7</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7.3889292131615428E-7</v>
      </c>
      <c r="J85" s="87">
        <f t="shared" si="22"/>
        <v>3.6340578761559248E-7</v>
      </c>
      <c r="K85" s="120">
        <f t="shared" ref="K85:K99" si="24">J85*CH4_fraction*conv</f>
        <v>2.4227052507706164E-7</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4.9435298036317193E-7</v>
      </c>
      <c r="V85" s="87">
        <f t="shared" ref="V85:V98" si="28">U84*(1-$W$10)+T85</f>
        <v>2.4313500509517784E-7</v>
      </c>
      <c r="W85" s="120">
        <f t="shared" ref="W85:W99" si="29">V85*CH4_fraction*conv</f>
        <v>1.6209000339678523E-7</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4.9529473703205259E-7</v>
      </c>
      <c r="J86" s="87">
        <f t="shared" si="22"/>
        <v>2.4359818428410169E-7</v>
      </c>
      <c r="K86" s="120">
        <f t="shared" si="24"/>
        <v>1.6239878952273444E-7</v>
      </c>
      <c r="O86" s="116">
        <f>Amnt_Deposited!B81</f>
        <v>2067</v>
      </c>
      <c r="P86" s="119">
        <f>Amnt_Deposited!C81</f>
        <v>0</v>
      </c>
      <c r="Q86" s="319">
        <f>MCF!R85</f>
        <v>0.8</v>
      </c>
      <c r="R86" s="87">
        <f t="shared" si="23"/>
        <v>0</v>
      </c>
      <c r="S86" s="87">
        <f t="shared" si="25"/>
        <v>0</v>
      </c>
      <c r="T86" s="87">
        <f t="shared" si="26"/>
        <v>0</v>
      </c>
      <c r="U86" s="87">
        <f t="shared" si="27"/>
        <v>3.3137471255489692E-7</v>
      </c>
      <c r="V86" s="87">
        <f t="shared" si="28"/>
        <v>1.62978267808275E-7</v>
      </c>
      <c r="W86" s="120">
        <f t="shared" si="29"/>
        <v>1.0865217853885E-7</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3.3200599092853539E-7</v>
      </c>
      <c r="J87" s="87">
        <f t="shared" si="22"/>
        <v>1.6328874610351723E-7</v>
      </c>
      <c r="K87" s="120">
        <f t="shared" si="24"/>
        <v>1.0885916406901147E-7</v>
      </c>
      <c r="O87" s="116">
        <f>Amnt_Deposited!B82</f>
        <v>2068</v>
      </c>
      <c r="P87" s="119">
        <f>Amnt_Deposited!C82</f>
        <v>0</v>
      </c>
      <c r="Q87" s="319">
        <f>MCF!R86</f>
        <v>0.8</v>
      </c>
      <c r="R87" s="87">
        <f t="shared" si="23"/>
        <v>0</v>
      </c>
      <c r="S87" s="87">
        <f t="shared" si="25"/>
        <v>0</v>
      </c>
      <c r="T87" s="87">
        <f t="shared" si="26"/>
        <v>0</v>
      </c>
      <c r="U87" s="87">
        <f t="shared" si="27"/>
        <v>2.2212711257484526E-7</v>
      </c>
      <c r="V87" s="87">
        <f t="shared" si="28"/>
        <v>1.0924759998005166E-7</v>
      </c>
      <c r="W87" s="120">
        <f t="shared" si="29"/>
        <v>7.2831733320034443E-8</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2.2255027112332389E-7</v>
      </c>
      <c r="J88" s="87">
        <f t="shared" si="22"/>
        <v>1.094557198052115E-7</v>
      </c>
      <c r="K88" s="120">
        <f t="shared" si="24"/>
        <v>7.2970479870141E-8</v>
      </c>
      <c r="O88" s="116">
        <f>Amnt_Deposited!B83</f>
        <v>2069</v>
      </c>
      <c r="P88" s="119">
        <f>Amnt_Deposited!C83</f>
        <v>0</v>
      </c>
      <c r="Q88" s="319">
        <f>MCF!R87</f>
        <v>0.8</v>
      </c>
      <c r="R88" s="87">
        <f t="shared" si="23"/>
        <v>0</v>
      </c>
      <c r="S88" s="87">
        <f t="shared" si="25"/>
        <v>0</v>
      </c>
      <c r="T88" s="87">
        <f t="shared" si="26"/>
        <v>0</v>
      </c>
      <c r="U88" s="87">
        <f t="shared" si="27"/>
        <v>1.4889625632693393E-7</v>
      </c>
      <c r="V88" s="87">
        <f t="shared" si="28"/>
        <v>7.3230856247911346E-8</v>
      </c>
      <c r="W88" s="120">
        <f t="shared" si="29"/>
        <v>4.8820570831940897E-8</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1.4917990798463048E-7</v>
      </c>
      <c r="J89" s="87">
        <f t="shared" si="22"/>
        <v>7.3370363138693408E-8</v>
      </c>
      <c r="K89" s="120">
        <f t="shared" si="24"/>
        <v>4.8913575425795605E-8</v>
      </c>
      <c r="O89" s="116">
        <f>Amnt_Deposited!B84</f>
        <v>2070</v>
      </c>
      <c r="P89" s="119">
        <f>Amnt_Deposited!C84</f>
        <v>0</v>
      </c>
      <c r="Q89" s="319">
        <f>MCF!R88</f>
        <v>0.8</v>
      </c>
      <c r="R89" s="87">
        <f t="shared" si="23"/>
        <v>0</v>
      </c>
      <c r="S89" s="87">
        <f t="shared" si="25"/>
        <v>0</v>
      </c>
      <c r="T89" s="87">
        <f t="shared" si="26"/>
        <v>0</v>
      </c>
      <c r="U89" s="87">
        <f t="shared" si="27"/>
        <v>9.9808145395604699E-8</v>
      </c>
      <c r="V89" s="87">
        <f t="shared" si="28"/>
        <v>4.9088110931329221E-8</v>
      </c>
      <c r="W89" s="120">
        <f t="shared" si="29"/>
        <v>3.2725407287552814E-8</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9.9998282787849945E-8</v>
      </c>
      <c r="J90" s="87">
        <f t="shared" si="22"/>
        <v>4.9181625196780537E-8</v>
      </c>
      <c r="K90" s="120">
        <f t="shared" si="24"/>
        <v>3.2787750131187022E-8</v>
      </c>
      <c r="O90" s="116">
        <f>Amnt_Deposited!B85</f>
        <v>2071</v>
      </c>
      <c r="P90" s="119">
        <f>Amnt_Deposited!C85</f>
        <v>0</v>
      </c>
      <c r="Q90" s="319">
        <f>MCF!R89</f>
        <v>0.8</v>
      </c>
      <c r="R90" s="87">
        <f t="shared" si="23"/>
        <v>0</v>
      </c>
      <c r="S90" s="87">
        <f t="shared" si="25"/>
        <v>0</v>
      </c>
      <c r="T90" s="87">
        <f t="shared" si="26"/>
        <v>0</v>
      </c>
      <c r="U90" s="87">
        <f t="shared" si="27"/>
        <v>6.6903400616313529E-8</v>
      </c>
      <c r="V90" s="87">
        <f t="shared" si="28"/>
        <v>3.2904744779291177E-8</v>
      </c>
      <c r="W90" s="120">
        <f t="shared" si="29"/>
        <v>2.1936496519527451E-8</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6.7030853521836454E-8</v>
      </c>
      <c r="J91" s="87">
        <f t="shared" si="22"/>
        <v>3.2967429266013491E-8</v>
      </c>
      <c r="K91" s="120">
        <f t="shared" si="24"/>
        <v>2.1978286177342327E-8</v>
      </c>
      <c r="O91" s="116">
        <f>Amnt_Deposited!B86</f>
        <v>2072</v>
      </c>
      <c r="P91" s="119">
        <f>Amnt_Deposited!C86</f>
        <v>0</v>
      </c>
      <c r="Q91" s="319">
        <f>MCF!R90</f>
        <v>0.8</v>
      </c>
      <c r="R91" s="87">
        <f t="shared" si="23"/>
        <v>0</v>
      </c>
      <c r="S91" s="87">
        <f t="shared" si="25"/>
        <v>0</v>
      </c>
      <c r="T91" s="87">
        <f t="shared" si="26"/>
        <v>0</v>
      </c>
      <c r="U91" s="87">
        <f t="shared" si="27"/>
        <v>4.4846690581068107E-8</v>
      </c>
      <c r="V91" s="87">
        <f t="shared" si="28"/>
        <v>2.2056710035245425E-8</v>
      </c>
      <c r="W91" s="120">
        <f t="shared" si="29"/>
        <v>1.4704473356830283E-8</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4.4932124818565607E-8</v>
      </c>
      <c r="J92" s="87">
        <f t="shared" si="22"/>
        <v>2.2098728703270847E-8</v>
      </c>
      <c r="K92" s="120">
        <f t="shared" si="24"/>
        <v>1.4732485802180564E-8</v>
      </c>
      <c r="O92" s="116">
        <f>Amnt_Deposited!B87</f>
        <v>2073</v>
      </c>
      <c r="P92" s="119">
        <f>Amnt_Deposited!C87</f>
        <v>0</v>
      </c>
      <c r="Q92" s="319">
        <f>MCF!R91</f>
        <v>0.8</v>
      </c>
      <c r="R92" s="87">
        <f t="shared" si="23"/>
        <v>0</v>
      </c>
      <c r="S92" s="87">
        <f t="shared" si="25"/>
        <v>0</v>
      </c>
      <c r="T92" s="87">
        <f t="shared" si="26"/>
        <v>0</v>
      </c>
      <c r="U92" s="87">
        <f t="shared" si="27"/>
        <v>3.0061635694847644E-8</v>
      </c>
      <c r="V92" s="87">
        <f t="shared" si="28"/>
        <v>1.478505488622046E-8</v>
      </c>
      <c r="W92" s="120">
        <f t="shared" si="29"/>
        <v>9.8567032574803058E-9</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3.0118903976859989E-8</v>
      </c>
      <c r="J93" s="87">
        <f t="shared" si="22"/>
        <v>1.4813220841705617E-8</v>
      </c>
      <c r="K93" s="120">
        <f t="shared" si="24"/>
        <v>9.875480561137078E-9</v>
      </c>
      <c r="O93" s="116">
        <f>Amnt_Deposited!B88</f>
        <v>2074</v>
      </c>
      <c r="P93" s="119">
        <f>Amnt_Deposited!C88</f>
        <v>0</v>
      </c>
      <c r="Q93" s="319">
        <f>MCF!R92</f>
        <v>0.8</v>
      </c>
      <c r="R93" s="87">
        <f t="shared" si="23"/>
        <v>0</v>
      </c>
      <c r="S93" s="87">
        <f t="shared" si="25"/>
        <v>0</v>
      </c>
      <c r="T93" s="87">
        <f t="shared" si="26"/>
        <v>0</v>
      </c>
      <c r="U93" s="87">
        <f t="shared" si="27"/>
        <v>2.015091702287689E-8</v>
      </c>
      <c r="V93" s="87">
        <f t="shared" si="28"/>
        <v>9.9107186719707532E-9</v>
      </c>
      <c r="W93" s="120">
        <f t="shared" si="29"/>
        <v>6.6071457813138355E-9</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2.0189305100311787E-8</v>
      </c>
      <c r="J94" s="87">
        <f t="shared" si="22"/>
        <v>9.9295988765482002E-9</v>
      </c>
      <c r="K94" s="120">
        <f t="shared" si="24"/>
        <v>6.6197325843654665E-9</v>
      </c>
      <c r="O94" s="116">
        <f>Amnt_Deposited!B89</f>
        <v>2075</v>
      </c>
      <c r="P94" s="119">
        <f>Amnt_Deposited!C89</f>
        <v>0</v>
      </c>
      <c r="Q94" s="319">
        <f>MCF!R93</f>
        <v>0.8</v>
      </c>
      <c r="R94" s="87">
        <f t="shared" si="23"/>
        <v>0</v>
      </c>
      <c r="S94" s="87">
        <f t="shared" si="25"/>
        <v>0</v>
      </c>
      <c r="T94" s="87">
        <f t="shared" si="26"/>
        <v>0</v>
      </c>
      <c r="U94" s="87">
        <f t="shared" si="27"/>
        <v>1.3507563626435186E-8</v>
      </c>
      <c r="V94" s="87">
        <f t="shared" si="28"/>
        <v>6.6433533964417052E-9</v>
      </c>
      <c r="W94" s="120">
        <f t="shared" si="29"/>
        <v>4.4289022642944699E-9</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1.3533295924268565E-8</v>
      </c>
      <c r="J95" s="87">
        <f t="shared" si="22"/>
        <v>6.6560091760432222E-9</v>
      </c>
      <c r="K95" s="120">
        <f t="shared" si="24"/>
        <v>4.4373394506954812E-9</v>
      </c>
      <c r="O95" s="116">
        <f>Amnt_Deposited!B90</f>
        <v>2076</v>
      </c>
      <c r="P95" s="119">
        <f>Amnt_Deposited!C90</f>
        <v>0</v>
      </c>
      <c r="Q95" s="319">
        <f>MCF!R94</f>
        <v>0.8</v>
      </c>
      <c r="R95" s="87">
        <f t="shared" si="23"/>
        <v>0</v>
      </c>
      <c r="S95" s="87">
        <f t="shared" si="25"/>
        <v>0</v>
      </c>
      <c r="T95" s="87">
        <f t="shared" si="26"/>
        <v>0</v>
      </c>
      <c r="U95" s="87">
        <f t="shared" si="27"/>
        <v>9.0543906719013612E-9</v>
      </c>
      <c r="V95" s="87">
        <f t="shared" si="28"/>
        <v>4.4531729545338249E-9</v>
      </c>
      <c r="W95" s="120">
        <f t="shared" si="29"/>
        <v>2.9687819696892163E-9</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9.0716395469696356E-9</v>
      </c>
      <c r="J96" s="87">
        <f t="shared" si="22"/>
        <v>4.4616563772989307E-9</v>
      </c>
      <c r="K96" s="120">
        <f t="shared" si="24"/>
        <v>2.9744375848659535E-9</v>
      </c>
      <c r="O96" s="116">
        <f>Amnt_Deposited!B91</f>
        <v>2077</v>
      </c>
      <c r="P96" s="119">
        <f>Amnt_Deposited!C91</f>
        <v>0</v>
      </c>
      <c r="Q96" s="319">
        <f>MCF!R95</f>
        <v>0.8</v>
      </c>
      <c r="R96" s="87">
        <f t="shared" si="23"/>
        <v>0</v>
      </c>
      <c r="S96" s="87">
        <f t="shared" si="25"/>
        <v>0</v>
      </c>
      <c r="T96" s="87">
        <f t="shared" si="26"/>
        <v>0</v>
      </c>
      <c r="U96" s="87">
        <f t="shared" si="27"/>
        <v>6.0693395720135834E-9</v>
      </c>
      <c r="V96" s="87">
        <f t="shared" si="28"/>
        <v>2.9850510998877773E-9</v>
      </c>
      <c r="W96" s="120">
        <f t="shared" si="29"/>
        <v>1.9900340665918514E-9</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6.080901838743412E-9</v>
      </c>
      <c r="J97" s="87">
        <f t="shared" si="22"/>
        <v>2.9907377082262231E-9</v>
      </c>
      <c r="K97" s="120">
        <f t="shared" si="24"/>
        <v>1.9938251388174818E-9</v>
      </c>
      <c r="O97" s="116">
        <f>Amnt_Deposited!B92</f>
        <v>2078</v>
      </c>
      <c r="P97" s="119">
        <f>Amnt_Deposited!C92</f>
        <v>0</v>
      </c>
      <c r="Q97" s="319">
        <f>MCF!R96</f>
        <v>0.8</v>
      </c>
      <c r="R97" s="87">
        <f t="shared" si="23"/>
        <v>0</v>
      </c>
      <c r="S97" s="87">
        <f t="shared" si="25"/>
        <v>0</v>
      </c>
      <c r="T97" s="87">
        <f t="shared" si="26"/>
        <v>0</v>
      </c>
      <c r="U97" s="87">
        <f t="shared" si="27"/>
        <v>4.0683999813180726E-9</v>
      </c>
      <c r="V97" s="87">
        <f t="shared" si="28"/>
        <v>2.0009395906955108E-9</v>
      </c>
      <c r="W97" s="120">
        <f t="shared" si="29"/>
        <v>1.3339597271303405E-9</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4.0761504004846877E-9</v>
      </c>
      <c r="J98" s="87">
        <f t="shared" si="22"/>
        <v>2.0047514382587244E-9</v>
      </c>
      <c r="K98" s="120">
        <f t="shared" si="24"/>
        <v>1.3365009588391494E-9</v>
      </c>
      <c r="O98" s="116">
        <f>Amnt_Deposited!B93</f>
        <v>2079</v>
      </c>
      <c r="P98" s="119">
        <f>Amnt_Deposited!C93</f>
        <v>0</v>
      </c>
      <c r="Q98" s="319">
        <f>MCF!R97</f>
        <v>0.8</v>
      </c>
      <c r="R98" s="87">
        <f t="shared" si="23"/>
        <v>0</v>
      </c>
      <c r="S98" s="87">
        <f t="shared" si="25"/>
        <v>0</v>
      </c>
      <c r="T98" s="87">
        <f t="shared" si="26"/>
        <v>0</v>
      </c>
      <c r="U98" s="87">
        <f t="shared" si="27"/>
        <v>2.7271300627685248E-9</v>
      </c>
      <c r="V98" s="87">
        <f t="shared" si="28"/>
        <v>1.341269918549548E-9</v>
      </c>
      <c r="W98" s="120">
        <f t="shared" si="29"/>
        <v>8.9417994569969861E-10</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2.7323253241010854E-9</v>
      </c>
      <c r="J99" s="88">
        <f t="shared" si="22"/>
        <v>1.3438250763836022E-9</v>
      </c>
      <c r="K99" s="122">
        <f t="shared" si="24"/>
        <v>8.9588338425573483E-10</v>
      </c>
      <c r="O99" s="117">
        <f>Amnt_Deposited!B94</f>
        <v>2080</v>
      </c>
      <c r="P99" s="121">
        <f>Amnt_Deposited!C94</f>
        <v>0</v>
      </c>
      <c r="Q99" s="320">
        <f>MCF!R98</f>
        <v>0.8</v>
      </c>
      <c r="R99" s="88">
        <f t="shared" si="23"/>
        <v>0</v>
      </c>
      <c r="S99" s="88">
        <f>R99*$W$12</f>
        <v>0</v>
      </c>
      <c r="T99" s="88">
        <f>R99*(1-$W$12)</f>
        <v>0</v>
      </c>
      <c r="U99" s="88">
        <f>S99+U98*$W$10</f>
        <v>1.8280499492201735E-9</v>
      </c>
      <c r="V99" s="88">
        <f>U98*(1-$W$10)+T99</f>
        <v>8.9908011354835133E-10</v>
      </c>
      <c r="W99" s="122">
        <f t="shared" si="29"/>
        <v>5.9938674236556749E-10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v>
      </c>
      <c r="D19" s="451">
        <f>Dry_Matter_Content!D6</f>
        <v>0.44</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Amnt_Deposited!D14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Amnt_Deposited!D15</f>
        <v>0</v>
      </c>
      <c r="D20" s="453">
        <f>Dry_Matter_Content!D7</f>
        <v>0.44</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Amnt_Deposited!D15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0.88858882846800002</v>
      </c>
      <c r="D21" s="453">
        <f>Dry_Matter_Content!D8</f>
        <v>0.44</v>
      </c>
      <c r="E21" s="319">
        <f>MCF!R20</f>
        <v>0.8</v>
      </c>
      <c r="F21" s="87">
        <f t="shared" si="0"/>
        <v>6.8812318876561918E-2</v>
      </c>
      <c r="G21" s="87">
        <f t="shared" si="1"/>
        <v>6.8812318876561918E-2</v>
      </c>
      <c r="H21" s="87">
        <f t="shared" si="2"/>
        <v>0</v>
      </c>
      <c r="I21" s="87">
        <f t="shared" si="3"/>
        <v>6.8812318876561918E-2</v>
      </c>
      <c r="J21" s="87">
        <f t="shared" si="4"/>
        <v>0</v>
      </c>
      <c r="K21" s="120">
        <f t="shared" ref="K21:K84" si="6">J21*CH4_fraction*conv</f>
        <v>0</v>
      </c>
      <c r="O21" s="116">
        <f>Amnt_Deposited!B16</f>
        <v>2002</v>
      </c>
      <c r="P21" s="119">
        <f>Amnt_Deposited!D16</f>
        <v>0.88858882846800002</v>
      </c>
      <c r="Q21" s="319">
        <f>MCF!R20</f>
        <v>0.8</v>
      </c>
      <c r="R21" s="87">
        <f t="shared" si="5"/>
        <v>0.14217421255488003</v>
      </c>
      <c r="S21" s="87">
        <f t="shared" ref="S21:S84" si="7">R21*$W$12</f>
        <v>0.14217421255488003</v>
      </c>
      <c r="T21" s="87">
        <f t="shared" ref="T21:T84" si="8">R21*(1-$W$12)</f>
        <v>0</v>
      </c>
      <c r="U21" s="87">
        <f t="shared" ref="U21:U84" si="9">S21+U20*$W$10</f>
        <v>0.14217421255488003</v>
      </c>
      <c r="V21" s="87">
        <f t="shared" ref="V21:V84" si="10">U20*(1-$W$10)+T21</f>
        <v>0</v>
      </c>
      <c r="W21" s="120">
        <f t="shared" ref="W21:W84" si="11">V21*CH4_fraction*conv</f>
        <v>0</v>
      </c>
    </row>
    <row r="22" spans="2:23">
      <c r="B22" s="116">
        <f>Amnt_Deposited!B17</f>
        <v>2003</v>
      </c>
      <c r="C22" s="119">
        <f>Amnt_Deposited!D17</f>
        <v>0.90382500608400007</v>
      </c>
      <c r="D22" s="453">
        <f>Dry_Matter_Content!D9</f>
        <v>0.44</v>
      </c>
      <c r="E22" s="319">
        <f>MCF!R21</f>
        <v>0.8</v>
      </c>
      <c r="F22" s="87">
        <f t="shared" si="0"/>
        <v>6.999220847114497E-2</v>
      </c>
      <c r="G22" s="87">
        <f t="shared" si="1"/>
        <v>6.999220847114497E-2</v>
      </c>
      <c r="H22" s="87">
        <f t="shared" si="2"/>
        <v>0</v>
      </c>
      <c r="I22" s="87">
        <f t="shared" si="3"/>
        <v>0.13415238932504872</v>
      </c>
      <c r="J22" s="87">
        <f t="shared" si="4"/>
        <v>4.6521380226581602E-3</v>
      </c>
      <c r="K22" s="120">
        <f t="shared" si="6"/>
        <v>3.1014253484387732E-3</v>
      </c>
      <c r="N22" s="290"/>
      <c r="O22" s="116">
        <f>Amnt_Deposited!B17</f>
        <v>2003</v>
      </c>
      <c r="P22" s="119">
        <f>Amnt_Deposited!D17</f>
        <v>0.90382500608400007</v>
      </c>
      <c r="Q22" s="319">
        <f>MCF!R21</f>
        <v>0.8</v>
      </c>
      <c r="R22" s="87">
        <f t="shared" si="5"/>
        <v>0.14461200097344004</v>
      </c>
      <c r="S22" s="87">
        <f t="shared" si="7"/>
        <v>0.14461200097344004</v>
      </c>
      <c r="T22" s="87">
        <f t="shared" si="8"/>
        <v>0</v>
      </c>
      <c r="U22" s="87">
        <f t="shared" si="9"/>
        <v>0.27717435810960489</v>
      </c>
      <c r="V22" s="87">
        <f t="shared" si="10"/>
        <v>9.6118554187152091E-3</v>
      </c>
      <c r="W22" s="120">
        <f t="shared" si="11"/>
        <v>6.4079036124768058E-3</v>
      </c>
    </row>
    <row r="23" spans="2:23">
      <c r="B23" s="116">
        <f>Amnt_Deposited!B18</f>
        <v>2004</v>
      </c>
      <c r="C23" s="119">
        <f>Amnt_Deposited!D18</f>
        <v>0.94008647264400003</v>
      </c>
      <c r="D23" s="453">
        <f>Dry_Matter_Content!D10</f>
        <v>0.44</v>
      </c>
      <c r="E23" s="319">
        <f>MCF!R22</f>
        <v>0.8</v>
      </c>
      <c r="F23" s="87">
        <f t="shared" si="0"/>
        <v>7.2800296441551365E-2</v>
      </c>
      <c r="G23" s="87">
        <f t="shared" si="1"/>
        <v>7.2800296441551365E-2</v>
      </c>
      <c r="H23" s="87">
        <f t="shared" si="2"/>
        <v>0</v>
      </c>
      <c r="I23" s="87">
        <f t="shared" si="3"/>
        <v>0.1978831551738435</v>
      </c>
      <c r="J23" s="87">
        <f t="shared" si="4"/>
        <v>9.0695305927565861E-3</v>
      </c>
      <c r="K23" s="120">
        <f t="shared" si="6"/>
        <v>6.0463537285043905E-3</v>
      </c>
      <c r="N23" s="290"/>
      <c r="O23" s="116">
        <f>Amnt_Deposited!B18</f>
        <v>2004</v>
      </c>
      <c r="P23" s="119">
        <f>Amnt_Deposited!D18</f>
        <v>0.94008647264400003</v>
      </c>
      <c r="Q23" s="319">
        <f>MCF!R22</f>
        <v>0.8</v>
      </c>
      <c r="R23" s="87">
        <f t="shared" si="5"/>
        <v>0.15041383562304</v>
      </c>
      <c r="S23" s="87">
        <f t="shared" si="7"/>
        <v>0.15041383562304</v>
      </c>
      <c r="T23" s="87">
        <f t="shared" si="8"/>
        <v>0</v>
      </c>
      <c r="U23" s="87">
        <f t="shared" si="9"/>
        <v>0.40884949416083377</v>
      </c>
      <c r="V23" s="87">
        <f t="shared" si="10"/>
        <v>1.8738699571811134E-2</v>
      </c>
      <c r="W23" s="120">
        <f t="shared" si="11"/>
        <v>1.2492466381207422E-2</v>
      </c>
    </row>
    <row r="24" spans="2:23">
      <c r="B24" s="116">
        <f>Amnt_Deposited!B19</f>
        <v>2005</v>
      </c>
      <c r="C24" s="119">
        <f>Amnt_Deposited!D19</f>
        <v>0.97388279564400015</v>
      </c>
      <c r="D24" s="453">
        <f>Dry_Matter_Content!D11</f>
        <v>0.44</v>
      </c>
      <c r="E24" s="319">
        <f>MCF!R23</f>
        <v>0.8</v>
      </c>
      <c r="F24" s="87">
        <f t="shared" si="0"/>
        <v>7.5417483694671383E-2</v>
      </c>
      <c r="G24" s="87">
        <f t="shared" si="1"/>
        <v>7.5417483694671383E-2</v>
      </c>
      <c r="H24" s="87">
        <f t="shared" si="2"/>
        <v>0</v>
      </c>
      <c r="I24" s="87">
        <f t="shared" si="3"/>
        <v>0.2599225146422528</v>
      </c>
      <c r="J24" s="87">
        <f t="shared" si="4"/>
        <v>1.3378124226262047E-2</v>
      </c>
      <c r="K24" s="120">
        <f t="shared" si="6"/>
        <v>8.918749484174697E-3</v>
      </c>
      <c r="N24" s="290"/>
      <c r="O24" s="116">
        <f>Amnt_Deposited!B19</f>
        <v>2005</v>
      </c>
      <c r="P24" s="119">
        <f>Amnt_Deposited!D19</f>
        <v>0.97388279564400015</v>
      </c>
      <c r="Q24" s="319">
        <f>MCF!R23</f>
        <v>0.8</v>
      </c>
      <c r="R24" s="87">
        <f t="shared" si="5"/>
        <v>0.15582124730304003</v>
      </c>
      <c r="S24" s="87">
        <f t="shared" si="7"/>
        <v>0.15582124730304003</v>
      </c>
      <c r="T24" s="87">
        <f t="shared" si="8"/>
        <v>0</v>
      </c>
      <c r="U24" s="87">
        <f t="shared" si="9"/>
        <v>0.53702998893027454</v>
      </c>
      <c r="V24" s="87">
        <f t="shared" si="10"/>
        <v>2.7640752533599277E-2</v>
      </c>
      <c r="W24" s="120">
        <f t="shared" si="11"/>
        <v>1.842716835573285E-2</v>
      </c>
    </row>
    <row r="25" spans="2:23">
      <c r="B25" s="116">
        <f>Amnt_Deposited!B20</f>
        <v>2006</v>
      </c>
      <c r="C25" s="119">
        <f>Amnt_Deposited!D20</f>
        <v>0.98452267333200005</v>
      </c>
      <c r="D25" s="453">
        <f>Dry_Matter_Content!D12</f>
        <v>0.44</v>
      </c>
      <c r="E25" s="319">
        <f>MCF!R24</f>
        <v>0.8</v>
      </c>
      <c r="F25" s="87">
        <f t="shared" si="0"/>
        <v>7.6241435822830092E-2</v>
      </c>
      <c r="G25" s="87">
        <f t="shared" si="1"/>
        <v>7.6241435822830092E-2</v>
      </c>
      <c r="H25" s="87">
        <f t="shared" si="2"/>
        <v>0</v>
      </c>
      <c r="I25" s="87">
        <f t="shared" si="3"/>
        <v>0.31859158212967997</v>
      </c>
      <c r="J25" s="87">
        <f t="shared" si="4"/>
        <v>1.7572368335402939E-2</v>
      </c>
      <c r="K25" s="120">
        <f t="shared" si="6"/>
        <v>1.1714912223601959E-2</v>
      </c>
      <c r="N25" s="290"/>
      <c r="O25" s="116">
        <f>Amnt_Deposited!B20</f>
        <v>2006</v>
      </c>
      <c r="P25" s="119">
        <f>Amnt_Deposited!D20</f>
        <v>0.98452267333200005</v>
      </c>
      <c r="Q25" s="319">
        <f>MCF!R24</f>
        <v>0.8</v>
      </c>
      <c r="R25" s="87">
        <f t="shared" si="5"/>
        <v>0.15752362773312001</v>
      </c>
      <c r="S25" s="87">
        <f t="shared" si="7"/>
        <v>0.15752362773312001</v>
      </c>
      <c r="T25" s="87">
        <f t="shared" si="8"/>
        <v>0</v>
      </c>
      <c r="U25" s="87">
        <f t="shared" si="9"/>
        <v>0.65824707051586784</v>
      </c>
      <c r="V25" s="87">
        <f t="shared" si="10"/>
        <v>3.6306546147526743E-2</v>
      </c>
      <c r="W25" s="120">
        <f t="shared" si="11"/>
        <v>2.420436409835116E-2</v>
      </c>
    </row>
    <row r="26" spans="2:23">
      <c r="B26" s="116">
        <f>Amnt_Deposited!B21</f>
        <v>2007</v>
      </c>
      <c r="C26" s="119">
        <f>Amnt_Deposited!D21</f>
        <v>0.99485242005599994</v>
      </c>
      <c r="D26" s="453">
        <f>Dry_Matter_Content!D13</f>
        <v>0.44</v>
      </c>
      <c r="E26" s="319">
        <f>MCF!R25</f>
        <v>0.8</v>
      </c>
      <c r="F26" s="87">
        <f t="shared" si="0"/>
        <v>7.7041371409136639E-2</v>
      </c>
      <c r="G26" s="87">
        <f t="shared" si="1"/>
        <v>7.7041371409136639E-2</v>
      </c>
      <c r="H26" s="87">
        <f t="shared" si="2"/>
        <v>0</v>
      </c>
      <c r="I26" s="87">
        <f t="shared" si="3"/>
        <v>0.37409419366090857</v>
      </c>
      <c r="J26" s="87">
        <f t="shared" si="4"/>
        <v>2.1538759877908015E-2</v>
      </c>
      <c r="K26" s="120">
        <f t="shared" si="6"/>
        <v>1.4359173251938676E-2</v>
      </c>
      <c r="N26" s="290"/>
      <c r="O26" s="116">
        <f>Amnt_Deposited!B21</f>
        <v>2007</v>
      </c>
      <c r="P26" s="119">
        <f>Amnt_Deposited!D21</f>
        <v>0.99485242005599994</v>
      </c>
      <c r="Q26" s="319">
        <f>MCF!R25</f>
        <v>0.8</v>
      </c>
      <c r="R26" s="87">
        <f t="shared" si="5"/>
        <v>0.15917638720895999</v>
      </c>
      <c r="S26" s="87">
        <f t="shared" si="7"/>
        <v>0.15917638720895999</v>
      </c>
      <c r="T26" s="87">
        <f t="shared" si="8"/>
        <v>0</v>
      </c>
      <c r="U26" s="87">
        <f t="shared" si="9"/>
        <v>0.77292188772915005</v>
      </c>
      <c r="V26" s="87">
        <f t="shared" si="10"/>
        <v>4.4501569995677726E-2</v>
      </c>
      <c r="W26" s="120">
        <f t="shared" si="11"/>
        <v>2.9667713330451817E-2</v>
      </c>
    </row>
    <row r="27" spans="2:23">
      <c r="B27" s="116">
        <f>Amnt_Deposited!B22</f>
        <v>2008</v>
      </c>
      <c r="C27" s="119">
        <f>Amnt_Deposited!D22</f>
        <v>1.0047766109039999</v>
      </c>
      <c r="D27" s="453">
        <f>Dry_Matter_Content!D14</f>
        <v>0.44</v>
      </c>
      <c r="E27" s="319">
        <f>MCF!R26</f>
        <v>0.8</v>
      </c>
      <c r="F27" s="87">
        <f t="shared" si="0"/>
        <v>7.7809900748405755E-2</v>
      </c>
      <c r="G27" s="87">
        <f t="shared" si="1"/>
        <v>7.7809900748405755E-2</v>
      </c>
      <c r="H27" s="87">
        <f t="shared" si="2"/>
        <v>0</v>
      </c>
      <c r="I27" s="87">
        <f t="shared" si="3"/>
        <v>0.42661301498053589</v>
      </c>
      <c r="J27" s="87">
        <f t="shared" si="4"/>
        <v>2.5291079428778448E-2</v>
      </c>
      <c r="K27" s="120">
        <f t="shared" si="6"/>
        <v>1.686071961918563E-2</v>
      </c>
      <c r="N27" s="290"/>
      <c r="O27" s="116">
        <f>Amnt_Deposited!B22</f>
        <v>2008</v>
      </c>
      <c r="P27" s="119">
        <f>Amnt_Deposited!D22</f>
        <v>1.0047766109039999</v>
      </c>
      <c r="Q27" s="319">
        <f>MCF!R26</f>
        <v>0.8</v>
      </c>
      <c r="R27" s="87">
        <f t="shared" si="5"/>
        <v>0.16076425774464001</v>
      </c>
      <c r="S27" s="87">
        <f t="shared" si="7"/>
        <v>0.16076425774464001</v>
      </c>
      <c r="T27" s="87">
        <f t="shared" si="8"/>
        <v>0</v>
      </c>
      <c r="U27" s="87">
        <f t="shared" si="9"/>
        <v>0.88143184913333872</v>
      </c>
      <c r="V27" s="87">
        <f t="shared" si="10"/>
        <v>5.2254296340451346E-2</v>
      </c>
      <c r="W27" s="120">
        <f t="shared" si="11"/>
        <v>3.4836197560300895E-2</v>
      </c>
    </row>
    <row r="28" spans="2:23">
      <c r="B28" s="116">
        <f>Amnt_Deposited!B23</f>
        <v>2009</v>
      </c>
      <c r="C28" s="119">
        <f>Amnt_Deposited!D23</f>
        <v>1.014144156432</v>
      </c>
      <c r="D28" s="453">
        <f>Dry_Matter_Content!D15</f>
        <v>0.44</v>
      </c>
      <c r="E28" s="319">
        <f>MCF!R27</f>
        <v>0.8</v>
      </c>
      <c r="F28" s="87">
        <f t="shared" si="0"/>
        <v>7.8535323474094088E-2</v>
      </c>
      <c r="G28" s="87">
        <f t="shared" si="1"/>
        <v>7.8535323474094088E-2</v>
      </c>
      <c r="H28" s="87">
        <f t="shared" si="2"/>
        <v>0</v>
      </c>
      <c r="I28" s="87">
        <f t="shared" si="3"/>
        <v>0.47630666213338946</v>
      </c>
      <c r="J28" s="87">
        <f t="shared" si="4"/>
        <v>2.8841676321240496E-2</v>
      </c>
      <c r="K28" s="120">
        <f t="shared" si="6"/>
        <v>1.922778421416033E-2</v>
      </c>
      <c r="N28" s="290"/>
      <c r="O28" s="116">
        <f>Amnt_Deposited!B23</f>
        <v>2009</v>
      </c>
      <c r="P28" s="119">
        <f>Amnt_Deposited!D23</f>
        <v>1.014144156432</v>
      </c>
      <c r="Q28" s="319">
        <f>MCF!R27</f>
        <v>0.8</v>
      </c>
      <c r="R28" s="87">
        <f t="shared" si="5"/>
        <v>0.16226306502912002</v>
      </c>
      <c r="S28" s="87">
        <f t="shared" si="7"/>
        <v>0.16226306502912002</v>
      </c>
      <c r="T28" s="87">
        <f t="shared" si="8"/>
        <v>0</v>
      </c>
      <c r="U28" s="87">
        <f t="shared" si="9"/>
        <v>0.98410467382931721</v>
      </c>
      <c r="V28" s="87">
        <f t="shared" si="10"/>
        <v>5.9590240333141531E-2</v>
      </c>
      <c r="W28" s="120">
        <f t="shared" si="11"/>
        <v>3.9726826888761016E-2</v>
      </c>
    </row>
    <row r="29" spans="2:23">
      <c r="B29" s="116">
        <f>Amnt_Deposited!B24</f>
        <v>2010</v>
      </c>
      <c r="C29" s="119">
        <f>Amnt_Deposited!D24</f>
        <v>1.1365266060720001</v>
      </c>
      <c r="D29" s="453">
        <f>Dry_Matter_Content!D16</f>
        <v>0.44</v>
      </c>
      <c r="E29" s="319">
        <f>MCF!R28</f>
        <v>0.8</v>
      </c>
      <c r="F29" s="87">
        <f t="shared" si="0"/>
        <v>8.8012620374215686E-2</v>
      </c>
      <c r="G29" s="87">
        <f t="shared" si="1"/>
        <v>8.8012620374215686E-2</v>
      </c>
      <c r="H29" s="87">
        <f t="shared" si="2"/>
        <v>0</v>
      </c>
      <c r="I29" s="87">
        <f t="shared" si="3"/>
        <v>0.53211800852741853</v>
      </c>
      <c r="J29" s="87">
        <f t="shared" si="4"/>
        <v>3.2201273980186573E-2</v>
      </c>
      <c r="K29" s="120">
        <f t="shared" si="6"/>
        <v>2.1467515986791048E-2</v>
      </c>
      <c r="O29" s="116">
        <f>Amnt_Deposited!B24</f>
        <v>2010</v>
      </c>
      <c r="P29" s="119">
        <f>Amnt_Deposited!D24</f>
        <v>1.1365266060720001</v>
      </c>
      <c r="Q29" s="319">
        <f>MCF!R28</f>
        <v>0.8</v>
      </c>
      <c r="R29" s="87">
        <f t="shared" si="5"/>
        <v>0.18184425697152004</v>
      </c>
      <c r="S29" s="87">
        <f t="shared" si="7"/>
        <v>0.18184425697152004</v>
      </c>
      <c r="T29" s="87">
        <f t="shared" si="8"/>
        <v>0</v>
      </c>
      <c r="U29" s="87">
        <f t="shared" si="9"/>
        <v>1.0994173729905343</v>
      </c>
      <c r="V29" s="87">
        <f t="shared" si="10"/>
        <v>6.6531557810302858E-2</v>
      </c>
      <c r="W29" s="120">
        <f t="shared" si="11"/>
        <v>4.4354371873535234E-2</v>
      </c>
    </row>
    <row r="30" spans="2:23">
      <c r="B30" s="116">
        <f>Amnt_Deposited!B25</f>
        <v>2011</v>
      </c>
      <c r="C30" s="119">
        <f>Amnt_Deposited!D25</f>
        <v>1.0552983184800002</v>
      </c>
      <c r="D30" s="453">
        <f>Dry_Matter_Content!D17</f>
        <v>0.44</v>
      </c>
      <c r="E30" s="319">
        <f>MCF!R29</f>
        <v>0.8</v>
      </c>
      <c r="F30" s="87">
        <f t="shared" si="0"/>
        <v>8.1722301783091214E-2</v>
      </c>
      <c r="G30" s="87">
        <f t="shared" si="1"/>
        <v>8.1722301783091214E-2</v>
      </c>
      <c r="H30" s="87">
        <f t="shared" si="2"/>
        <v>0</v>
      </c>
      <c r="I30" s="87">
        <f t="shared" si="3"/>
        <v>0.577865844394717</v>
      </c>
      <c r="J30" s="87">
        <f t="shared" si="4"/>
        <v>3.5974465915792807E-2</v>
      </c>
      <c r="K30" s="120">
        <f t="shared" si="6"/>
        <v>2.3982977277195203E-2</v>
      </c>
      <c r="O30" s="116">
        <f>Amnt_Deposited!B25</f>
        <v>2011</v>
      </c>
      <c r="P30" s="119">
        <f>Amnt_Deposited!D25</f>
        <v>1.0552983184800002</v>
      </c>
      <c r="Q30" s="319">
        <f>MCF!R29</f>
        <v>0.8</v>
      </c>
      <c r="R30" s="87">
        <f t="shared" si="5"/>
        <v>0.16884773095680006</v>
      </c>
      <c r="S30" s="87">
        <f t="shared" si="7"/>
        <v>0.16884773095680006</v>
      </c>
      <c r="T30" s="87">
        <f t="shared" si="8"/>
        <v>0</v>
      </c>
      <c r="U30" s="87">
        <f t="shared" si="9"/>
        <v>1.193937695030407</v>
      </c>
      <c r="V30" s="87">
        <f t="shared" si="10"/>
        <v>7.4327408916927309E-2</v>
      </c>
      <c r="W30" s="120">
        <f t="shared" si="11"/>
        <v>4.9551605944618202E-2</v>
      </c>
    </row>
    <row r="31" spans="2:23">
      <c r="B31" s="116">
        <f>Amnt_Deposited!B26</f>
        <v>2012</v>
      </c>
      <c r="C31" s="119">
        <f>Amnt_Deposited!D26</f>
        <v>1.0701614714400001</v>
      </c>
      <c r="D31" s="453">
        <f>Dry_Matter_Content!D18</f>
        <v>0.44</v>
      </c>
      <c r="E31" s="319">
        <f>MCF!R30</f>
        <v>0.8</v>
      </c>
      <c r="F31" s="87">
        <f t="shared" si="0"/>
        <v>8.2873304348313609E-2</v>
      </c>
      <c r="G31" s="87">
        <f t="shared" si="1"/>
        <v>8.2873304348313609E-2</v>
      </c>
      <c r="H31" s="87">
        <f t="shared" si="2"/>
        <v>0</v>
      </c>
      <c r="I31" s="87">
        <f t="shared" si="3"/>
        <v>0.62167184639668016</v>
      </c>
      <c r="J31" s="87">
        <f t="shared" si="4"/>
        <v>3.9067302346350509E-2</v>
      </c>
      <c r="K31" s="120">
        <f t="shared" si="6"/>
        <v>2.6044868230900339E-2</v>
      </c>
      <c r="O31" s="116">
        <f>Amnt_Deposited!B26</f>
        <v>2012</v>
      </c>
      <c r="P31" s="119">
        <f>Amnt_Deposited!D26</f>
        <v>1.0701614714400001</v>
      </c>
      <c r="Q31" s="319">
        <f>MCF!R30</f>
        <v>0.8</v>
      </c>
      <c r="R31" s="87">
        <f t="shared" si="5"/>
        <v>0.17122583543040004</v>
      </c>
      <c r="S31" s="87">
        <f t="shared" si="7"/>
        <v>0.17122583543040004</v>
      </c>
      <c r="T31" s="87">
        <f t="shared" si="8"/>
        <v>0</v>
      </c>
      <c r="U31" s="87">
        <f t="shared" si="9"/>
        <v>1.2844459636295045</v>
      </c>
      <c r="V31" s="87">
        <f t="shared" si="10"/>
        <v>8.0717566831302712E-2</v>
      </c>
      <c r="W31" s="120">
        <f t="shared" si="11"/>
        <v>5.3811711220868474E-2</v>
      </c>
    </row>
    <row r="32" spans="2:23">
      <c r="B32" s="116">
        <f>Amnt_Deposited!B27</f>
        <v>2013</v>
      </c>
      <c r="C32" s="119">
        <f>Amnt_Deposited!D27</f>
        <v>1.0858559778000001</v>
      </c>
      <c r="D32" s="453">
        <f>Dry_Matter_Content!D19</f>
        <v>0.44</v>
      </c>
      <c r="E32" s="319">
        <f>MCF!R31</f>
        <v>0.8</v>
      </c>
      <c r="F32" s="87">
        <f t="shared" si="0"/>
        <v>8.4088686920832018E-2</v>
      </c>
      <c r="G32" s="87">
        <f t="shared" si="1"/>
        <v>8.4088686920832018E-2</v>
      </c>
      <c r="H32" s="87">
        <f t="shared" si="2"/>
        <v>0</v>
      </c>
      <c r="I32" s="87">
        <f t="shared" si="3"/>
        <v>0.66373167451061654</v>
      </c>
      <c r="J32" s="87">
        <f t="shared" si="4"/>
        <v>4.2028858806895622E-2</v>
      </c>
      <c r="K32" s="120">
        <f t="shared" si="6"/>
        <v>2.801923920459708E-2</v>
      </c>
      <c r="O32" s="116">
        <f>Amnt_Deposited!B27</f>
        <v>2013</v>
      </c>
      <c r="P32" s="119">
        <f>Amnt_Deposited!D27</f>
        <v>1.0858559778000001</v>
      </c>
      <c r="Q32" s="319">
        <f>MCF!R31</f>
        <v>0.8</v>
      </c>
      <c r="R32" s="87">
        <f t="shared" si="5"/>
        <v>0.17373695644800002</v>
      </c>
      <c r="S32" s="87">
        <f t="shared" si="7"/>
        <v>0.17373695644800002</v>
      </c>
      <c r="T32" s="87">
        <f t="shared" si="8"/>
        <v>0</v>
      </c>
      <c r="U32" s="87">
        <f t="shared" si="9"/>
        <v>1.3713464349392903</v>
      </c>
      <c r="V32" s="87">
        <f t="shared" si="10"/>
        <v>8.6836485138214098E-2</v>
      </c>
      <c r="W32" s="120">
        <f t="shared" si="11"/>
        <v>5.7890990092142727E-2</v>
      </c>
    </row>
    <row r="33" spans="2:23">
      <c r="B33" s="116">
        <f>Amnt_Deposited!B28</f>
        <v>2014</v>
      </c>
      <c r="C33" s="119">
        <f>Amnt_Deposited!D28</f>
        <v>1.0996925900400003</v>
      </c>
      <c r="D33" s="453">
        <f>Dry_Matter_Content!D20</f>
        <v>0.44</v>
      </c>
      <c r="E33" s="319">
        <f>MCF!R32</f>
        <v>0.8</v>
      </c>
      <c r="F33" s="87">
        <f t="shared" si="0"/>
        <v>8.5160194172697629E-2</v>
      </c>
      <c r="G33" s="87">
        <f t="shared" si="1"/>
        <v>8.5160194172697629E-2</v>
      </c>
      <c r="H33" s="87">
        <f t="shared" si="2"/>
        <v>0</v>
      </c>
      <c r="I33" s="87">
        <f t="shared" si="3"/>
        <v>0.70401950556222292</v>
      </c>
      <c r="J33" s="87">
        <f t="shared" si="4"/>
        <v>4.487236312109126E-2</v>
      </c>
      <c r="K33" s="120">
        <f t="shared" si="6"/>
        <v>2.9914908747394171E-2</v>
      </c>
      <c r="O33" s="116">
        <f>Amnt_Deposited!B28</f>
        <v>2014</v>
      </c>
      <c r="P33" s="119">
        <f>Amnt_Deposited!D28</f>
        <v>1.0996925900400003</v>
      </c>
      <c r="Q33" s="319">
        <f>MCF!R32</f>
        <v>0.8</v>
      </c>
      <c r="R33" s="87">
        <f t="shared" si="5"/>
        <v>0.17595081440640006</v>
      </c>
      <c r="S33" s="87">
        <f t="shared" si="7"/>
        <v>0.17595081440640006</v>
      </c>
      <c r="T33" s="87">
        <f t="shared" si="8"/>
        <v>0</v>
      </c>
      <c r="U33" s="87">
        <f t="shared" si="9"/>
        <v>1.454585755293849</v>
      </c>
      <c r="V33" s="87">
        <f t="shared" si="10"/>
        <v>9.2711494051841453E-2</v>
      </c>
      <c r="W33" s="120">
        <f t="shared" si="11"/>
        <v>6.1807662701227631E-2</v>
      </c>
    </row>
    <row r="34" spans="2:23">
      <c r="B34" s="116">
        <f>Amnt_Deposited!B29</f>
        <v>2015</v>
      </c>
      <c r="C34" s="119">
        <f>Amnt_Deposited!D29</f>
        <v>1.1149894926000001</v>
      </c>
      <c r="D34" s="453">
        <f>Dry_Matter_Content!D21</f>
        <v>0.44</v>
      </c>
      <c r="E34" s="319">
        <f>MCF!R33</f>
        <v>0.8</v>
      </c>
      <c r="F34" s="87">
        <f t="shared" si="0"/>
        <v>8.6344786306944019E-2</v>
      </c>
      <c r="G34" s="87">
        <f t="shared" si="1"/>
        <v>8.6344786306944019E-2</v>
      </c>
      <c r="H34" s="87">
        <f t="shared" si="2"/>
        <v>0</v>
      </c>
      <c r="I34" s="87">
        <f t="shared" si="3"/>
        <v>0.74276822238640205</v>
      </c>
      <c r="J34" s="87">
        <f t="shared" si="4"/>
        <v>4.7596069482764895E-2</v>
      </c>
      <c r="K34" s="120">
        <f t="shared" si="6"/>
        <v>3.1730712988509928E-2</v>
      </c>
      <c r="O34" s="116">
        <f>Amnt_Deposited!B29</f>
        <v>2015</v>
      </c>
      <c r="P34" s="119">
        <f>Amnt_Deposited!D29</f>
        <v>1.1149894926000001</v>
      </c>
      <c r="Q34" s="319">
        <f>MCF!R33</f>
        <v>0.8</v>
      </c>
      <c r="R34" s="87">
        <f t="shared" si="5"/>
        <v>0.17839831881600005</v>
      </c>
      <c r="S34" s="87">
        <f t="shared" si="7"/>
        <v>0.17839831881600005</v>
      </c>
      <c r="T34" s="87">
        <f t="shared" si="8"/>
        <v>0</v>
      </c>
      <c r="U34" s="87">
        <f t="shared" si="9"/>
        <v>1.5346450875752109</v>
      </c>
      <c r="V34" s="87">
        <f t="shared" si="10"/>
        <v>9.8338986534638212E-2</v>
      </c>
      <c r="W34" s="120">
        <f t="shared" si="11"/>
        <v>6.5559324356425475E-2</v>
      </c>
    </row>
    <row r="35" spans="2:23">
      <c r="B35" s="116">
        <f>Amnt_Deposited!B30</f>
        <v>2016</v>
      </c>
      <c r="C35" s="119">
        <f>Amnt_Deposited!D30</f>
        <v>1.1277561891600001</v>
      </c>
      <c r="D35" s="453">
        <f>Dry_Matter_Content!D22</f>
        <v>0.44</v>
      </c>
      <c r="E35" s="319">
        <f>MCF!R34</f>
        <v>0.8</v>
      </c>
      <c r="F35" s="87">
        <f t="shared" si="0"/>
        <v>8.7333439288550418E-2</v>
      </c>
      <c r="G35" s="87">
        <f t="shared" si="1"/>
        <v>8.7333439288550418E-2</v>
      </c>
      <c r="H35" s="87">
        <f t="shared" si="2"/>
        <v>0</v>
      </c>
      <c r="I35" s="87">
        <f t="shared" si="3"/>
        <v>0.77988593946415874</v>
      </c>
      <c r="J35" s="87">
        <f t="shared" si="4"/>
        <v>5.0215722210793762E-2</v>
      </c>
      <c r="K35" s="120">
        <f t="shared" si="6"/>
        <v>3.347714814052917E-2</v>
      </c>
      <c r="O35" s="116">
        <f>Amnt_Deposited!B30</f>
        <v>2016</v>
      </c>
      <c r="P35" s="119">
        <f>Amnt_Deposited!D30</f>
        <v>1.1277561891600001</v>
      </c>
      <c r="Q35" s="319">
        <f>MCF!R34</f>
        <v>0.8</v>
      </c>
      <c r="R35" s="87">
        <f t="shared" si="5"/>
        <v>0.18044099026560004</v>
      </c>
      <c r="S35" s="87">
        <f t="shared" si="7"/>
        <v>0.18044099026560004</v>
      </c>
      <c r="T35" s="87">
        <f t="shared" si="8"/>
        <v>0</v>
      </c>
      <c r="U35" s="87">
        <f t="shared" si="9"/>
        <v>1.6113345856697496</v>
      </c>
      <c r="V35" s="87">
        <f t="shared" si="10"/>
        <v>0.10375149217106149</v>
      </c>
      <c r="W35" s="120">
        <f t="shared" si="11"/>
        <v>6.9167661447374323E-2</v>
      </c>
    </row>
    <row r="36" spans="2:23">
      <c r="B36" s="116">
        <f>Amnt_Deposited!B31</f>
        <v>2017</v>
      </c>
      <c r="C36" s="119">
        <f>Amnt_Deposited!D31</f>
        <v>1.1720087691840002</v>
      </c>
      <c r="D36" s="453">
        <f>Dry_Matter_Content!D23</f>
        <v>0.44</v>
      </c>
      <c r="E36" s="319">
        <f>MCF!R35</f>
        <v>0.8</v>
      </c>
      <c r="F36" s="87">
        <f t="shared" si="0"/>
        <v>9.0760359085608977E-2</v>
      </c>
      <c r="G36" s="87">
        <f t="shared" si="1"/>
        <v>9.0760359085608977E-2</v>
      </c>
      <c r="H36" s="87">
        <f t="shared" si="2"/>
        <v>0</v>
      </c>
      <c r="I36" s="87">
        <f t="shared" si="3"/>
        <v>0.81792118927353508</v>
      </c>
      <c r="J36" s="87">
        <f t="shared" si="4"/>
        <v>5.272510927623264E-2</v>
      </c>
      <c r="K36" s="120">
        <f t="shared" si="6"/>
        <v>3.5150072850821758E-2</v>
      </c>
      <c r="O36" s="116">
        <f>Amnt_Deposited!B31</f>
        <v>2017</v>
      </c>
      <c r="P36" s="119">
        <f>Amnt_Deposited!D31</f>
        <v>1.1720087691840002</v>
      </c>
      <c r="Q36" s="319">
        <f>MCF!R35</f>
        <v>0.8</v>
      </c>
      <c r="R36" s="87">
        <f t="shared" si="5"/>
        <v>0.18752140306944007</v>
      </c>
      <c r="S36" s="87">
        <f t="shared" si="7"/>
        <v>0.18752140306944007</v>
      </c>
      <c r="T36" s="87">
        <f t="shared" si="8"/>
        <v>0</v>
      </c>
      <c r="U36" s="87">
        <f t="shared" si="9"/>
        <v>1.6899198125486263</v>
      </c>
      <c r="V36" s="87">
        <f t="shared" si="10"/>
        <v>0.10893617619056331</v>
      </c>
      <c r="W36" s="120">
        <f t="shared" si="11"/>
        <v>7.2624117460375531E-2</v>
      </c>
    </row>
    <row r="37" spans="2:23">
      <c r="B37" s="116">
        <f>Amnt_Deposited!B32</f>
        <v>2018</v>
      </c>
      <c r="C37" s="119">
        <f>Amnt_Deposited!D32</f>
        <v>1.1969161170479998</v>
      </c>
      <c r="D37" s="453">
        <f>Dry_Matter_Content!D24</f>
        <v>0.44</v>
      </c>
      <c r="E37" s="319">
        <f>MCF!R36</f>
        <v>0.8</v>
      </c>
      <c r="F37" s="87">
        <f t="shared" si="0"/>
        <v>9.2689184104197103E-2</v>
      </c>
      <c r="G37" s="87">
        <f t="shared" si="1"/>
        <v>9.2689184104197103E-2</v>
      </c>
      <c r="H37" s="87">
        <f t="shared" si="2"/>
        <v>0</v>
      </c>
      <c r="I37" s="87">
        <f t="shared" si="3"/>
        <v>0.85531384615296457</v>
      </c>
      <c r="J37" s="87">
        <f t="shared" si="4"/>
        <v>5.5296527224767585E-2</v>
      </c>
      <c r="K37" s="120">
        <f t="shared" si="6"/>
        <v>3.686435148317839E-2</v>
      </c>
      <c r="O37" s="116">
        <f>Amnt_Deposited!B32</f>
        <v>2018</v>
      </c>
      <c r="P37" s="119">
        <f>Amnt_Deposited!D32</f>
        <v>1.1969161170479998</v>
      </c>
      <c r="Q37" s="319">
        <f>MCF!R36</f>
        <v>0.8</v>
      </c>
      <c r="R37" s="87">
        <f t="shared" si="5"/>
        <v>0.19150657872767998</v>
      </c>
      <c r="S37" s="87">
        <f t="shared" si="7"/>
        <v>0.19150657872767998</v>
      </c>
      <c r="T37" s="87">
        <f t="shared" si="8"/>
        <v>0</v>
      </c>
      <c r="U37" s="87">
        <f t="shared" si="9"/>
        <v>1.7671773680846377</v>
      </c>
      <c r="V37" s="87">
        <f t="shared" si="10"/>
        <v>0.11424902319166856</v>
      </c>
      <c r="W37" s="120">
        <f t="shared" si="11"/>
        <v>7.6166015461112374E-2</v>
      </c>
    </row>
    <row r="38" spans="2:23">
      <c r="B38" s="116">
        <f>Amnt_Deposited!B33</f>
        <v>2019</v>
      </c>
      <c r="C38" s="119">
        <f>Amnt_Deposited!D33</f>
        <v>1.2218234649120001</v>
      </c>
      <c r="D38" s="453">
        <f>Dry_Matter_Content!D25</f>
        <v>0.44</v>
      </c>
      <c r="E38" s="319">
        <f>MCF!R37</f>
        <v>0.8</v>
      </c>
      <c r="F38" s="87">
        <f t="shared" si="0"/>
        <v>9.4618009122785299E-2</v>
      </c>
      <c r="G38" s="87">
        <f t="shared" si="1"/>
        <v>9.4618009122785299E-2</v>
      </c>
      <c r="H38" s="87">
        <f t="shared" si="2"/>
        <v>0</v>
      </c>
      <c r="I38" s="87">
        <f t="shared" si="3"/>
        <v>0.8921073533557965</v>
      </c>
      <c r="J38" s="87">
        <f t="shared" si="4"/>
        <v>5.7824501919953378E-2</v>
      </c>
      <c r="K38" s="120">
        <f t="shared" si="6"/>
        <v>3.8549667946635585E-2</v>
      </c>
      <c r="O38" s="116">
        <f>Amnt_Deposited!B33</f>
        <v>2019</v>
      </c>
      <c r="P38" s="119">
        <f>Amnt_Deposited!D33</f>
        <v>1.2218234649120001</v>
      </c>
      <c r="Q38" s="319">
        <f>MCF!R37</f>
        <v>0.8</v>
      </c>
      <c r="R38" s="87">
        <f t="shared" si="5"/>
        <v>0.19549175438592004</v>
      </c>
      <c r="S38" s="87">
        <f t="shared" si="7"/>
        <v>0.19549175438592004</v>
      </c>
      <c r="T38" s="87">
        <f t="shared" si="8"/>
        <v>0</v>
      </c>
      <c r="U38" s="87">
        <f t="shared" si="9"/>
        <v>1.8431970110656954</v>
      </c>
      <c r="V38" s="87">
        <f t="shared" si="10"/>
        <v>0.11947211140486236</v>
      </c>
      <c r="W38" s="120">
        <f t="shared" si="11"/>
        <v>7.9648074269908234E-2</v>
      </c>
    </row>
    <row r="39" spans="2:23">
      <c r="B39" s="116">
        <f>Amnt_Deposited!B34</f>
        <v>2020</v>
      </c>
      <c r="C39" s="119">
        <f>Amnt_Deposited!D34</f>
        <v>1.246730812776</v>
      </c>
      <c r="D39" s="453">
        <f>Dry_Matter_Content!D26</f>
        <v>0.44</v>
      </c>
      <c r="E39" s="319">
        <f>MCF!R38</f>
        <v>0.8</v>
      </c>
      <c r="F39" s="87">
        <f t="shared" si="0"/>
        <v>9.6546834141373439E-2</v>
      </c>
      <c r="G39" s="87">
        <f t="shared" si="1"/>
        <v>9.6546834141373439E-2</v>
      </c>
      <c r="H39" s="87">
        <f t="shared" si="2"/>
        <v>0</v>
      </c>
      <c r="I39" s="87">
        <f t="shared" si="3"/>
        <v>0.92834221710297016</v>
      </c>
      <c r="J39" s="87">
        <f t="shared" si="4"/>
        <v>6.0311970394199818E-2</v>
      </c>
      <c r="K39" s="120">
        <f t="shared" si="6"/>
        <v>4.0207980262799876E-2</v>
      </c>
      <c r="O39" s="116">
        <f>Amnt_Deposited!B34</f>
        <v>2020</v>
      </c>
      <c r="P39" s="119">
        <f>Amnt_Deposited!D34</f>
        <v>1.246730812776</v>
      </c>
      <c r="Q39" s="319">
        <f>MCF!R38</f>
        <v>0.8</v>
      </c>
      <c r="R39" s="87">
        <f t="shared" si="5"/>
        <v>0.19947693004416001</v>
      </c>
      <c r="S39" s="87">
        <f t="shared" si="7"/>
        <v>0.19947693004416001</v>
      </c>
      <c r="T39" s="87">
        <f t="shared" si="8"/>
        <v>0</v>
      </c>
      <c r="U39" s="87">
        <f t="shared" si="9"/>
        <v>1.9180624320309301</v>
      </c>
      <c r="V39" s="87">
        <f t="shared" si="10"/>
        <v>0.12461150907892526</v>
      </c>
      <c r="W39" s="120">
        <f t="shared" si="11"/>
        <v>8.3074339385950172E-2</v>
      </c>
    </row>
    <row r="40" spans="2:23">
      <c r="B40" s="116">
        <f>Amnt_Deposited!B35</f>
        <v>2021</v>
      </c>
      <c r="C40" s="119">
        <f>Amnt_Deposited!D35</f>
        <v>1.2716381606400002</v>
      </c>
      <c r="D40" s="453">
        <f>Dry_Matter_Content!D27</f>
        <v>0.44</v>
      </c>
      <c r="E40" s="319">
        <f>MCF!R39</f>
        <v>0.8</v>
      </c>
      <c r="F40" s="87">
        <f t="shared" si="0"/>
        <v>9.847565915996162E-2</v>
      </c>
      <c r="G40" s="87">
        <f t="shared" si="1"/>
        <v>9.847565915996162E-2</v>
      </c>
      <c r="H40" s="87">
        <f t="shared" si="2"/>
        <v>0</v>
      </c>
      <c r="I40" s="87">
        <f t="shared" si="3"/>
        <v>0.96405620514455703</v>
      </c>
      <c r="J40" s="87">
        <f t="shared" si="4"/>
        <v>6.2761671118374662E-2</v>
      </c>
      <c r="K40" s="120">
        <f t="shared" si="6"/>
        <v>4.1841114078916442E-2</v>
      </c>
      <c r="O40" s="116">
        <f>Amnt_Deposited!B35</f>
        <v>2021</v>
      </c>
      <c r="P40" s="119">
        <f>Amnt_Deposited!D35</f>
        <v>1.2716381606400002</v>
      </c>
      <c r="Q40" s="319">
        <f>MCF!R39</f>
        <v>0.8</v>
      </c>
      <c r="R40" s="87">
        <f t="shared" si="5"/>
        <v>0.20346210570240009</v>
      </c>
      <c r="S40" s="87">
        <f t="shared" si="7"/>
        <v>0.20346210570240009</v>
      </c>
      <c r="T40" s="87">
        <f t="shared" si="8"/>
        <v>0</v>
      </c>
      <c r="U40" s="87">
        <f t="shared" si="9"/>
        <v>1.9918516635218122</v>
      </c>
      <c r="V40" s="87">
        <f t="shared" si="10"/>
        <v>0.12967287421151791</v>
      </c>
      <c r="W40" s="120">
        <f t="shared" si="11"/>
        <v>8.6448582807678601E-2</v>
      </c>
    </row>
    <row r="41" spans="2:23">
      <c r="B41" s="116">
        <f>Amnt_Deposited!B36</f>
        <v>2022</v>
      </c>
      <c r="C41" s="119">
        <f>Amnt_Deposited!D36</f>
        <v>1.2965455085040001</v>
      </c>
      <c r="D41" s="453">
        <f>Dry_Matter_Content!D28</f>
        <v>0.44</v>
      </c>
      <c r="E41" s="319">
        <f>MCF!R40</f>
        <v>0.8</v>
      </c>
      <c r="F41" s="87">
        <f t="shared" si="0"/>
        <v>0.10040448417854977</v>
      </c>
      <c r="G41" s="87">
        <f t="shared" si="1"/>
        <v>0.10040448417854977</v>
      </c>
      <c r="H41" s="87">
        <f t="shared" si="2"/>
        <v>0</v>
      </c>
      <c r="I41" s="87">
        <f t="shared" si="3"/>
        <v>0.99928453189731581</v>
      </c>
      <c r="J41" s="87">
        <f t="shared" si="4"/>
        <v>6.5176157425790998E-2</v>
      </c>
      <c r="K41" s="120">
        <f t="shared" si="6"/>
        <v>4.3450771617193996E-2</v>
      </c>
      <c r="O41" s="116">
        <f>Amnt_Deposited!B36</f>
        <v>2022</v>
      </c>
      <c r="P41" s="119">
        <f>Amnt_Deposited!D36</f>
        <v>1.2965455085040001</v>
      </c>
      <c r="Q41" s="319">
        <f>MCF!R40</f>
        <v>0.8</v>
      </c>
      <c r="R41" s="87">
        <f t="shared" si="5"/>
        <v>0.20744728136064003</v>
      </c>
      <c r="S41" s="87">
        <f t="shared" si="7"/>
        <v>0.20744728136064003</v>
      </c>
      <c r="T41" s="87">
        <f t="shared" si="8"/>
        <v>0</v>
      </c>
      <c r="U41" s="87">
        <f t="shared" si="9"/>
        <v>2.0646374625977599</v>
      </c>
      <c r="V41" s="87">
        <f t="shared" si="10"/>
        <v>0.13466148228469216</v>
      </c>
      <c r="W41" s="120">
        <f t="shared" si="11"/>
        <v>8.9774321523128101E-2</v>
      </c>
    </row>
    <row r="42" spans="2:23">
      <c r="B42" s="116">
        <f>Amnt_Deposited!B37</f>
        <v>2023</v>
      </c>
      <c r="C42" s="119">
        <f>Amnt_Deposited!D37</f>
        <v>1.3214528563680001</v>
      </c>
      <c r="D42" s="453">
        <f>Dry_Matter_Content!D29</f>
        <v>0.44</v>
      </c>
      <c r="E42" s="319">
        <f>MCF!R41</f>
        <v>0.8</v>
      </c>
      <c r="F42" s="87">
        <f t="shared" si="0"/>
        <v>0.10233330919713796</v>
      </c>
      <c r="G42" s="87">
        <f t="shared" si="1"/>
        <v>0.10233330919713796</v>
      </c>
      <c r="H42" s="87">
        <f t="shared" si="2"/>
        <v>0</v>
      </c>
      <c r="I42" s="87">
        <f t="shared" si="3"/>
        <v>1.0340600310658037</v>
      </c>
      <c r="J42" s="87">
        <f t="shared" si="4"/>
        <v>6.7557810028650106E-2</v>
      </c>
      <c r="K42" s="120">
        <f t="shared" si="6"/>
        <v>4.5038540019100071E-2</v>
      </c>
      <c r="O42" s="116">
        <f>Amnt_Deposited!B37</f>
        <v>2023</v>
      </c>
      <c r="P42" s="119">
        <f>Amnt_Deposited!D37</f>
        <v>1.3214528563680001</v>
      </c>
      <c r="Q42" s="319">
        <f>MCF!R41</f>
        <v>0.8</v>
      </c>
      <c r="R42" s="87">
        <f t="shared" si="5"/>
        <v>0.21143245701888005</v>
      </c>
      <c r="S42" s="87">
        <f t="shared" si="7"/>
        <v>0.21143245701888005</v>
      </c>
      <c r="T42" s="87">
        <f t="shared" si="8"/>
        <v>0</v>
      </c>
      <c r="U42" s="87">
        <f t="shared" si="9"/>
        <v>2.13648766749133</v>
      </c>
      <c r="V42" s="87">
        <f t="shared" si="10"/>
        <v>0.13958225212531014</v>
      </c>
      <c r="W42" s="120">
        <f t="shared" si="11"/>
        <v>9.3054834750206761E-2</v>
      </c>
    </row>
    <row r="43" spans="2:23">
      <c r="B43" s="116">
        <f>Amnt_Deposited!B38</f>
        <v>2024</v>
      </c>
      <c r="C43" s="119">
        <f>Amnt_Deposited!D38</f>
        <v>1.3463602042320002</v>
      </c>
      <c r="D43" s="453">
        <f>Dry_Matter_Content!D30</f>
        <v>0.44</v>
      </c>
      <c r="E43" s="319">
        <f>MCF!R42</f>
        <v>0.8</v>
      </c>
      <c r="F43" s="87">
        <f t="shared" si="0"/>
        <v>0.10426213421572611</v>
      </c>
      <c r="G43" s="87">
        <f t="shared" si="1"/>
        <v>0.10426213421572611</v>
      </c>
      <c r="H43" s="87">
        <f t="shared" si="2"/>
        <v>0</v>
      </c>
      <c r="I43" s="87">
        <f t="shared" si="3"/>
        <v>1.0684133165932344</v>
      </c>
      <c r="J43" s="87">
        <f t="shared" si="4"/>
        <v>6.9908848688295444E-2</v>
      </c>
      <c r="K43" s="120">
        <f t="shared" si="6"/>
        <v>4.6605899125530294E-2</v>
      </c>
      <c r="O43" s="116">
        <f>Amnt_Deposited!B38</f>
        <v>2024</v>
      </c>
      <c r="P43" s="119">
        <f>Amnt_Deposited!D38</f>
        <v>1.3463602042320002</v>
      </c>
      <c r="Q43" s="319">
        <f>MCF!R42</f>
        <v>0.8</v>
      </c>
      <c r="R43" s="87">
        <f t="shared" si="5"/>
        <v>0.21541763267712005</v>
      </c>
      <c r="S43" s="87">
        <f t="shared" si="7"/>
        <v>0.21541763267712005</v>
      </c>
      <c r="T43" s="87">
        <f t="shared" si="8"/>
        <v>0</v>
      </c>
      <c r="U43" s="87">
        <f t="shared" si="9"/>
        <v>2.2074655301513109</v>
      </c>
      <c r="V43" s="87">
        <f t="shared" si="10"/>
        <v>0.14443977001713937</v>
      </c>
      <c r="W43" s="120">
        <f t="shared" si="11"/>
        <v>9.6293180011426241E-2</v>
      </c>
    </row>
    <row r="44" spans="2:23">
      <c r="B44" s="116">
        <f>Amnt_Deposited!B39</f>
        <v>2025</v>
      </c>
      <c r="C44" s="119">
        <f>Amnt_Deposited!D39</f>
        <v>1.3712675520960003</v>
      </c>
      <c r="D44" s="453">
        <f>Dry_Matter_Content!D31</f>
        <v>0.44</v>
      </c>
      <c r="E44" s="319">
        <f>MCF!R43</f>
        <v>0.8</v>
      </c>
      <c r="F44" s="87">
        <f t="shared" si="0"/>
        <v>0.10619095923431426</v>
      </c>
      <c r="G44" s="87">
        <f t="shared" si="1"/>
        <v>0.10619095923431426</v>
      </c>
      <c r="H44" s="87">
        <f t="shared" si="2"/>
        <v>0</v>
      </c>
      <c r="I44" s="87">
        <f t="shared" si="3"/>
        <v>1.1023729327310634</v>
      </c>
      <c r="J44" s="87">
        <f t="shared" si="4"/>
        <v>7.2231343096485309E-2</v>
      </c>
      <c r="K44" s="120">
        <f t="shared" si="6"/>
        <v>4.8154228730990206E-2</v>
      </c>
      <c r="O44" s="116">
        <f>Amnt_Deposited!B39</f>
        <v>2025</v>
      </c>
      <c r="P44" s="119">
        <f>Amnt_Deposited!D39</f>
        <v>1.3712675520960003</v>
      </c>
      <c r="Q44" s="319">
        <f>MCF!R43</f>
        <v>0.8</v>
      </c>
      <c r="R44" s="87">
        <f t="shared" si="5"/>
        <v>0.21940280833536005</v>
      </c>
      <c r="S44" s="87">
        <f t="shared" si="7"/>
        <v>0.21940280833536005</v>
      </c>
      <c r="T44" s="87">
        <f t="shared" si="8"/>
        <v>0</v>
      </c>
      <c r="U44" s="87">
        <f t="shared" si="9"/>
        <v>2.27763002630385</v>
      </c>
      <c r="V44" s="87">
        <f t="shared" si="10"/>
        <v>0.14923831218282088</v>
      </c>
      <c r="W44" s="120">
        <f t="shared" si="11"/>
        <v>9.9492208121880588E-2</v>
      </c>
    </row>
    <row r="45" spans="2:23">
      <c r="B45" s="116">
        <f>Amnt_Deposited!B40</f>
        <v>2026</v>
      </c>
      <c r="C45" s="119">
        <f>Amnt_Deposited!D40</f>
        <v>1.3961748999600001</v>
      </c>
      <c r="D45" s="453">
        <f>Dry_Matter_Content!D32</f>
        <v>0.44</v>
      </c>
      <c r="E45" s="319">
        <f>MCF!R44</f>
        <v>0.8</v>
      </c>
      <c r="F45" s="87">
        <f t="shared" si="0"/>
        <v>0.10811978425290243</v>
      </c>
      <c r="G45" s="87">
        <f t="shared" si="1"/>
        <v>0.10811978425290243</v>
      </c>
      <c r="H45" s="87">
        <f t="shared" si="2"/>
        <v>0</v>
      </c>
      <c r="I45" s="87">
        <f t="shared" si="3"/>
        <v>1.1359654939629416</v>
      </c>
      <c r="J45" s="87">
        <f t="shared" si="4"/>
        <v>7.4527223021024241E-2</v>
      </c>
      <c r="K45" s="120">
        <f t="shared" si="6"/>
        <v>4.968481534734949E-2</v>
      </c>
      <c r="O45" s="116">
        <f>Amnt_Deposited!B40</f>
        <v>2026</v>
      </c>
      <c r="P45" s="119">
        <f>Amnt_Deposited!D40</f>
        <v>1.3961748999600001</v>
      </c>
      <c r="Q45" s="319">
        <f>MCF!R44</f>
        <v>0.8</v>
      </c>
      <c r="R45" s="87">
        <f t="shared" si="5"/>
        <v>0.22338798399360005</v>
      </c>
      <c r="S45" s="87">
        <f t="shared" si="7"/>
        <v>0.22338798399360005</v>
      </c>
      <c r="T45" s="87">
        <f t="shared" si="8"/>
        <v>0</v>
      </c>
      <c r="U45" s="87">
        <f t="shared" si="9"/>
        <v>2.3470361445515322</v>
      </c>
      <c r="V45" s="87">
        <f t="shared" si="10"/>
        <v>0.15398186574591785</v>
      </c>
      <c r="W45" s="120">
        <f t="shared" si="11"/>
        <v>0.10265457716394523</v>
      </c>
    </row>
    <row r="46" spans="2:23">
      <c r="B46" s="116">
        <f>Amnt_Deposited!B41</f>
        <v>2027</v>
      </c>
      <c r="C46" s="119">
        <f>Amnt_Deposited!D41</f>
        <v>1.4210822478240004</v>
      </c>
      <c r="D46" s="453">
        <f>Dry_Matter_Content!D33</f>
        <v>0.44</v>
      </c>
      <c r="E46" s="319">
        <f>MCF!R45</f>
        <v>0.8</v>
      </c>
      <c r="F46" s="87">
        <f t="shared" si="0"/>
        <v>0.11004860927149061</v>
      </c>
      <c r="G46" s="87">
        <f t="shared" si="1"/>
        <v>0.11004860927149061</v>
      </c>
      <c r="H46" s="87">
        <f t="shared" si="2"/>
        <v>0</v>
      </c>
      <c r="I46" s="87">
        <f t="shared" si="3"/>
        <v>1.1692158154689449</v>
      </c>
      <c r="J46" s="87">
        <f t="shared" si="4"/>
        <v>7.6798287765487055E-2</v>
      </c>
      <c r="K46" s="120">
        <f t="shared" si="6"/>
        <v>5.1198858510324699E-2</v>
      </c>
      <c r="O46" s="116">
        <f>Amnt_Deposited!B41</f>
        <v>2027</v>
      </c>
      <c r="P46" s="119">
        <f>Amnt_Deposited!D41</f>
        <v>1.4210822478240004</v>
      </c>
      <c r="Q46" s="319">
        <f>MCF!R45</f>
        <v>0.8</v>
      </c>
      <c r="R46" s="87">
        <f t="shared" si="5"/>
        <v>0.22737315965184007</v>
      </c>
      <c r="S46" s="87">
        <f t="shared" si="7"/>
        <v>0.22737315965184007</v>
      </c>
      <c r="T46" s="87">
        <f t="shared" si="8"/>
        <v>0</v>
      </c>
      <c r="U46" s="87">
        <f t="shared" si="9"/>
        <v>2.4157351559275728</v>
      </c>
      <c r="V46" s="87">
        <f t="shared" si="10"/>
        <v>0.1586741482757997</v>
      </c>
      <c r="W46" s="120">
        <f t="shared" si="11"/>
        <v>0.1057827655171998</v>
      </c>
    </row>
    <row r="47" spans="2:23">
      <c r="B47" s="116">
        <f>Amnt_Deposited!B42</f>
        <v>2028</v>
      </c>
      <c r="C47" s="119">
        <f>Amnt_Deposited!D42</f>
        <v>1.445989595688</v>
      </c>
      <c r="D47" s="453">
        <f>Dry_Matter_Content!D34</f>
        <v>0.44</v>
      </c>
      <c r="E47" s="319">
        <f>MCF!R46</f>
        <v>0.8</v>
      </c>
      <c r="F47" s="87">
        <f t="shared" si="0"/>
        <v>0.11197743429007873</v>
      </c>
      <c r="G47" s="87">
        <f t="shared" si="1"/>
        <v>0.11197743429007873</v>
      </c>
      <c r="H47" s="87">
        <f t="shared" si="2"/>
        <v>0</v>
      </c>
      <c r="I47" s="87">
        <f t="shared" si="3"/>
        <v>1.2021470347696166</v>
      </c>
      <c r="J47" s="87">
        <f t="shared" si="4"/>
        <v>7.9046214989407046E-2</v>
      </c>
      <c r="K47" s="120">
        <f t="shared" si="6"/>
        <v>5.2697476659604697E-2</v>
      </c>
      <c r="O47" s="116">
        <f>Amnt_Deposited!B42</f>
        <v>2028</v>
      </c>
      <c r="P47" s="119">
        <f>Amnt_Deposited!D42</f>
        <v>1.445989595688</v>
      </c>
      <c r="Q47" s="319">
        <f>MCF!R46</f>
        <v>0.8</v>
      </c>
      <c r="R47" s="87">
        <f t="shared" si="5"/>
        <v>0.23135833531008002</v>
      </c>
      <c r="S47" s="87">
        <f t="shared" si="7"/>
        <v>0.23135833531008002</v>
      </c>
      <c r="T47" s="87">
        <f t="shared" si="8"/>
        <v>0</v>
      </c>
      <c r="U47" s="87">
        <f t="shared" si="9"/>
        <v>2.4837748652264811</v>
      </c>
      <c r="V47" s="87">
        <f t="shared" si="10"/>
        <v>0.16331862601117161</v>
      </c>
      <c r="W47" s="120">
        <f t="shared" si="11"/>
        <v>0.10887908400744774</v>
      </c>
    </row>
    <row r="48" spans="2:23">
      <c r="B48" s="116">
        <f>Amnt_Deposited!B43</f>
        <v>2029</v>
      </c>
      <c r="C48" s="119">
        <f>Amnt_Deposited!D43</f>
        <v>1.4708969435520001</v>
      </c>
      <c r="D48" s="453">
        <f>Dry_Matter_Content!D35</f>
        <v>0.44</v>
      </c>
      <c r="E48" s="319">
        <f>MCF!R47</f>
        <v>0.8</v>
      </c>
      <c r="F48" s="87">
        <f t="shared" si="0"/>
        <v>0.11390625930866689</v>
      </c>
      <c r="G48" s="87">
        <f t="shared" si="1"/>
        <v>0.11390625930866689</v>
      </c>
      <c r="H48" s="87">
        <f t="shared" si="2"/>
        <v>0</v>
      </c>
      <c r="I48" s="87">
        <f t="shared" si="3"/>
        <v>1.2347807251461185</v>
      </c>
      <c r="J48" s="87">
        <f t="shared" si="4"/>
        <v>8.127256893216496E-2</v>
      </c>
      <c r="K48" s="120">
        <f t="shared" si="6"/>
        <v>5.4181712621443306E-2</v>
      </c>
      <c r="O48" s="116">
        <f>Amnt_Deposited!B43</f>
        <v>2029</v>
      </c>
      <c r="P48" s="119">
        <f>Amnt_Deposited!D43</f>
        <v>1.4708969435520001</v>
      </c>
      <c r="Q48" s="319">
        <f>MCF!R47</f>
        <v>0.8</v>
      </c>
      <c r="R48" s="87">
        <f t="shared" si="5"/>
        <v>0.23534351096832001</v>
      </c>
      <c r="S48" s="87">
        <f t="shared" si="7"/>
        <v>0.23534351096832001</v>
      </c>
      <c r="T48" s="87">
        <f t="shared" si="8"/>
        <v>0</v>
      </c>
      <c r="U48" s="87">
        <f t="shared" si="9"/>
        <v>2.5511998453432203</v>
      </c>
      <c r="V48" s="87">
        <f t="shared" si="10"/>
        <v>0.16791853085158054</v>
      </c>
      <c r="W48" s="120">
        <f t="shared" si="11"/>
        <v>0.11194568723438703</v>
      </c>
    </row>
    <row r="49" spans="2:23">
      <c r="B49" s="116">
        <f>Amnt_Deposited!B44</f>
        <v>2030</v>
      </c>
      <c r="C49" s="119">
        <f>Amnt_Deposited!D44</f>
        <v>1.4958042914160004</v>
      </c>
      <c r="D49" s="453">
        <f>Dry_Matter_Content!D36</f>
        <v>0.44</v>
      </c>
      <c r="E49" s="319">
        <f>MCF!R48</f>
        <v>0.8</v>
      </c>
      <c r="F49" s="87">
        <f t="shared" si="0"/>
        <v>0.11583508432725508</v>
      </c>
      <c r="G49" s="87">
        <f t="shared" si="1"/>
        <v>0.11583508432725508</v>
      </c>
      <c r="H49" s="87">
        <f t="shared" si="2"/>
        <v>0</v>
      </c>
      <c r="I49" s="87">
        <f t="shared" si="3"/>
        <v>1.2671370013924812</v>
      </c>
      <c r="J49" s="87">
        <f t="shared" si="4"/>
        <v>8.3478808080892267E-2</v>
      </c>
      <c r="K49" s="120">
        <f t="shared" si="6"/>
        <v>5.5652538720594842E-2</v>
      </c>
      <c r="O49" s="116">
        <f>Amnt_Deposited!B44</f>
        <v>2030</v>
      </c>
      <c r="P49" s="119">
        <f>Amnt_Deposited!D44</f>
        <v>1.4958042914160004</v>
      </c>
      <c r="Q49" s="319">
        <f>MCF!R48</f>
        <v>0.8</v>
      </c>
      <c r="R49" s="87">
        <f t="shared" si="5"/>
        <v>0.23932868662656009</v>
      </c>
      <c r="S49" s="87">
        <f t="shared" si="7"/>
        <v>0.23932868662656009</v>
      </c>
      <c r="T49" s="87">
        <f t="shared" si="8"/>
        <v>0</v>
      </c>
      <c r="U49" s="87">
        <f t="shared" si="9"/>
        <v>2.6180516557695896</v>
      </c>
      <c r="V49" s="87">
        <f t="shared" si="10"/>
        <v>0.17247687620019067</v>
      </c>
      <c r="W49" s="120">
        <f t="shared" si="11"/>
        <v>0.11498458413346044</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1.1814707090725045</v>
      </c>
      <c r="J50" s="87">
        <f t="shared" si="4"/>
        <v>8.5666292319976758E-2</v>
      </c>
      <c r="K50" s="120">
        <f t="shared" si="6"/>
        <v>5.7110861546651168E-2</v>
      </c>
      <c r="O50" s="116">
        <f>Amnt_Deposited!B45</f>
        <v>2031</v>
      </c>
      <c r="P50" s="119">
        <f>Amnt_Deposited!D45</f>
        <v>0</v>
      </c>
      <c r="Q50" s="319">
        <f>MCF!R49</f>
        <v>0.8</v>
      </c>
      <c r="R50" s="87">
        <f t="shared" si="5"/>
        <v>0</v>
      </c>
      <c r="S50" s="87">
        <f t="shared" si="7"/>
        <v>0</v>
      </c>
      <c r="T50" s="87">
        <f t="shared" si="8"/>
        <v>0</v>
      </c>
      <c r="U50" s="87">
        <f t="shared" si="9"/>
        <v>2.4410551840341004</v>
      </c>
      <c r="V50" s="87">
        <f t="shared" si="10"/>
        <v>0.17699647173548919</v>
      </c>
      <c r="W50" s="120">
        <f t="shared" si="11"/>
        <v>0.11799764782365946</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1.1015959875391017</v>
      </c>
      <c r="J51" s="87">
        <f t="shared" si="4"/>
        <v>7.9874721533402734E-2</v>
      </c>
      <c r="K51" s="120">
        <f t="shared" si="6"/>
        <v>5.3249814355601818E-2</v>
      </c>
      <c r="O51" s="116">
        <f>Amnt_Deposited!B46</f>
        <v>2032</v>
      </c>
      <c r="P51" s="119">
        <f>Amnt_Deposited!D46</f>
        <v>0</v>
      </c>
      <c r="Q51" s="319">
        <f>MCF!R50</f>
        <v>0.8</v>
      </c>
      <c r="R51" s="87">
        <f t="shared" ref="R51:R82" si="13">P51*$W$6*DOCF*Q51</f>
        <v>0</v>
      </c>
      <c r="S51" s="87">
        <f t="shared" si="7"/>
        <v>0</v>
      </c>
      <c r="T51" s="87">
        <f t="shared" si="8"/>
        <v>0</v>
      </c>
      <c r="U51" s="87">
        <f t="shared" si="9"/>
        <v>2.2760247676427725</v>
      </c>
      <c r="V51" s="87">
        <f t="shared" si="10"/>
        <v>0.16503041639132798</v>
      </c>
      <c r="W51" s="120">
        <f t="shared" si="11"/>
        <v>0.11002027759421865</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1.0271212908146485</v>
      </c>
      <c r="J52" s="87">
        <f t="shared" si="4"/>
        <v>7.4474696724453268E-2</v>
      </c>
      <c r="K52" s="120">
        <f t="shared" si="6"/>
        <v>4.9649797816302174E-2</v>
      </c>
      <c r="O52" s="116">
        <f>Amnt_Deposited!B47</f>
        <v>2033</v>
      </c>
      <c r="P52" s="119">
        <f>Amnt_Deposited!D47</f>
        <v>0</v>
      </c>
      <c r="Q52" s="319">
        <f>MCF!R51</f>
        <v>0.8</v>
      </c>
      <c r="R52" s="87">
        <f t="shared" si="13"/>
        <v>0</v>
      </c>
      <c r="S52" s="87">
        <f t="shared" si="7"/>
        <v>0</v>
      </c>
      <c r="T52" s="87">
        <f t="shared" si="8"/>
        <v>0</v>
      </c>
      <c r="U52" s="87">
        <f t="shared" si="9"/>
        <v>2.1221514273029931</v>
      </c>
      <c r="V52" s="87">
        <f t="shared" si="10"/>
        <v>0.15387334033977951</v>
      </c>
      <c r="W52" s="120">
        <f t="shared" si="11"/>
        <v>0.10258222689318633</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0.95768154384939852</v>
      </c>
      <c r="J53" s="87">
        <f t="shared" si="4"/>
        <v>6.9439746965250002E-2</v>
      </c>
      <c r="K53" s="120">
        <f t="shared" si="6"/>
        <v>4.6293164643500001E-2</v>
      </c>
      <c r="O53" s="116">
        <f>Amnt_Deposited!B48</f>
        <v>2034</v>
      </c>
      <c r="P53" s="119">
        <f>Amnt_Deposited!D48</f>
        <v>0</v>
      </c>
      <c r="Q53" s="319">
        <f>MCF!R52</f>
        <v>0.8</v>
      </c>
      <c r="R53" s="87">
        <f t="shared" si="13"/>
        <v>0</v>
      </c>
      <c r="S53" s="87">
        <f t="shared" si="7"/>
        <v>0</v>
      </c>
      <c r="T53" s="87">
        <f t="shared" si="8"/>
        <v>0</v>
      </c>
      <c r="U53" s="87">
        <f t="shared" si="9"/>
        <v>1.9786808757218981</v>
      </c>
      <c r="V53" s="87">
        <f t="shared" si="10"/>
        <v>0.14347055158109506</v>
      </c>
      <c r="W53" s="120">
        <f t="shared" si="11"/>
        <v>9.5647034387396704E-2</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0.89293635292316664</v>
      </c>
      <c r="J54" s="87">
        <f t="shared" si="4"/>
        <v>6.4745190926231933E-2</v>
      </c>
      <c r="K54" s="120">
        <f t="shared" si="6"/>
        <v>4.316346061748795E-2</v>
      </c>
      <c r="O54" s="116">
        <f>Amnt_Deposited!B49</f>
        <v>2035</v>
      </c>
      <c r="P54" s="119">
        <f>Amnt_Deposited!D49</f>
        <v>0</v>
      </c>
      <c r="Q54" s="319">
        <f>MCF!R53</f>
        <v>0.8</v>
      </c>
      <c r="R54" s="87">
        <f t="shared" si="13"/>
        <v>0</v>
      </c>
      <c r="S54" s="87">
        <f t="shared" si="7"/>
        <v>0</v>
      </c>
      <c r="T54" s="87">
        <f t="shared" si="8"/>
        <v>0</v>
      </c>
      <c r="U54" s="87">
        <f t="shared" si="9"/>
        <v>1.8449098200891876</v>
      </c>
      <c r="V54" s="87">
        <f t="shared" si="10"/>
        <v>0.13377105563271063</v>
      </c>
      <c r="W54" s="120">
        <f t="shared" si="11"/>
        <v>8.9180703755140422E-2</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0.83256833703491728</v>
      </c>
      <c r="J55" s="87">
        <f t="shared" si="4"/>
        <v>6.0368015888249339E-2</v>
      </c>
      <c r="K55" s="120">
        <f t="shared" si="6"/>
        <v>4.0245343925499555E-2</v>
      </c>
      <c r="O55" s="116">
        <f>Amnt_Deposited!B50</f>
        <v>2036</v>
      </c>
      <c r="P55" s="119">
        <f>Amnt_Deposited!D50</f>
        <v>0</v>
      </c>
      <c r="Q55" s="319">
        <f>MCF!R54</f>
        <v>0.8</v>
      </c>
      <c r="R55" s="87">
        <f t="shared" si="13"/>
        <v>0</v>
      </c>
      <c r="S55" s="87">
        <f t="shared" si="7"/>
        <v>0</v>
      </c>
      <c r="T55" s="87">
        <f t="shared" si="8"/>
        <v>0</v>
      </c>
      <c r="U55" s="87">
        <f t="shared" si="9"/>
        <v>1.7201825145349534</v>
      </c>
      <c r="V55" s="87">
        <f t="shared" si="10"/>
        <v>0.12472730555423418</v>
      </c>
      <c r="W55" s="120">
        <f t="shared" si="11"/>
        <v>8.3151537036156117E-2</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0.77628157210072946</v>
      </c>
      <c r="J56" s="87">
        <f t="shared" si="4"/>
        <v>5.6286764934187772E-2</v>
      </c>
      <c r="K56" s="120">
        <f t="shared" si="6"/>
        <v>3.7524509956125177E-2</v>
      </c>
      <c r="O56" s="116">
        <f>Amnt_Deposited!B51</f>
        <v>2037</v>
      </c>
      <c r="P56" s="119">
        <f>Amnt_Deposited!D51</f>
        <v>0</v>
      </c>
      <c r="Q56" s="319">
        <f>MCF!R55</f>
        <v>0.8</v>
      </c>
      <c r="R56" s="87">
        <f t="shared" si="13"/>
        <v>0</v>
      </c>
      <c r="S56" s="87">
        <f t="shared" si="7"/>
        <v>0</v>
      </c>
      <c r="T56" s="87">
        <f t="shared" si="8"/>
        <v>0</v>
      </c>
      <c r="U56" s="87">
        <f t="shared" si="9"/>
        <v>1.6038875456626647</v>
      </c>
      <c r="V56" s="87">
        <f t="shared" si="10"/>
        <v>0.11629496887228881</v>
      </c>
      <c r="W56" s="120">
        <f t="shared" si="11"/>
        <v>7.7529979248192535E-2</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0.72380014033359397</v>
      </c>
      <c r="J57" s="87">
        <f t="shared" si="4"/>
        <v>5.2481431767135517E-2</v>
      </c>
      <c r="K57" s="120">
        <f t="shared" si="6"/>
        <v>3.4987621178090345E-2</v>
      </c>
      <c r="O57" s="116">
        <f>Amnt_Deposited!B52</f>
        <v>2038</v>
      </c>
      <c r="P57" s="119">
        <f>Amnt_Deposited!D52</f>
        <v>0</v>
      </c>
      <c r="Q57" s="319">
        <f>MCF!R56</f>
        <v>0.8</v>
      </c>
      <c r="R57" s="87">
        <f t="shared" si="13"/>
        <v>0</v>
      </c>
      <c r="S57" s="87">
        <f t="shared" si="7"/>
        <v>0</v>
      </c>
      <c r="T57" s="87">
        <f t="shared" si="8"/>
        <v>0</v>
      </c>
      <c r="U57" s="87">
        <f t="shared" si="9"/>
        <v>1.4954548353999879</v>
      </c>
      <c r="V57" s="87">
        <f t="shared" si="10"/>
        <v>0.10843271026267672</v>
      </c>
      <c r="W57" s="120">
        <f t="shared" si="11"/>
        <v>7.2288473508451134E-2</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0.67486677769410108</v>
      </c>
      <c r="J58" s="87">
        <f t="shared" si="4"/>
        <v>4.8933362639492869E-2</v>
      </c>
      <c r="K58" s="120">
        <f t="shared" si="6"/>
        <v>3.2622241759661913E-2</v>
      </c>
      <c r="O58" s="116">
        <f>Amnt_Deposited!B53</f>
        <v>2039</v>
      </c>
      <c r="P58" s="119">
        <f>Amnt_Deposited!D53</f>
        <v>0</v>
      </c>
      <c r="Q58" s="319">
        <f>MCF!R57</f>
        <v>0.8</v>
      </c>
      <c r="R58" s="87">
        <f t="shared" si="13"/>
        <v>0</v>
      </c>
      <c r="S58" s="87">
        <f t="shared" si="7"/>
        <v>0</v>
      </c>
      <c r="T58" s="87">
        <f t="shared" si="8"/>
        <v>0</v>
      </c>
      <c r="U58" s="87">
        <f t="shared" si="9"/>
        <v>1.3943528464754158</v>
      </c>
      <c r="V58" s="87">
        <f t="shared" si="10"/>
        <v>0.10110198892457206</v>
      </c>
      <c r="W58" s="120">
        <f t="shared" si="11"/>
        <v>6.7401325949714708E-2</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0.62924161278182134</v>
      </c>
      <c r="J59" s="87">
        <f t="shared" si="4"/>
        <v>4.5625164912279768E-2</v>
      </c>
      <c r="K59" s="120">
        <f t="shared" si="6"/>
        <v>3.0416776608186511E-2</v>
      </c>
      <c r="O59" s="116">
        <f>Amnt_Deposited!B54</f>
        <v>2040</v>
      </c>
      <c r="P59" s="119">
        <f>Amnt_Deposited!D54</f>
        <v>0</v>
      </c>
      <c r="Q59" s="319">
        <f>MCF!R58</f>
        <v>0.8</v>
      </c>
      <c r="R59" s="87">
        <f t="shared" si="13"/>
        <v>0</v>
      </c>
      <c r="S59" s="87">
        <f t="shared" si="7"/>
        <v>0</v>
      </c>
      <c r="T59" s="87">
        <f t="shared" si="8"/>
        <v>0</v>
      </c>
      <c r="U59" s="87">
        <f t="shared" si="9"/>
        <v>1.3000859768219453</v>
      </c>
      <c r="V59" s="87">
        <f t="shared" si="10"/>
        <v>9.4266869653470614E-2</v>
      </c>
      <c r="W59" s="120">
        <f t="shared" si="11"/>
        <v>6.2844579768980405E-2</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0.58670099098542194</v>
      </c>
      <c r="J60" s="87">
        <f t="shared" si="4"/>
        <v>4.2540621796399371E-2</v>
      </c>
      <c r="K60" s="120">
        <f t="shared" si="6"/>
        <v>2.8360414530932913E-2</v>
      </c>
      <c r="O60" s="116">
        <f>Amnt_Deposited!B55</f>
        <v>2041</v>
      </c>
      <c r="P60" s="119">
        <f>Amnt_Deposited!D55</f>
        <v>0</v>
      </c>
      <c r="Q60" s="319">
        <f>MCF!R59</f>
        <v>0.8</v>
      </c>
      <c r="R60" s="87">
        <f t="shared" si="13"/>
        <v>0</v>
      </c>
      <c r="S60" s="87">
        <f t="shared" si="7"/>
        <v>0</v>
      </c>
      <c r="T60" s="87">
        <f t="shared" si="8"/>
        <v>0</v>
      </c>
      <c r="U60" s="87">
        <f t="shared" si="9"/>
        <v>1.2121921301351697</v>
      </c>
      <c r="V60" s="87">
        <f t="shared" si="10"/>
        <v>8.7893846686775592E-2</v>
      </c>
      <c r="W60" s="120">
        <f t="shared" si="11"/>
        <v>5.8595897791183724E-2</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0.54703637812750294</v>
      </c>
      <c r="J61" s="87">
        <f t="shared" si="4"/>
        <v>3.9664612857919057E-2</v>
      </c>
      <c r="K61" s="120">
        <f t="shared" si="6"/>
        <v>2.6443075238612702E-2</v>
      </c>
      <c r="O61" s="116">
        <f>Amnt_Deposited!B56</f>
        <v>2042</v>
      </c>
      <c r="P61" s="119">
        <f>Amnt_Deposited!D56</f>
        <v>0</v>
      </c>
      <c r="Q61" s="319">
        <f>MCF!R60</f>
        <v>0.8</v>
      </c>
      <c r="R61" s="87">
        <f t="shared" si="13"/>
        <v>0</v>
      </c>
      <c r="S61" s="87">
        <f t="shared" si="7"/>
        <v>0</v>
      </c>
      <c r="T61" s="87">
        <f t="shared" si="8"/>
        <v>0</v>
      </c>
      <c r="U61" s="87">
        <f t="shared" si="9"/>
        <v>1.1302404506766592</v>
      </c>
      <c r="V61" s="87">
        <f t="shared" si="10"/>
        <v>8.1951679458510465E-2</v>
      </c>
      <c r="W61" s="120">
        <f t="shared" si="11"/>
        <v>5.4634452972340306E-2</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0.51005333822981724</v>
      </c>
      <c r="J62" s="87">
        <f t="shared" si="4"/>
        <v>3.6983039897685741E-2</v>
      </c>
      <c r="K62" s="120">
        <f t="shared" si="6"/>
        <v>2.4655359931790494E-2</v>
      </c>
      <c r="O62" s="116">
        <f>Amnt_Deposited!B57</f>
        <v>2043</v>
      </c>
      <c r="P62" s="119">
        <f>Amnt_Deposited!D57</f>
        <v>0</v>
      </c>
      <c r="Q62" s="319">
        <f>MCF!R61</f>
        <v>0.8</v>
      </c>
      <c r="R62" s="87">
        <f t="shared" si="13"/>
        <v>0</v>
      </c>
      <c r="S62" s="87">
        <f t="shared" si="7"/>
        <v>0</v>
      </c>
      <c r="T62" s="87">
        <f t="shared" si="8"/>
        <v>0</v>
      </c>
      <c r="U62" s="87">
        <f t="shared" si="9"/>
        <v>1.0538292112186309</v>
      </c>
      <c r="V62" s="87">
        <f t="shared" si="10"/>
        <v>7.6411239458028413E-2</v>
      </c>
      <c r="W62" s="120">
        <f t="shared" si="11"/>
        <v>5.0940826305352273E-2</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0.47557058038787992</v>
      </c>
      <c r="J63" s="87">
        <f t="shared" si="4"/>
        <v>3.44827578419373E-2</v>
      </c>
      <c r="K63" s="120">
        <f t="shared" si="6"/>
        <v>2.29885052279582E-2</v>
      </c>
      <c r="O63" s="116">
        <f>Amnt_Deposited!B58</f>
        <v>2044</v>
      </c>
      <c r="P63" s="119">
        <f>Amnt_Deposited!D58</f>
        <v>0</v>
      </c>
      <c r="Q63" s="319">
        <f>MCF!R62</f>
        <v>0.8</v>
      </c>
      <c r="R63" s="87">
        <f t="shared" si="13"/>
        <v>0</v>
      </c>
      <c r="S63" s="87">
        <f t="shared" si="7"/>
        <v>0</v>
      </c>
      <c r="T63" s="87">
        <f t="shared" si="8"/>
        <v>0</v>
      </c>
      <c r="U63" s="87">
        <f t="shared" si="9"/>
        <v>0.98258384377661168</v>
      </c>
      <c r="V63" s="87">
        <f t="shared" si="10"/>
        <v>7.1245367442019245E-2</v>
      </c>
      <c r="W63" s="120">
        <f t="shared" si="11"/>
        <v>4.7496911628012825E-2</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0.44341907008274423</v>
      </c>
      <c r="J64" s="87">
        <f t="shared" si="4"/>
        <v>3.2151510305135717E-2</v>
      </c>
      <c r="K64" s="120">
        <f t="shared" si="6"/>
        <v>2.1434340203423809E-2</v>
      </c>
      <c r="O64" s="116">
        <f>Amnt_Deposited!B59</f>
        <v>2045</v>
      </c>
      <c r="P64" s="119">
        <f>Amnt_Deposited!D59</f>
        <v>0</v>
      </c>
      <c r="Q64" s="319">
        <f>MCF!R63</f>
        <v>0.8</v>
      </c>
      <c r="R64" s="87">
        <f t="shared" si="13"/>
        <v>0</v>
      </c>
      <c r="S64" s="87">
        <f t="shared" si="7"/>
        <v>0</v>
      </c>
      <c r="T64" s="87">
        <f t="shared" si="8"/>
        <v>0</v>
      </c>
      <c r="U64" s="87">
        <f t="shared" si="9"/>
        <v>0.91615510347674445</v>
      </c>
      <c r="V64" s="87">
        <f t="shared" si="10"/>
        <v>6.6428740299867201E-2</v>
      </c>
      <c r="W64" s="120">
        <f t="shared" si="11"/>
        <v>4.4285826866578129E-2</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0.41344120057359329</v>
      </c>
      <c r="J65" s="87">
        <f t="shared" si="4"/>
        <v>2.9977869509150951E-2</v>
      </c>
      <c r="K65" s="120">
        <f t="shared" si="6"/>
        <v>1.9985246339433965E-2</v>
      </c>
      <c r="O65" s="116">
        <f>Amnt_Deposited!B60</f>
        <v>2046</v>
      </c>
      <c r="P65" s="119">
        <f>Amnt_Deposited!D60</f>
        <v>0</v>
      </c>
      <c r="Q65" s="319">
        <f>MCF!R64</f>
        <v>0.8</v>
      </c>
      <c r="R65" s="87">
        <f t="shared" si="13"/>
        <v>0</v>
      </c>
      <c r="S65" s="87">
        <f t="shared" si="7"/>
        <v>0</v>
      </c>
      <c r="T65" s="87">
        <f t="shared" si="8"/>
        <v>0</v>
      </c>
      <c r="U65" s="87">
        <f t="shared" si="9"/>
        <v>0.85421735655701103</v>
      </c>
      <c r="V65" s="87">
        <f t="shared" si="10"/>
        <v>6.1937746919733382E-2</v>
      </c>
      <c r="W65" s="120">
        <f t="shared" si="11"/>
        <v>4.129183127982225E-2</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0.38549002030931401</v>
      </c>
      <c r="J66" s="87">
        <f t="shared" si="4"/>
        <v>2.7951180264279309E-2</v>
      </c>
      <c r="K66" s="120">
        <f t="shared" si="6"/>
        <v>1.8634120176186205E-2</v>
      </c>
      <c r="O66" s="116">
        <f>Amnt_Deposited!B61</f>
        <v>2047</v>
      </c>
      <c r="P66" s="119">
        <f>Amnt_Deposited!D61</f>
        <v>0</v>
      </c>
      <c r="Q66" s="319">
        <f>MCF!R65</f>
        <v>0.8</v>
      </c>
      <c r="R66" s="87">
        <f t="shared" si="13"/>
        <v>0</v>
      </c>
      <c r="S66" s="87">
        <f t="shared" si="7"/>
        <v>0</v>
      </c>
      <c r="T66" s="87">
        <f t="shared" si="8"/>
        <v>0</v>
      </c>
      <c r="U66" s="87">
        <f t="shared" si="9"/>
        <v>0.79646698411015293</v>
      </c>
      <c r="V66" s="87">
        <f t="shared" si="10"/>
        <v>5.7750372446858086E-2</v>
      </c>
      <c r="W66" s="120">
        <f t="shared" si="11"/>
        <v>3.8500248297905389E-2</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0.35942851257182284</v>
      </c>
      <c r="J67" s="87">
        <f t="shared" si="4"/>
        <v>2.6061507737491142E-2</v>
      </c>
      <c r="K67" s="120">
        <f t="shared" si="6"/>
        <v>1.737433849166076E-2</v>
      </c>
      <c r="O67" s="116">
        <f>Amnt_Deposited!B62</f>
        <v>2048</v>
      </c>
      <c r="P67" s="119">
        <f>Amnt_Deposited!D62</f>
        <v>0</v>
      </c>
      <c r="Q67" s="319">
        <f>MCF!R66</f>
        <v>0.8</v>
      </c>
      <c r="R67" s="87">
        <f t="shared" si="13"/>
        <v>0</v>
      </c>
      <c r="S67" s="87">
        <f t="shared" si="7"/>
        <v>0</v>
      </c>
      <c r="T67" s="87">
        <f t="shared" si="8"/>
        <v>0</v>
      </c>
      <c r="U67" s="87">
        <f t="shared" si="9"/>
        <v>0.74262089374343565</v>
      </c>
      <c r="V67" s="87">
        <f t="shared" si="10"/>
        <v>5.3846090366717232E-2</v>
      </c>
      <c r="W67" s="120">
        <f t="shared" si="11"/>
        <v>3.5897393577811486E-2</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0.33512892381995507</v>
      </c>
      <c r="J68" s="87">
        <f t="shared" si="4"/>
        <v>2.4299588751867791E-2</v>
      </c>
      <c r="K68" s="120">
        <f t="shared" si="6"/>
        <v>1.6199725834578526E-2</v>
      </c>
      <c r="O68" s="116">
        <f>Amnt_Deposited!B63</f>
        <v>2049</v>
      </c>
      <c r="P68" s="119">
        <f>Amnt_Deposited!D63</f>
        <v>0</v>
      </c>
      <c r="Q68" s="319">
        <f>MCF!R67</f>
        <v>0.8</v>
      </c>
      <c r="R68" s="87">
        <f t="shared" si="13"/>
        <v>0</v>
      </c>
      <c r="S68" s="87">
        <f t="shared" si="7"/>
        <v>0</v>
      </c>
      <c r="T68" s="87">
        <f t="shared" si="8"/>
        <v>0</v>
      </c>
      <c r="U68" s="87">
        <f t="shared" si="9"/>
        <v>0.69241513185941128</v>
      </c>
      <c r="V68" s="87">
        <f t="shared" si="10"/>
        <v>5.0205761884024362E-2</v>
      </c>
      <c r="W68" s="120">
        <f t="shared" si="11"/>
        <v>3.3470507922682906E-2</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0.31247213744145746</v>
      </c>
      <c r="J69" s="87">
        <f t="shared" si="4"/>
        <v>2.2656786378497624E-2</v>
      </c>
      <c r="K69" s="120">
        <f t="shared" si="6"/>
        <v>1.5104524252331749E-2</v>
      </c>
      <c r="O69" s="116">
        <f>Amnt_Deposited!B64</f>
        <v>2050</v>
      </c>
      <c r="P69" s="119">
        <f>Amnt_Deposited!D64</f>
        <v>0</v>
      </c>
      <c r="Q69" s="319">
        <f>MCF!R68</f>
        <v>0.8</v>
      </c>
      <c r="R69" s="87">
        <f t="shared" si="13"/>
        <v>0</v>
      </c>
      <c r="S69" s="87">
        <f t="shared" si="7"/>
        <v>0</v>
      </c>
      <c r="T69" s="87">
        <f t="shared" si="8"/>
        <v>0</v>
      </c>
      <c r="U69" s="87">
        <f t="shared" si="9"/>
        <v>0.64560358975507737</v>
      </c>
      <c r="V69" s="87">
        <f t="shared" si="10"/>
        <v>4.6811542104333935E-2</v>
      </c>
      <c r="W69" s="120">
        <f t="shared" si="11"/>
        <v>3.1207694736222622E-2</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0.291347089843217</v>
      </c>
      <c r="J70" s="87">
        <f t="shared" si="4"/>
        <v>2.1125047598240458E-2</v>
      </c>
      <c r="K70" s="120">
        <f t="shared" si="6"/>
        <v>1.4083365065493639E-2</v>
      </c>
      <c r="O70" s="116">
        <f>Amnt_Deposited!B65</f>
        <v>2051</v>
      </c>
      <c r="P70" s="119">
        <f>Amnt_Deposited!D65</f>
        <v>0</v>
      </c>
      <c r="Q70" s="319">
        <f>MCF!R69</f>
        <v>0.8</v>
      </c>
      <c r="R70" s="87">
        <f t="shared" si="13"/>
        <v>0</v>
      </c>
      <c r="S70" s="87">
        <f t="shared" si="7"/>
        <v>0</v>
      </c>
      <c r="T70" s="87">
        <f t="shared" si="8"/>
        <v>0</v>
      </c>
      <c r="U70" s="87">
        <f t="shared" si="9"/>
        <v>0.60195679719672934</v>
      </c>
      <c r="V70" s="87">
        <f t="shared" si="10"/>
        <v>4.3646792558348052E-2</v>
      </c>
      <c r="W70" s="120">
        <f t="shared" si="11"/>
        <v>2.9097861705565366E-2</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0.27165022601739858</v>
      </c>
      <c r="J71" s="87">
        <f t="shared" si="4"/>
        <v>1.9696863825818398E-2</v>
      </c>
      <c r="K71" s="120">
        <f t="shared" si="6"/>
        <v>1.3131242550545598E-2</v>
      </c>
      <c r="O71" s="116">
        <f>Amnt_Deposited!B66</f>
        <v>2052</v>
      </c>
      <c r="P71" s="119">
        <f>Amnt_Deposited!D66</f>
        <v>0</v>
      </c>
      <c r="Q71" s="319">
        <f>MCF!R70</f>
        <v>0.8</v>
      </c>
      <c r="R71" s="87">
        <f t="shared" si="13"/>
        <v>0</v>
      </c>
      <c r="S71" s="87">
        <f t="shared" si="7"/>
        <v>0</v>
      </c>
      <c r="T71" s="87">
        <f t="shared" si="8"/>
        <v>0</v>
      </c>
      <c r="U71" s="87">
        <f t="shared" si="9"/>
        <v>0.56126079755660874</v>
      </c>
      <c r="V71" s="87">
        <f t="shared" si="10"/>
        <v>4.0695999640120654E-2</v>
      </c>
      <c r="W71" s="120">
        <f t="shared" si="11"/>
        <v>2.7130666426747101E-2</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0.25328499191467646</v>
      </c>
      <c r="J72" s="87">
        <f t="shared" si="4"/>
        <v>1.8365234102722103E-2</v>
      </c>
      <c r="K72" s="120">
        <f t="shared" si="6"/>
        <v>1.2243489401814734E-2</v>
      </c>
      <c r="O72" s="116">
        <f>Amnt_Deposited!B67</f>
        <v>2053</v>
      </c>
      <c r="P72" s="119">
        <f>Amnt_Deposited!D67</f>
        <v>0</v>
      </c>
      <c r="Q72" s="319">
        <f>MCF!R71</f>
        <v>0.8</v>
      </c>
      <c r="R72" s="87">
        <f t="shared" si="13"/>
        <v>0</v>
      </c>
      <c r="S72" s="87">
        <f t="shared" si="7"/>
        <v>0</v>
      </c>
      <c r="T72" s="87">
        <f t="shared" si="8"/>
        <v>0</v>
      </c>
      <c r="U72" s="87">
        <f t="shared" si="9"/>
        <v>0.5233160989972655</v>
      </c>
      <c r="V72" s="87">
        <f t="shared" si="10"/>
        <v>3.7944698559343196E-2</v>
      </c>
      <c r="W72" s="120">
        <f t="shared" si="11"/>
        <v>2.5296465706228795E-2</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0.23616136113617242</v>
      </c>
      <c r="J73" s="87">
        <f t="shared" si="4"/>
        <v>1.7123630778504054E-2</v>
      </c>
      <c r="K73" s="120">
        <f t="shared" si="6"/>
        <v>1.1415753852336036E-2</v>
      </c>
      <c r="O73" s="116">
        <f>Amnt_Deposited!B68</f>
        <v>2054</v>
      </c>
      <c r="P73" s="119">
        <f>Amnt_Deposited!D68</f>
        <v>0</v>
      </c>
      <c r="Q73" s="319">
        <f>MCF!R72</f>
        <v>0.8</v>
      </c>
      <c r="R73" s="87">
        <f t="shared" si="13"/>
        <v>0</v>
      </c>
      <c r="S73" s="87">
        <f t="shared" si="7"/>
        <v>0</v>
      </c>
      <c r="T73" s="87">
        <f t="shared" si="8"/>
        <v>0</v>
      </c>
      <c r="U73" s="87">
        <f t="shared" si="9"/>
        <v>0.48793669656233979</v>
      </c>
      <c r="V73" s="87">
        <f t="shared" si="10"/>
        <v>3.5379402434925732E-2</v>
      </c>
      <c r="W73" s="120">
        <f t="shared" si="11"/>
        <v>2.3586268289950488E-2</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0.22019539362394397</v>
      </c>
      <c r="J74" s="87">
        <f t="shared" si="4"/>
        <v>1.5965967512228462E-2</v>
      </c>
      <c r="K74" s="120">
        <f t="shared" si="6"/>
        <v>1.064397834148564E-2</v>
      </c>
      <c r="O74" s="116">
        <f>Amnt_Deposited!B69</f>
        <v>2055</v>
      </c>
      <c r="P74" s="119">
        <f>Amnt_Deposited!D69</f>
        <v>0</v>
      </c>
      <c r="Q74" s="319">
        <f>MCF!R73</f>
        <v>0.8</v>
      </c>
      <c r="R74" s="87">
        <f t="shared" si="13"/>
        <v>0</v>
      </c>
      <c r="S74" s="87">
        <f t="shared" si="7"/>
        <v>0</v>
      </c>
      <c r="T74" s="87">
        <f t="shared" si="8"/>
        <v>0</v>
      </c>
      <c r="U74" s="87">
        <f t="shared" si="9"/>
        <v>0.45494916038004957</v>
      </c>
      <c r="V74" s="87">
        <f t="shared" si="10"/>
        <v>3.2987536182290216E-2</v>
      </c>
      <c r="W74" s="120">
        <f t="shared" si="11"/>
        <v>2.1991690788193477E-2</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0.205308824186723</v>
      </c>
      <c r="J75" s="87">
        <f t="shared" si="4"/>
        <v>1.4886569437220965E-2</v>
      </c>
      <c r="K75" s="120">
        <f t="shared" si="6"/>
        <v>9.9243796248139754E-3</v>
      </c>
      <c r="O75" s="116">
        <f>Amnt_Deposited!B70</f>
        <v>2056</v>
      </c>
      <c r="P75" s="119">
        <f>Amnt_Deposited!D70</f>
        <v>0</v>
      </c>
      <c r="Q75" s="319">
        <f>MCF!R74</f>
        <v>0.8</v>
      </c>
      <c r="R75" s="87">
        <f t="shared" si="13"/>
        <v>0</v>
      </c>
      <c r="S75" s="87">
        <f t="shared" si="7"/>
        <v>0</v>
      </c>
      <c r="T75" s="87">
        <f t="shared" si="8"/>
        <v>0</v>
      </c>
      <c r="U75" s="87">
        <f t="shared" si="9"/>
        <v>0.42419178550975833</v>
      </c>
      <c r="V75" s="87">
        <f t="shared" si="10"/>
        <v>3.0757374870291253E-2</v>
      </c>
      <c r="W75" s="120">
        <f t="shared" si="11"/>
        <v>2.0504916580194169E-2</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0.19142867884385739</v>
      </c>
      <c r="J76" s="87">
        <f t="shared" si="4"/>
        <v>1.3880145342865599E-2</v>
      </c>
      <c r="K76" s="120">
        <f t="shared" si="6"/>
        <v>9.2534302285770653E-3</v>
      </c>
      <c r="O76" s="116">
        <f>Amnt_Deposited!B71</f>
        <v>2057</v>
      </c>
      <c r="P76" s="119">
        <f>Amnt_Deposited!D71</f>
        <v>0</v>
      </c>
      <c r="Q76" s="319">
        <f>MCF!R75</f>
        <v>0.8</v>
      </c>
      <c r="R76" s="87">
        <f t="shared" si="13"/>
        <v>0</v>
      </c>
      <c r="S76" s="87">
        <f t="shared" si="7"/>
        <v>0</v>
      </c>
      <c r="T76" s="87">
        <f t="shared" si="8"/>
        <v>0</v>
      </c>
      <c r="U76" s="87">
        <f t="shared" si="9"/>
        <v>0.39551379926416824</v>
      </c>
      <c r="V76" s="87">
        <f t="shared" si="10"/>
        <v>2.8677986245590082E-2</v>
      </c>
      <c r="W76" s="120">
        <f t="shared" si="11"/>
        <v>1.9118657497060054E-2</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0.17848691710677317</v>
      </c>
      <c r="J77" s="87">
        <f t="shared" si="4"/>
        <v>1.2941761737084213E-2</v>
      </c>
      <c r="K77" s="120">
        <f t="shared" si="6"/>
        <v>8.6278411580561418E-3</v>
      </c>
      <c r="O77" s="116">
        <f>Amnt_Deposited!B72</f>
        <v>2058</v>
      </c>
      <c r="P77" s="119">
        <f>Amnt_Deposited!D72</f>
        <v>0</v>
      </c>
      <c r="Q77" s="319">
        <f>MCF!R76</f>
        <v>0.8</v>
      </c>
      <c r="R77" s="87">
        <f t="shared" si="13"/>
        <v>0</v>
      </c>
      <c r="S77" s="87">
        <f t="shared" si="7"/>
        <v>0</v>
      </c>
      <c r="T77" s="87">
        <f t="shared" si="8"/>
        <v>0</v>
      </c>
      <c r="U77" s="87">
        <f t="shared" si="9"/>
        <v>0.36877462212143225</v>
      </c>
      <c r="V77" s="87">
        <f t="shared" si="10"/>
        <v>2.6739177142735982E-2</v>
      </c>
      <c r="W77" s="120">
        <f t="shared" si="11"/>
        <v>1.7826118095157321E-2</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0.16642009844442057</v>
      </c>
      <c r="J78" s="87">
        <f t="shared" si="4"/>
        <v>1.2066818662352589E-2</v>
      </c>
      <c r="K78" s="120">
        <f t="shared" si="6"/>
        <v>8.0445457749017263E-3</v>
      </c>
      <c r="O78" s="116">
        <f>Amnt_Deposited!B73</f>
        <v>2059</v>
      </c>
      <c r="P78" s="119">
        <f>Amnt_Deposited!D73</f>
        <v>0</v>
      </c>
      <c r="Q78" s="319">
        <f>MCF!R77</f>
        <v>0.8</v>
      </c>
      <c r="R78" s="87">
        <f t="shared" si="13"/>
        <v>0</v>
      </c>
      <c r="S78" s="87">
        <f t="shared" si="7"/>
        <v>0</v>
      </c>
      <c r="T78" s="87">
        <f t="shared" si="8"/>
        <v>0</v>
      </c>
      <c r="U78" s="87">
        <f t="shared" si="9"/>
        <v>0.34384317860417485</v>
      </c>
      <c r="V78" s="87">
        <f t="shared" si="10"/>
        <v>2.4931443517257422E-2</v>
      </c>
      <c r="W78" s="120">
        <f t="shared" si="11"/>
        <v>1.6620962344838279E-2</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0.15516907129771726</v>
      </c>
      <c r="J79" s="87">
        <f t="shared" si="4"/>
        <v>1.1251027146703315E-2</v>
      </c>
      <c r="K79" s="120">
        <f t="shared" si="6"/>
        <v>7.5006847644688759E-3</v>
      </c>
      <c r="O79" s="116">
        <f>Amnt_Deposited!B74</f>
        <v>2060</v>
      </c>
      <c r="P79" s="119">
        <f>Amnt_Deposited!D74</f>
        <v>0</v>
      </c>
      <c r="Q79" s="319">
        <f>MCF!R78</f>
        <v>0.8</v>
      </c>
      <c r="R79" s="87">
        <f t="shared" si="13"/>
        <v>0</v>
      </c>
      <c r="S79" s="87">
        <f t="shared" si="7"/>
        <v>0</v>
      </c>
      <c r="T79" s="87">
        <f t="shared" si="8"/>
        <v>0</v>
      </c>
      <c r="U79" s="87">
        <f t="shared" si="9"/>
        <v>0.32059725474734979</v>
      </c>
      <c r="V79" s="87">
        <f t="shared" si="10"/>
        <v>2.324592385682504E-2</v>
      </c>
      <c r="W79" s="120">
        <f t="shared" si="11"/>
        <v>1.5497282571216693E-2</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0.14467868311853704</v>
      </c>
      <c r="J80" s="87">
        <f t="shared" si="4"/>
        <v>1.0490388179180226E-2</v>
      </c>
      <c r="K80" s="120">
        <f t="shared" si="6"/>
        <v>6.9935921194534834E-3</v>
      </c>
      <c r="O80" s="116">
        <f>Amnt_Deposited!B75</f>
        <v>2061</v>
      </c>
      <c r="P80" s="119">
        <f>Amnt_Deposited!D75</f>
        <v>0</v>
      </c>
      <c r="Q80" s="319">
        <f>MCF!R79</f>
        <v>0.8</v>
      </c>
      <c r="R80" s="87">
        <f t="shared" si="13"/>
        <v>0</v>
      </c>
      <c r="S80" s="87">
        <f t="shared" si="7"/>
        <v>0</v>
      </c>
      <c r="T80" s="87">
        <f t="shared" si="8"/>
        <v>0</v>
      </c>
      <c r="U80" s="87">
        <f t="shared" si="9"/>
        <v>0.29892289900524188</v>
      </c>
      <c r="V80" s="87">
        <f t="shared" si="10"/>
        <v>2.1674355742107909E-2</v>
      </c>
      <c r="W80" s="120">
        <f t="shared" si="11"/>
        <v>1.4449570494738606E-2</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0.13489751001185499</v>
      </c>
      <c r="J81" s="87">
        <f t="shared" si="4"/>
        <v>9.7811731066820562E-3</v>
      </c>
      <c r="K81" s="120">
        <f t="shared" si="6"/>
        <v>6.5207820711213702E-3</v>
      </c>
      <c r="O81" s="116">
        <f>Amnt_Deposited!B76</f>
        <v>2062</v>
      </c>
      <c r="P81" s="119">
        <f>Amnt_Deposited!D76</f>
        <v>0</v>
      </c>
      <c r="Q81" s="319">
        <f>MCF!R80</f>
        <v>0.8</v>
      </c>
      <c r="R81" s="87">
        <f t="shared" si="13"/>
        <v>0</v>
      </c>
      <c r="S81" s="87">
        <f t="shared" si="7"/>
        <v>0</v>
      </c>
      <c r="T81" s="87">
        <f t="shared" si="8"/>
        <v>0</v>
      </c>
      <c r="U81" s="87">
        <f t="shared" si="9"/>
        <v>0.27871386366085749</v>
      </c>
      <c r="V81" s="87">
        <f t="shared" si="10"/>
        <v>2.0209035344384417E-2</v>
      </c>
      <c r="W81" s="120">
        <f t="shared" si="11"/>
        <v>1.347269022958961E-2</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0.12577760465575438</v>
      </c>
      <c r="J82" s="87">
        <f t="shared" si="4"/>
        <v>9.1199053561006136E-3</v>
      </c>
      <c r="K82" s="120">
        <f t="shared" si="6"/>
        <v>6.0799369040670757E-3</v>
      </c>
      <c r="O82" s="116">
        <f>Amnt_Deposited!B77</f>
        <v>2063</v>
      </c>
      <c r="P82" s="119">
        <f>Amnt_Deposited!D77</f>
        <v>0</v>
      </c>
      <c r="Q82" s="319">
        <f>MCF!R81</f>
        <v>0.8</v>
      </c>
      <c r="R82" s="87">
        <f t="shared" si="13"/>
        <v>0</v>
      </c>
      <c r="S82" s="87">
        <f t="shared" si="7"/>
        <v>0</v>
      </c>
      <c r="T82" s="87">
        <f t="shared" si="8"/>
        <v>0</v>
      </c>
      <c r="U82" s="87">
        <f t="shared" si="9"/>
        <v>0.2598710839994926</v>
      </c>
      <c r="V82" s="87">
        <f t="shared" si="10"/>
        <v>1.8842779661364911E-2</v>
      </c>
      <c r="W82" s="120">
        <f t="shared" si="11"/>
        <v>1.2561853107576607E-2</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0.11727426126359901</v>
      </c>
      <c r="J83" s="87">
        <f t="shared" ref="J83:J99" si="18">I82*(1-$K$10)+H83</f>
        <v>8.503343392155369E-3</v>
      </c>
      <c r="K83" s="120">
        <f t="shared" si="6"/>
        <v>5.6688955947702454E-3</v>
      </c>
      <c r="O83" s="116">
        <f>Amnt_Deposited!B78</f>
        <v>2064</v>
      </c>
      <c r="P83" s="119">
        <f>Amnt_Deposited!D78</f>
        <v>0</v>
      </c>
      <c r="Q83" s="319">
        <f>MCF!R82</f>
        <v>0.8</v>
      </c>
      <c r="R83" s="87">
        <f t="shared" ref="R83:R99" si="19">P83*$W$6*DOCF*Q83</f>
        <v>0</v>
      </c>
      <c r="S83" s="87">
        <f t="shared" si="7"/>
        <v>0</v>
      </c>
      <c r="T83" s="87">
        <f t="shared" si="8"/>
        <v>0</v>
      </c>
      <c r="U83" s="87">
        <f t="shared" si="9"/>
        <v>0.24230219269338646</v>
      </c>
      <c r="V83" s="87">
        <f t="shared" si="10"/>
        <v>1.756889130610614E-2</v>
      </c>
      <c r="W83" s="120">
        <f t="shared" si="11"/>
        <v>1.171259420407076E-2</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0.10934579643621525</v>
      </c>
      <c r="J84" s="87">
        <f t="shared" si="18"/>
        <v>7.928464827383748E-3</v>
      </c>
      <c r="K84" s="120">
        <f t="shared" si="6"/>
        <v>5.2856432182558314E-3</v>
      </c>
      <c r="O84" s="116">
        <f>Amnt_Deposited!B79</f>
        <v>2065</v>
      </c>
      <c r="P84" s="119">
        <f>Amnt_Deposited!D79</f>
        <v>0</v>
      </c>
      <c r="Q84" s="319">
        <f>MCF!R83</f>
        <v>0.8</v>
      </c>
      <c r="R84" s="87">
        <f t="shared" si="19"/>
        <v>0</v>
      </c>
      <c r="S84" s="87">
        <f t="shared" si="7"/>
        <v>0</v>
      </c>
      <c r="T84" s="87">
        <f t="shared" si="8"/>
        <v>0</v>
      </c>
      <c r="U84" s="87">
        <f t="shared" si="9"/>
        <v>0.22592106701697376</v>
      </c>
      <c r="V84" s="87">
        <f t="shared" si="10"/>
        <v>1.638112567641271E-2</v>
      </c>
      <c r="W84" s="120">
        <f t="shared" si="11"/>
        <v>1.0920750450941806E-2</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0.10195334482982096</v>
      </c>
      <c r="J85" s="87">
        <f t="shared" si="18"/>
        <v>7.3924516063942876E-3</v>
      </c>
      <c r="K85" s="120">
        <f t="shared" ref="K85:K99" si="20">J85*CH4_fraction*conv</f>
        <v>4.9283010709295248E-3</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0.21064740667318391</v>
      </c>
      <c r="V85" s="87">
        <f t="shared" ref="V85:V98" si="24">U84*(1-$W$10)+T85</f>
        <v>1.5273660343789857E-2</v>
      </c>
      <c r="W85" s="120">
        <f t="shared" ref="W85:W99" si="25">V85*CH4_fraction*conv</f>
        <v>1.0182440229193238E-2</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9.5060668638065129E-2</v>
      </c>
      <c r="J86" s="87">
        <f t="shared" si="18"/>
        <v>6.8926761917558338E-3</v>
      </c>
      <c r="K86" s="120">
        <f t="shared" si="20"/>
        <v>4.5951174611705559E-3</v>
      </c>
      <c r="O86" s="116">
        <f>Amnt_Deposited!B81</f>
        <v>2067</v>
      </c>
      <c r="P86" s="119">
        <f>Amnt_Deposited!D81</f>
        <v>0</v>
      </c>
      <c r="Q86" s="319">
        <f>MCF!R85</f>
        <v>0.8</v>
      </c>
      <c r="R86" s="87">
        <f t="shared" si="19"/>
        <v>0</v>
      </c>
      <c r="S86" s="87">
        <f t="shared" si="21"/>
        <v>0</v>
      </c>
      <c r="T86" s="87">
        <f t="shared" si="22"/>
        <v>0</v>
      </c>
      <c r="U86" s="87">
        <f t="shared" si="23"/>
        <v>0.19640634016129169</v>
      </c>
      <c r="V86" s="87">
        <f t="shared" si="24"/>
        <v>1.4241066511892225E-2</v>
      </c>
      <c r="W86" s="120">
        <f t="shared" si="25"/>
        <v>9.4940443412614827E-3</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8.8633979954259118E-2</v>
      </c>
      <c r="J87" s="87">
        <f t="shared" si="18"/>
        <v>6.4266886838060056E-3</v>
      </c>
      <c r="K87" s="120">
        <f t="shared" si="20"/>
        <v>4.2844591225373371E-3</v>
      </c>
      <c r="O87" s="116">
        <f>Amnt_Deposited!B82</f>
        <v>2068</v>
      </c>
      <c r="P87" s="119">
        <f>Amnt_Deposited!D82</f>
        <v>0</v>
      </c>
      <c r="Q87" s="319">
        <f>MCF!R86</f>
        <v>0.8</v>
      </c>
      <c r="R87" s="87">
        <f t="shared" si="19"/>
        <v>0</v>
      </c>
      <c r="S87" s="87">
        <f t="shared" si="21"/>
        <v>0</v>
      </c>
      <c r="T87" s="87">
        <f t="shared" si="22"/>
        <v>0</v>
      </c>
      <c r="U87" s="87">
        <f t="shared" si="23"/>
        <v>0.18312805775673383</v>
      </c>
      <c r="V87" s="87">
        <f t="shared" si="24"/>
        <v>1.327828240455787E-2</v>
      </c>
      <c r="W87" s="120">
        <f t="shared" si="25"/>
        <v>8.8521882697052464E-3</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8.2641775143018903E-2</v>
      </c>
      <c r="J88" s="87">
        <f t="shared" si="18"/>
        <v>5.9922048112402123E-3</v>
      </c>
      <c r="K88" s="120">
        <f t="shared" si="20"/>
        <v>3.9948032074934746E-3</v>
      </c>
      <c r="O88" s="116">
        <f>Amnt_Deposited!B83</f>
        <v>2069</v>
      </c>
      <c r="P88" s="119">
        <f>Amnt_Deposited!D83</f>
        <v>0</v>
      </c>
      <c r="Q88" s="319">
        <f>MCF!R87</f>
        <v>0.8</v>
      </c>
      <c r="R88" s="87">
        <f t="shared" si="19"/>
        <v>0</v>
      </c>
      <c r="S88" s="87">
        <f t="shared" si="21"/>
        <v>0</v>
      </c>
      <c r="T88" s="87">
        <f t="shared" si="22"/>
        <v>0</v>
      </c>
      <c r="U88" s="87">
        <f t="shared" si="23"/>
        <v>0.17074746930375817</v>
      </c>
      <c r="V88" s="87">
        <f t="shared" si="24"/>
        <v>1.2380588452975653E-2</v>
      </c>
      <c r="W88" s="120">
        <f t="shared" si="25"/>
        <v>8.253725635317101E-3</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7.7054680409407841E-2</v>
      </c>
      <c r="J89" s="87">
        <f t="shared" si="18"/>
        <v>5.5870947336110633E-3</v>
      </c>
      <c r="K89" s="120">
        <f t="shared" si="20"/>
        <v>3.7247298224073752E-3</v>
      </c>
      <c r="O89" s="116">
        <f>Amnt_Deposited!B84</f>
        <v>2070</v>
      </c>
      <c r="P89" s="119">
        <f>Amnt_Deposited!D84</f>
        <v>0</v>
      </c>
      <c r="Q89" s="319">
        <f>MCF!R88</f>
        <v>0.8</v>
      </c>
      <c r="R89" s="87">
        <f t="shared" si="19"/>
        <v>0</v>
      </c>
      <c r="S89" s="87">
        <f t="shared" si="21"/>
        <v>0</v>
      </c>
      <c r="T89" s="87">
        <f t="shared" si="22"/>
        <v>0</v>
      </c>
      <c r="U89" s="87">
        <f t="shared" si="23"/>
        <v>0.15920388514340472</v>
      </c>
      <c r="V89" s="87">
        <f t="shared" si="24"/>
        <v>1.1543584160353443E-2</v>
      </c>
      <c r="W89" s="120">
        <f t="shared" si="25"/>
        <v>7.6957227735689618E-3</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7.1845307808559813E-2</v>
      </c>
      <c r="J90" s="87">
        <f t="shared" si="18"/>
        <v>5.2093726008480262E-3</v>
      </c>
      <c r="K90" s="120">
        <f t="shared" si="20"/>
        <v>3.4729150672320173E-3</v>
      </c>
      <c r="O90" s="116">
        <f>Amnt_Deposited!B85</f>
        <v>2071</v>
      </c>
      <c r="P90" s="119">
        <f>Amnt_Deposited!D85</f>
        <v>0</v>
      </c>
      <c r="Q90" s="319">
        <f>MCF!R89</f>
        <v>0.8</v>
      </c>
      <c r="R90" s="87">
        <f t="shared" si="19"/>
        <v>0</v>
      </c>
      <c r="S90" s="87">
        <f t="shared" si="21"/>
        <v>0</v>
      </c>
      <c r="T90" s="87">
        <f t="shared" si="22"/>
        <v>0</v>
      </c>
      <c r="U90" s="87">
        <f t="shared" si="23"/>
        <v>0.14844071861272698</v>
      </c>
      <c r="V90" s="87">
        <f t="shared" si="24"/>
        <v>1.0763166530677746E-2</v>
      </c>
      <c r="W90" s="120">
        <f t="shared" si="25"/>
        <v>7.1754443537851639E-3</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6.6988120989941738E-2</v>
      </c>
      <c r="J91" s="87">
        <f t="shared" si="18"/>
        <v>4.8571868186180756E-3</v>
      </c>
      <c r="K91" s="120">
        <f t="shared" si="20"/>
        <v>3.2381245457453836E-3</v>
      </c>
      <c r="O91" s="116">
        <f>Amnt_Deposited!B86</f>
        <v>2072</v>
      </c>
      <c r="P91" s="119">
        <f>Amnt_Deposited!D86</f>
        <v>0</v>
      </c>
      <c r="Q91" s="319">
        <f>MCF!R90</f>
        <v>0.8</v>
      </c>
      <c r="R91" s="87">
        <f t="shared" si="19"/>
        <v>0</v>
      </c>
      <c r="S91" s="87">
        <f t="shared" si="21"/>
        <v>0</v>
      </c>
      <c r="T91" s="87">
        <f t="shared" si="22"/>
        <v>0</v>
      </c>
      <c r="U91" s="87">
        <f t="shared" si="23"/>
        <v>0.1384052086569045</v>
      </c>
      <c r="V91" s="87">
        <f t="shared" si="24"/>
        <v>1.0035509955822476E-2</v>
      </c>
      <c r="W91" s="120">
        <f t="shared" si="25"/>
        <v>6.6903399705483171E-3</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6.245931001813361E-2</v>
      </c>
      <c r="J92" s="87">
        <f t="shared" si="18"/>
        <v>4.5288109718081282E-3</v>
      </c>
      <c r="K92" s="120">
        <f t="shared" si="20"/>
        <v>3.0192073145387521E-3</v>
      </c>
      <c r="O92" s="116">
        <f>Amnt_Deposited!B87</f>
        <v>2073</v>
      </c>
      <c r="P92" s="119">
        <f>Amnt_Deposited!D87</f>
        <v>0</v>
      </c>
      <c r="Q92" s="319">
        <f>MCF!R91</f>
        <v>0.8</v>
      </c>
      <c r="R92" s="87">
        <f t="shared" si="19"/>
        <v>0</v>
      </c>
      <c r="S92" s="87">
        <f t="shared" si="21"/>
        <v>0</v>
      </c>
      <c r="T92" s="87">
        <f t="shared" si="22"/>
        <v>0</v>
      </c>
      <c r="U92" s="87">
        <f t="shared" si="23"/>
        <v>0.129048161194491</v>
      </c>
      <c r="V92" s="87">
        <f t="shared" si="24"/>
        <v>9.3570474624134932E-3</v>
      </c>
      <c r="W92" s="120">
        <f t="shared" si="25"/>
        <v>6.2380316416089949E-3</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5.8236674656497463E-2</v>
      </c>
      <c r="J93" s="87">
        <f t="shared" si="18"/>
        <v>4.2226353616361496E-3</v>
      </c>
      <c r="K93" s="120">
        <f t="shared" si="20"/>
        <v>2.8150902410907664E-3</v>
      </c>
      <c r="O93" s="116">
        <f>Amnt_Deposited!B88</f>
        <v>2074</v>
      </c>
      <c r="P93" s="119">
        <f>Amnt_Deposited!D88</f>
        <v>0</v>
      </c>
      <c r="Q93" s="319">
        <f>MCF!R92</f>
        <v>0.8</v>
      </c>
      <c r="R93" s="87">
        <f t="shared" si="19"/>
        <v>0</v>
      </c>
      <c r="S93" s="87">
        <f t="shared" si="21"/>
        <v>0</v>
      </c>
      <c r="T93" s="87">
        <f t="shared" si="22"/>
        <v>0</v>
      </c>
      <c r="U93" s="87">
        <f t="shared" si="23"/>
        <v>0.12032370796797003</v>
      </c>
      <c r="V93" s="87">
        <f t="shared" si="24"/>
        <v>8.7244532265209757E-3</v>
      </c>
      <c r="W93" s="120">
        <f t="shared" si="25"/>
        <v>5.8163021510139832E-3</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5.4299515541591598E-2</v>
      </c>
      <c r="J94" s="87">
        <f t="shared" si="18"/>
        <v>3.9371591149058652E-3</v>
      </c>
      <c r="K94" s="120">
        <f t="shared" si="20"/>
        <v>2.6247727432705766E-3</v>
      </c>
      <c r="O94" s="116">
        <f>Amnt_Deposited!B89</f>
        <v>2075</v>
      </c>
      <c r="P94" s="119">
        <f>Amnt_Deposited!D89</f>
        <v>0</v>
      </c>
      <c r="Q94" s="319">
        <f>MCF!R93</f>
        <v>0.8</v>
      </c>
      <c r="R94" s="87">
        <f t="shared" si="19"/>
        <v>0</v>
      </c>
      <c r="S94" s="87">
        <f t="shared" si="21"/>
        <v>0</v>
      </c>
      <c r="T94" s="87">
        <f t="shared" si="22"/>
        <v>0</v>
      </c>
      <c r="U94" s="87">
        <f t="shared" si="23"/>
        <v>0.11218908169750336</v>
      </c>
      <c r="V94" s="87">
        <f t="shared" si="24"/>
        <v>8.1346262704666689E-3</v>
      </c>
      <c r="W94" s="120">
        <f t="shared" si="25"/>
        <v>5.4230841803111123E-3</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5.0628532714866996E-2</v>
      </c>
      <c r="J95" s="87">
        <f t="shared" si="18"/>
        <v>3.6709828267246021E-3</v>
      </c>
      <c r="K95" s="120">
        <f t="shared" si="20"/>
        <v>2.4473218844830681E-3</v>
      </c>
      <c r="O95" s="116">
        <f>Amnt_Deposited!B90</f>
        <v>2076</v>
      </c>
      <c r="P95" s="119">
        <f>Amnt_Deposited!D90</f>
        <v>0</v>
      </c>
      <c r="Q95" s="319">
        <f>MCF!R94</f>
        <v>0.8</v>
      </c>
      <c r="R95" s="87">
        <f t="shared" si="19"/>
        <v>0</v>
      </c>
      <c r="S95" s="87">
        <f t="shared" si="21"/>
        <v>0</v>
      </c>
      <c r="T95" s="87">
        <f t="shared" si="22"/>
        <v>0</v>
      </c>
      <c r="U95" s="87">
        <f t="shared" si="23"/>
        <v>0.10460440643567566</v>
      </c>
      <c r="V95" s="87">
        <f t="shared" si="24"/>
        <v>7.584675261827694E-3</v>
      </c>
      <c r="W95" s="120">
        <f t="shared" si="25"/>
        <v>5.0564501745517954E-3</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4.720573101424811E-2</v>
      </c>
      <c r="J96" s="87">
        <f t="shared" si="18"/>
        <v>3.4228017006188876E-3</v>
      </c>
      <c r="K96" s="120">
        <f t="shared" si="20"/>
        <v>2.2818678004125916E-3</v>
      </c>
      <c r="O96" s="116">
        <f>Amnt_Deposited!B91</f>
        <v>2077</v>
      </c>
      <c r="P96" s="119">
        <f>Amnt_Deposited!D91</f>
        <v>0</v>
      </c>
      <c r="Q96" s="319">
        <f>MCF!R95</f>
        <v>0.8</v>
      </c>
      <c r="R96" s="87">
        <f t="shared" si="19"/>
        <v>0</v>
      </c>
      <c r="S96" s="87">
        <f t="shared" si="21"/>
        <v>0</v>
      </c>
      <c r="T96" s="87">
        <f t="shared" si="22"/>
        <v>0</v>
      </c>
      <c r="U96" s="87">
        <f t="shared" si="23"/>
        <v>9.7532502095553988E-2</v>
      </c>
      <c r="V96" s="87">
        <f t="shared" si="24"/>
        <v>7.0719043401216717E-3</v>
      </c>
      <c r="W96" s="120">
        <f t="shared" si="25"/>
        <v>4.7146028934144475E-3</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4.4014331861827488E-2</v>
      </c>
      <c r="J97" s="87">
        <f t="shared" si="18"/>
        <v>3.191399152420621E-3</v>
      </c>
      <c r="K97" s="120">
        <f t="shared" si="20"/>
        <v>2.1275994349470805E-3</v>
      </c>
      <c r="O97" s="116">
        <f>Amnt_Deposited!B92</f>
        <v>2078</v>
      </c>
      <c r="P97" s="119">
        <f>Amnt_Deposited!D92</f>
        <v>0</v>
      </c>
      <c r="Q97" s="319">
        <f>MCF!R96</f>
        <v>0.8</v>
      </c>
      <c r="R97" s="87">
        <f t="shared" si="19"/>
        <v>0</v>
      </c>
      <c r="S97" s="87">
        <f t="shared" si="21"/>
        <v>0</v>
      </c>
      <c r="T97" s="87">
        <f t="shared" si="22"/>
        <v>0</v>
      </c>
      <c r="U97" s="87">
        <f t="shared" si="23"/>
        <v>9.0938702193858495E-2</v>
      </c>
      <c r="V97" s="87">
        <f t="shared" si="24"/>
        <v>6.5937999016955004E-3</v>
      </c>
      <c r="W97" s="120">
        <f t="shared" si="25"/>
        <v>4.395866601130333E-3</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4.1038691015257422E-2</v>
      </c>
      <c r="J98" s="87">
        <f t="shared" si="18"/>
        <v>2.9756408465700683E-3</v>
      </c>
      <c r="K98" s="120">
        <f t="shared" si="20"/>
        <v>1.9837605643800455E-3</v>
      </c>
      <c r="O98" s="116">
        <f>Amnt_Deposited!B93</f>
        <v>2079</v>
      </c>
      <c r="P98" s="119">
        <f>Amnt_Deposited!D93</f>
        <v>0</v>
      </c>
      <c r="Q98" s="319">
        <f>MCF!R97</f>
        <v>0.8</v>
      </c>
      <c r="R98" s="87">
        <f t="shared" si="19"/>
        <v>0</v>
      </c>
      <c r="S98" s="87">
        <f t="shared" si="21"/>
        <v>0</v>
      </c>
      <c r="T98" s="87">
        <f t="shared" si="22"/>
        <v>0</v>
      </c>
      <c r="U98" s="87">
        <f t="shared" si="23"/>
        <v>8.4790683915821161E-2</v>
      </c>
      <c r="V98" s="87">
        <f t="shared" si="24"/>
        <v>6.1480182780373344E-3</v>
      </c>
      <c r="W98" s="120">
        <f t="shared" si="25"/>
        <v>4.0986788520248896E-3</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3.8264221879655787E-2</v>
      </c>
      <c r="J99" s="88">
        <f t="shared" si="18"/>
        <v>2.7744691356016357E-3</v>
      </c>
      <c r="K99" s="122">
        <f t="shared" si="20"/>
        <v>1.8496460904010904E-3</v>
      </c>
      <c r="O99" s="117">
        <f>Amnt_Deposited!B94</f>
        <v>2080</v>
      </c>
      <c r="P99" s="121">
        <f>Amnt_Deposited!D94</f>
        <v>0</v>
      </c>
      <c r="Q99" s="320">
        <f>MCF!R98</f>
        <v>0.8</v>
      </c>
      <c r="R99" s="88">
        <f t="shared" si="19"/>
        <v>0</v>
      </c>
      <c r="S99" s="88">
        <f>R99*$W$12</f>
        <v>0</v>
      </c>
      <c r="T99" s="88">
        <f>R99*(1-$W$12)</f>
        <v>0</v>
      </c>
      <c r="U99" s="88">
        <f>S99+U98*$W$10</f>
        <v>7.9058309668710344E-2</v>
      </c>
      <c r="V99" s="88">
        <f>U98*(1-$W$10)+T99</f>
        <v>5.7323742471108207E-3</v>
      </c>
      <c r="W99" s="122">
        <f t="shared" si="25"/>
        <v>3.8215828314072135E-3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v>
      </c>
      <c r="D19" s="451">
        <f>Dry_Matter_Content!E6</f>
        <v>0.44</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0</v>
      </c>
      <c r="D20" s="453">
        <f>Dry_Matter_Content!E7</f>
        <v>0.44</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0.88858882846800002</v>
      </c>
      <c r="D21" s="453">
        <f>Dry_Matter_Content!E8</f>
        <v>0.44</v>
      </c>
      <c r="E21" s="319">
        <f>MCF!R20</f>
        <v>0.8</v>
      </c>
      <c r="F21" s="87">
        <f t="shared" si="0"/>
        <v>9.3834980286220795E-2</v>
      </c>
      <c r="G21" s="87">
        <f t="shared" si="1"/>
        <v>9.3834980286220795E-2</v>
      </c>
      <c r="H21" s="87">
        <f t="shared" si="2"/>
        <v>0</v>
      </c>
      <c r="I21" s="87">
        <f t="shared" si="3"/>
        <v>9.3834980286220795E-2</v>
      </c>
      <c r="J21" s="87">
        <f t="shared" si="4"/>
        <v>0</v>
      </c>
      <c r="K21" s="120">
        <f t="shared" ref="K21:K84" si="6">J21*CH4_fraction*conv</f>
        <v>0</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0.90382500608400007</v>
      </c>
      <c r="D22" s="453">
        <f>Dry_Matter_Content!E9</f>
        <v>0.44</v>
      </c>
      <c r="E22" s="319">
        <f>MCF!R21</f>
        <v>0.8</v>
      </c>
      <c r="F22" s="87">
        <f t="shared" si="0"/>
        <v>9.5443920642470412E-2</v>
      </c>
      <c r="G22" s="87">
        <f t="shared" si="1"/>
        <v>9.5443920642470412E-2</v>
      </c>
      <c r="H22" s="87">
        <f t="shared" si="2"/>
        <v>0</v>
      </c>
      <c r="I22" s="87">
        <f t="shared" si="3"/>
        <v>0.17460919207597014</v>
      </c>
      <c r="J22" s="87">
        <f t="shared" si="4"/>
        <v>1.4669708852721048E-2</v>
      </c>
      <c r="K22" s="120">
        <f t="shared" si="6"/>
        <v>9.7798059018140322E-3</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0.94008647264400003</v>
      </c>
      <c r="D23" s="453">
        <f>Dry_Matter_Content!E10</f>
        <v>0.44</v>
      </c>
      <c r="E23" s="319">
        <f>MCF!R22</f>
        <v>0.8</v>
      </c>
      <c r="F23" s="87">
        <f t="shared" si="0"/>
        <v>9.9273131511206411E-2</v>
      </c>
      <c r="G23" s="87">
        <f t="shared" si="1"/>
        <v>9.9273131511206411E-2</v>
      </c>
      <c r="H23" s="87">
        <f t="shared" si="2"/>
        <v>0</v>
      </c>
      <c r="I23" s="87">
        <f t="shared" si="3"/>
        <v>0.24658476352002251</v>
      </c>
      <c r="J23" s="87">
        <f t="shared" si="4"/>
        <v>2.7297560067154059E-2</v>
      </c>
      <c r="K23" s="120">
        <f t="shared" si="6"/>
        <v>1.8198373378102706E-2</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0.97388279564400015</v>
      </c>
      <c r="D24" s="453">
        <f>Dry_Matter_Content!E11</f>
        <v>0.44</v>
      </c>
      <c r="E24" s="319">
        <f>MCF!R23</f>
        <v>0.8</v>
      </c>
      <c r="F24" s="87">
        <f t="shared" si="0"/>
        <v>0.10284202322000642</v>
      </c>
      <c r="G24" s="87">
        <f t="shared" si="1"/>
        <v>0.10284202322000642</v>
      </c>
      <c r="H24" s="87">
        <f t="shared" si="2"/>
        <v>0</v>
      </c>
      <c r="I24" s="87">
        <f t="shared" si="3"/>
        <v>0.31087691251058885</v>
      </c>
      <c r="J24" s="87">
        <f t="shared" si="4"/>
        <v>3.8549874229440069E-2</v>
      </c>
      <c r="K24" s="120">
        <f t="shared" si="6"/>
        <v>2.5699916152960044E-2</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0.98452267333200005</v>
      </c>
      <c r="D25" s="453">
        <f>Dry_Matter_Content!E12</f>
        <v>0.44</v>
      </c>
      <c r="E25" s="319">
        <f>MCF!R24</f>
        <v>0.8</v>
      </c>
      <c r="F25" s="87">
        <f t="shared" si="0"/>
        <v>0.10396559430385921</v>
      </c>
      <c r="G25" s="87">
        <f t="shared" si="1"/>
        <v>0.10396559430385921</v>
      </c>
      <c r="H25" s="87">
        <f t="shared" si="2"/>
        <v>0</v>
      </c>
      <c r="I25" s="87">
        <f t="shared" si="3"/>
        <v>0.36624150768115515</v>
      </c>
      <c r="J25" s="87">
        <f t="shared" si="4"/>
        <v>4.8600999133292883E-2</v>
      </c>
      <c r="K25" s="120">
        <f t="shared" si="6"/>
        <v>3.2400666088861919E-2</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0.99485242005599994</v>
      </c>
      <c r="D26" s="453">
        <f>Dry_Matter_Content!E13</f>
        <v>0.44</v>
      </c>
      <c r="E26" s="319">
        <f>MCF!R25</f>
        <v>0.8</v>
      </c>
      <c r="F26" s="87">
        <f t="shared" si="0"/>
        <v>0.10505641555791359</v>
      </c>
      <c r="G26" s="87">
        <f t="shared" si="1"/>
        <v>0.10505641555791359</v>
      </c>
      <c r="H26" s="87">
        <f t="shared" si="2"/>
        <v>0</v>
      </c>
      <c r="I26" s="87">
        <f t="shared" si="3"/>
        <v>0.41404148996571843</v>
      </c>
      <c r="J26" s="87">
        <f t="shared" si="4"/>
        <v>5.7256433273350338E-2</v>
      </c>
      <c r="K26" s="120">
        <f t="shared" si="6"/>
        <v>3.8170955515566887E-2</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1.0047766109039999</v>
      </c>
      <c r="D27" s="453">
        <f>Dry_Matter_Content!E14</f>
        <v>0.44</v>
      </c>
      <c r="E27" s="319">
        <f>MCF!R26</f>
        <v>0.8</v>
      </c>
      <c r="F27" s="87">
        <f t="shared" si="0"/>
        <v>0.10610441011146239</v>
      </c>
      <c r="G27" s="87">
        <f t="shared" si="1"/>
        <v>0.10610441011146239</v>
      </c>
      <c r="H27" s="87">
        <f t="shared" si="2"/>
        <v>0</v>
      </c>
      <c r="I27" s="87">
        <f t="shared" si="3"/>
        <v>0.45541664780668367</v>
      </c>
      <c r="J27" s="87">
        <f t="shared" si="4"/>
        <v>6.4729252270497153E-2</v>
      </c>
      <c r="K27" s="120">
        <f t="shared" si="6"/>
        <v>4.3152834846998098E-2</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1.014144156432</v>
      </c>
      <c r="D28" s="453">
        <f>Dry_Matter_Content!E15</f>
        <v>0.44</v>
      </c>
      <c r="E28" s="319">
        <f>MCF!R27</f>
        <v>0.8</v>
      </c>
      <c r="F28" s="87">
        <f t="shared" si="0"/>
        <v>0.1070936229192192</v>
      </c>
      <c r="G28" s="87">
        <f t="shared" si="1"/>
        <v>0.1070936229192192</v>
      </c>
      <c r="H28" s="87">
        <f t="shared" si="2"/>
        <v>0</v>
      </c>
      <c r="I28" s="87">
        <f t="shared" si="3"/>
        <v>0.49131262556598487</v>
      </c>
      <c r="J28" s="87">
        <f t="shared" si="4"/>
        <v>7.1197645159918027E-2</v>
      </c>
      <c r="K28" s="120">
        <f t="shared" si="6"/>
        <v>4.7465096773278682E-2</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1.1365266060720001</v>
      </c>
      <c r="D29" s="453">
        <f>Dry_Matter_Content!E16</f>
        <v>0.44</v>
      </c>
      <c r="E29" s="319">
        <f>MCF!R28</f>
        <v>0.8</v>
      </c>
      <c r="F29" s="87">
        <f t="shared" si="0"/>
        <v>0.1200172096012032</v>
      </c>
      <c r="G29" s="87">
        <f t="shared" si="1"/>
        <v>0.1200172096012032</v>
      </c>
      <c r="H29" s="87">
        <f t="shared" si="2"/>
        <v>0</v>
      </c>
      <c r="I29" s="87">
        <f t="shared" si="3"/>
        <v>0.53452038574081751</v>
      </c>
      <c r="J29" s="87">
        <f t="shared" si="4"/>
        <v>7.680944942637051E-2</v>
      </c>
      <c r="K29" s="120">
        <f t="shared" si="6"/>
        <v>5.1206299617580338E-2</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1.0552983184800002</v>
      </c>
      <c r="D30" s="453">
        <f>Dry_Matter_Content!E17</f>
        <v>0.44</v>
      </c>
      <c r="E30" s="319">
        <f>MCF!R29</f>
        <v>0.8</v>
      </c>
      <c r="F30" s="87">
        <f t="shared" si="0"/>
        <v>0.11143950243148802</v>
      </c>
      <c r="G30" s="87">
        <f t="shared" si="1"/>
        <v>0.11143950243148802</v>
      </c>
      <c r="H30" s="87">
        <f t="shared" si="2"/>
        <v>0</v>
      </c>
      <c r="I30" s="87">
        <f t="shared" si="3"/>
        <v>0.56239554563454308</v>
      </c>
      <c r="J30" s="87">
        <f t="shared" si="4"/>
        <v>8.3564342537762432E-2</v>
      </c>
      <c r="K30" s="120">
        <f t="shared" si="6"/>
        <v>5.5709561691841616E-2</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1.0701614714400001</v>
      </c>
      <c r="D31" s="453">
        <f>Dry_Matter_Content!E18</f>
        <v>0.44</v>
      </c>
      <c r="E31" s="319">
        <f>MCF!R30</f>
        <v>0.8</v>
      </c>
      <c r="F31" s="87">
        <f t="shared" si="0"/>
        <v>0.11300905138406402</v>
      </c>
      <c r="G31" s="87">
        <f t="shared" si="1"/>
        <v>0.11300905138406402</v>
      </c>
      <c r="H31" s="87">
        <f t="shared" si="2"/>
        <v>0</v>
      </c>
      <c r="I31" s="87">
        <f t="shared" si="3"/>
        <v>0.58748238624645388</v>
      </c>
      <c r="J31" s="87">
        <f t="shared" si="4"/>
        <v>8.7922210772153148E-2</v>
      </c>
      <c r="K31" s="120">
        <f t="shared" si="6"/>
        <v>5.8614807181435427E-2</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1.0858559778000001</v>
      </c>
      <c r="D32" s="453">
        <f>Dry_Matter_Content!E19</f>
        <v>0.44</v>
      </c>
      <c r="E32" s="319">
        <f>MCF!R31</f>
        <v>0.8</v>
      </c>
      <c r="F32" s="87">
        <f t="shared" si="0"/>
        <v>0.11466639125568001</v>
      </c>
      <c r="G32" s="87">
        <f t="shared" si="1"/>
        <v>0.11466639125568001</v>
      </c>
      <c r="H32" s="87">
        <f t="shared" si="2"/>
        <v>0</v>
      </c>
      <c r="I32" s="87">
        <f t="shared" si="3"/>
        <v>0.61030461090190036</v>
      </c>
      <c r="J32" s="87">
        <f t="shared" si="4"/>
        <v>9.1844166600233521E-2</v>
      </c>
      <c r="K32" s="120">
        <f t="shared" si="6"/>
        <v>6.122944440015568E-2</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1.0996925900400003</v>
      </c>
      <c r="D33" s="453">
        <f>Dry_Matter_Content!E20</f>
        <v>0.44</v>
      </c>
      <c r="E33" s="319">
        <f>MCF!R32</f>
        <v>0.8</v>
      </c>
      <c r="F33" s="87">
        <f t="shared" si="0"/>
        <v>0.11612753750822402</v>
      </c>
      <c r="G33" s="87">
        <f t="shared" si="1"/>
        <v>0.11612753750822402</v>
      </c>
      <c r="H33" s="87">
        <f t="shared" si="2"/>
        <v>0</v>
      </c>
      <c r="I33" s="87">
        <f t="shared" si="3"/>
        <v>0.63102006513270315</v>
      </c>
      <c r="J33" s="87">
        <f t="shared" si="4"/>
        <v>9.5412083277421275E-2</v>
      </c>
      <c r="K33" s="120">
        <f t="shared" si="6"/>
        <v>6.3608055518280845E-2</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1.1149894926000001</v>
      </c>
      <c r="D34" s="453">
        <f>Dry_Matter_Content!E21</f>
        <v>0.44</v>
      </c>
      <c r="E34" s="319">
        <f>MCF!R33</f>
        <v>0.8</v>
      </c>
      <c r="F34" s="87">
        <f t="shared" si="0"/>
        <v>0.11774289041856001</v>
      </c>
      <c r="G34" s="87">
        <f t="shared" si="1"/>
        <v>0.11774289041856001</v>
      </c>
      <c r="H34" s="87">
        <f t="shared" si="2"/>
        <v>0</v>
      </c>
      <c r="I34" s="87">
        <f t="shared" si="3"/>
        <v>0.65011231793738011</v>
      </c>
      <c r="J34" s="87">
        <f t="shared" si="4"/>
        <v>9.8650637613883041E-2</v>
      </c>
      <c r="K34" s="120">
        <f t="shared" si="6"/>
        <v>6.5767091742588685E-2</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1.1277561891600001</v>
      </c>
      <c r="D35" s="453">
        <f>Dry_Matter_Content!E22</f>
        <v>0.44</v>
      </c>
      <c r="E35" s="319">
        <f>MCF!R34</f>
        <v>0.8</v>
      </c>
      <c r="F35" s="87">
        <f t="shared" si="0"/>
        <v>0.11909105357529602</v>
      </c>
      <c r="G35" s="87">
        <f t="shared" si="1"/>
        <v>0.11909105357529602</v>
      </c>
      <c r="H35" s="87">
        <f t="shared" si="2"/>
        <v>0</v>
      </c>
      <c r="I35" s="87">
        <f t="shared" si="3"/>
        <v>0.66756794305498568</v>
      </c>
      <c r="J35" s="87">
        <f t="shared" si="4"/>
        <v>0.10163542845769043</v>
      </c>
      <c r="K35" s="120">
        <f t="shared" si="6"/>
        <v>6.7756952305126947E-2</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1.1720087691840002</v>
      </c>
      <c r="D36" s="453">
        <f>Dry_Matter_Content!E23</f>
        <v>0.44</v>
      </c>
      <c r="E36" s="319">
        <f>MCF!R35</f>
        <v>0.8</v>
      </c>
      <c r="F36" s="87">
        <f t="shared" si="0"/>
        <v>0.12376412602583042</v>
      </c>
      <c r="G36" s="87">
        <f t="shared" si="1"/>
        <v>0.12376412602583042</v>
      </c>
      <c r="H36" s="87">
        <f t="shared" si="2"/>
        <v>0</v>
      </c>
      <c r="I36" s="87">
        <f t="shared" si="3"/>
        <v>0.68696771226894005</v>
      </c>
      <c r="J36" s="87">
        <f t="shared" si="4"/>
        <v>0.10436435681187607</v>
      </c>
      <c r="K36" s="120">
        <f t="shared" si="6"/>
        <v>6.9576237874584043E-2</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1.1969161170479998</v>
      </c>
      <c r="D37" s="453">
        <f>Dry_Matter_Content!E24</f>
        <v>0.44</v>
      </c>
      <c r="E37" s="319">
        <f>MCF!R36</f>
        <v>0.8</v>
      </c>
      <c r="F37" s="87">
        <f t="shared" si="0"/>
        <v>0.12639434196026877</v>
      </c>
      <c r="G37" s="87">
        <f t="shared" si="1"/>
        <v>0.12639434196026877</v>
      </c>
      <c r="H37" s="87">
        <f t="shared" si="2"/>
        <v>0</v>
      </c>
      <c r="I37" s="87">
        <f t="shared" si="3"/>
        <v>0.70596483093928142</v>
      </c>
      <c r="J37" s="87">
        <f t="shared" si="4"/>
        <v>0.10739722328992746</v>
      </c>
      <c r="K37" s="120">
        <f t="shared" si="6"/>
        <v>7.1598148859951638E-2</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1.2218234649120001</v>
      </c>
      <c r="D38" s="453">
        <f>Dry_Matter_Content!E25</f>
        <v>0.44</v>
      </c>
      <c r="E38" s="319">
        <f>MCF!R37</f>
        <v>0.8</v>
      </c>
      <c r="F38" s="87">
        <f t="shared" si="0"/>
        <v>0.12902455789470721</v>
      </c>
      <c r="G38" s="87">
        <f t="shared" si="1"/>
        <v>0.12902455789470721</v>
      </c>
      <c r="H38" s="87">
        <f t="shared" si="2"/>
        <v>0</v>
      </c>
      <c r="I38" s="87">
        <f t="shared" si="3"/>
        <v>0.72462224751259308</v>
      </c>
      <c r="J38" s="87">
        <f t="shared" si="4"/>
        <v>0.11036714132139554</v>
      </c>
      <c r="K38" s="120">
        <f t="shared" si="6"/>
        <v>7.3578094214263687E-2</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1.246730812776</v>
      </c>
      <c r="D39" s="453">
        <f>Dry_Matter_Content!E26</f>
        <v>0.44</v>
      </c>
      <c r="E39" s="319">
        <f>MCF!R38</f>
        <v>0.8</v>
      </c>
      <c r="F39" s="87">
        <f t="shared" si="0"/>
        <v>0.13165477382914559</v>
      </c>
      <c r="G39" s="87">
        <f t="shared" si="1"/>
        <v>0.13165477382914559</v>
      </c>
      <c r="H39" s="87">
        <f t="shared" si="2"/>
        <v>0</v>
      </c>
      <c r="I39" s="87">
        <f t="shared" si="3"/>
        <v>0.74299306937851683</v>
      </c>
      <c r="J39" s="87">
        <f t="shared" si="4"/>
        <v>0.11328395196322188</v>
      </c>
      <c r="K39" s="120">
        <f t="shared" si="6"/>
        <v>7.5522634642147923E-2</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1.2716381606400002</v>
      </c>
      <c r="D40" s="453">
        <f>Dry_Matter_Content!E27</f>
        <v>0.44</v>
      </c>
      <c r="E40" s="319">
        <f>MCF!R39</f>
        <v>0.8</v>
      </c>
      <c r="F40" s="87">
        <f t="shared" si="0"/>
        <v>0.13428498976358402</v>
      </c>
      <c r="G40" s="87">
        <f t="shared" si="1"/>
        <v>0.13428498976358402</v>
      </c>
      <c r="H40" s="87">
        <f t="shared" si="2"/>
        <v>0</v>
      </c>
      <c r="I40" s="87">
        <f t="shared" si="3"/>
        <v>0.76112210137319469</v>
      </c>
      <c r="J40" s="87">
        <f t="shared" si="4"/>
        <v>0.11615595776890623</v>
      </c>
      <c r="K40" s="120">
        <f t="shared" si="6"/>
        <v>7.7437305179270818E-2</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1.2965455085040001</v>
      </c>
      <c r="D41" s="453">
        <f>Dry_Matter_Content!E28</f>
        <v>0.44</v>
      </c>
      <c r="E41" s="319">
        <f>MCF!R40</f>
        <v>0.8</v>
      </c>
      <c r="F41" s="87">
        <f t="shared" si="0"/>
        <v>0.1369152056980224</v>
      </c>
      <c r="G41" s="87">
        <f t="shared" si="1"/>
        <v>0.1369152056980224</v>
      </c>
      <c r="H41" s="87">
        <f t="shared" si="2"/>
        <v>0</v>
      </c>
      <c r="I41" s="87">
        <f t="shared" si="3"/>
        <v>0.77904714376049289</v>
      </c>
      <c r="J41" s="87">
        <f t="shared" si="4"/>
        <v>0.11899016331072422</v>
      </c>
      <c r="K41" s="120">
        <f t="shared" si="6"/>
        <v>7.9326775540482813E-2</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1.3214528563680001</v>
      </c>
      <c r="D42" s="453">
        <f>Dry_Matter_Content!E29</f>
        <v>0.44</v>
      </c>
      <c r="E42" s="319">
        <f>MCF!R41</f>
        <v>0.8</v>
      </c>
      <c r="F42" s="87">
        <f t="shared" si="0"/>
        <v>0.13954542163246084</v>
      </c>
      <c r="G42" s="87">
        <f t="shared" si="1"/>
        <v>0.13954542163246084</v>
      </c>
      <c r="H42" s="87">
        <f t="shared" si="2"/>
        <v>0</v>
      </c>
      <c r="I42" s="87">
        <f t="shared" si="3"/>
        <v>0.79680008729309371</v>
      </c>
      <c r="J42" s="87">
        <f t="shared" si="4"/>
        <v>0.12179247809986009</v>
      </c>
      <c r="K42" s="120">
        <f t="shared" si="6"/>
        <v>8.1194985399906716E-2</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1.3463602042320002</v>
      </c>
      <c r="D43" s="453">
        <f>Dry_Matter_Content!E30</f>
        <v>0.44</v>
      </c>
      <c r="E43" s="319">
        <f>MCF!R42</f>
        <v>0.8</v>
      </c>
      <c r="F43" s="87">
        <f t="shared" si="0"/>
        <v>0.14217563756689922</v>
      </c>
      <c r="G43" s="87">
        <f t="shared" si="1"/>
        <v>0.14217563756689922</v>
      </c>
      <c r="H43" s="87">
        <f t="shared" si="2"/>
        <v>0</v>
      </c>
      <c r="I43" s="87">
        <f t="shared" si="3"/>
        <v>0.81440783707700959</v>
      </c>
      <c r="J43" s="87">
        <f t="shared" si="4"/>
        <v>0.12456788778298328</v>
      </c>
      <c r="K43" s="120">
        <f t="shared" si="6"/>
        <v>8.3045258521988852E-2</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1.3712675520960003</v>
      </c>
      <c r="D44" s="453">
        <f>Dry_Matter_Content!E31</f>
        <v>0.44</v>
      </c>
      <c r="E44" s="319">
        <f>MCF!R43</f>
        <v>0.8</v>
      </c>
      <c r="F44" s="87">
        <f t="shared" si="0"/>
        <v>0.14480585350133762</v>
      </c>
      <c r="G44" s="87">
        <f t="shared" si="1"/>
        <v>0.14480585350133762</v>
      </c>
      <c r="H44" s="87">
        <f t="shared" si="2"/>
        <v>0</v>
      </c>
      <c r="I44" s="87">
        <f t="shared" si="3"/>
        <v>0.83189309200357053</v>
      </c>
      <c r="J44" s="87">
        <f t="shared" si="4"/>
        <v>0.12732059857477676</v>
      </c>
      <c r="K44" s="120">
        <f t="shared" si="6"/>
        <v>8.4880399049851174E-2</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1.3961748999600001</v>
      </c>
      <c r="D45" s="453">
        <f>Dry_Matter_Content!E32</f>
        <v>0.44</v>
      </c>
      <c r="E45" s="319">
        <f>MCF!R44</f>
        <v>0.8</v>
      </c>
      <c r="F45" s="87">
        <f t="shared" si="0"/>
        <v>0.14743606943577603</v>
      </c>
      <c r="G45" s="87">
        <f t="shared" si="1"/>
        <v>0.14743606943577603</v>
      </c>
      <c r="H45" s="87">
        <f t="shared" si="2"/>
        <v>0</v>
      </c>
      <c r="I45" s="87">
        <f t="shared" si="3"/>
        <v>0.84927500232876696</v>
      </c>
      <c r="J45" s="87">
        <f t="shared" si="4"/>
        <v>0.13005415911057963</v>
      </c>
      <c r="K45" s="120">
        <f t="shared" si="6"/>
        <v>8.6702772740386416E-2</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1.4210822478240004</v>
      </c>
      <c r="D46" s="453">
        <f>Dry_Matter_Content!E33</f>
        <v>0.44</v>
      </c>
      <c r="E46" s="319">
        <f>MCF!R45</f>
        <v>0.8</v>
      </c>
      <c r="F46" s="87">
        <f t="shared" si="0"/>
        <v>0.15006628537021446</v>
      </c>
      <c r="G46" s="87">
        <f t="shared" si="1"/>
        <v>0.15006628537021446</v>
      </c>
      <c r="H46" s="87">
        <f t="shared" si="2"/>
        <v>0</v>
      </c>
      <c r="I46" s="87">
        <f t="shared" si="3"/>
        <v>0.86656972444980707</v>
      </c>
      <c r="J46" s="87">
        <f t="shared" si="4"/>
        <v>0.13277156324917444</v>
      </c>
      <c r="K46" s="120">
        <f t="shared" si="6"/>
        <v>8.8514375499449627E-2</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1.445989595688</v>
      </c>
      <c r="D47" s="453">
        <f>Dry_Matter_Content!E34</f>
        <v>0.44</v>
      </c>
      <c r="E47" s="319">
        <f>MCF!R46</f>
        <v>0.8</v>
      </c>
      <c r="F47" s="87">
        <f t="shared" si="0"/>
        <v>0.15269650130465282</v>
      </c>
      <c r="G47" s="87">
        <f t="shared" si="1"/>
        <v>0.15269650130465282</v>
      </c>
      <c r="H47" s="87">
        <f t="shared" si="2"/>
        <v>0</v>
      </c>
      <c r="I47" s="87">
        <f t="shared" si="3"/>
        <v>0.88379088895057811</v>
      </c>
      <c r="J47" s="87">
        <f t="shared" si="4"/>
        <v>0.13547533680388182</v>
      </c>
      <c r="K47" s="120">
        <f t="shared" si="6"/>
        <v>9.0316891202587873E-2</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1.4708969435520001</v>
      </c>
      <c r="D48" s="453">
        <f>Dry_Matter_Content!E35</f>
        <v>0.44</v>
      </c>
      <c r="E48" s="319">
        <f>MCF!R47</f>
        <v>0.8</v>
      </c>
      <c r="F48" s="87">
        <f t="shared" si="0"/>
        <v>0.15532671723909119</v>
      </c>
      <c r="G48" s="87">
        <f t="shared" si="1"/>
        <v>0.15532671723909119</v>
      </c>
      <c r="H48" s="87">
        <f t="shared" si="2"/>
        <v>0</v>
      </c>
      <c r="I48" s="87">
        <f t="shared" si="3"/>
        <v>0.90094999547513555</v>
      </c>
      <c r="J48" s="87">
        <f t="shared" si="4"/>
        <v>0.13816761071453371</v>
      </c>
      <c r="K48" s="120">
        <f t="shared" si="6"/>
        <v>9.21117404763558E-2</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1.4958042914160004</v>
      </c>
      <c r="D49" s="453">
        <f>Dry_Matter_Content!E36</f>
        <v>0.44</v>
      </c>
      <c r="E49" s="319">
        <f>MCF!R48</f>
        <v>0.8</v>
      </c>
      <c r="F49" s="87">
        <f t="shared" si="0"/>
        <v>0.15795693317352963</v>
      </c>
      <c r="G49" s="87">
        <f t="shared" si="1"/>
        <v>0.15795693317352963</v>
      </c>
      <c r="H49" s="87">
        <f t="shared" si="2"/>
        <v>0</v>
      </c>
      <c r="I49" s="87">
        <f t="shared" si="3"/>
        <v>0.91805674586857267</v>
      </c>
      <c r="J49" s="87">
        <f t="shared" si="4"/>
        <v>0.14085018278009259</v>
      </c>
      <c r="K49" s="120">
        <f t="shared" si="6"/>
        <v>9.3900121853395052E-2</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0.77453217612828218</v>
      </c>
      <c r="J50" s="87">
        <f t="shared" si="4"/>
        <v>0.14352456974029046</v>
      </c>
      <c r="K50" s="120">
        <f t="shared" si="6"/>
        <v>9.5683046493526963E-2</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0.65344554632126517</v>
      </c>
      <c r="J51" s="87">
        <f t="shared" si="4"/>
        <v>0.12108662980701704</v>
      </c>
      <c r="K51" s="120">
        <f t="shared" si="6"/>
        <v>8.0724419871344683E-2</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0.55128901699285393</v>
      </c>
      <c r="J52" s="87">
        <f t="shared" si="4"/>
        <v>0.10215652932841124</v>
      </c>
      <c r="K52" s="120">
        <f t="shared" si="6"/>
        <v>6.8104352885607483E-2</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0.46510314741287678</v>
      </c>
      <c r="J53" s="87">
        <f t="shared" si="4"/>
        <v>8.6185869579977162E-2</v>
      </c>
      <c r="K53" s="120">
        <f t="shared" si="6"/>
        <v>5.7457246386651437E-2</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0.39239116156048548</v>
      </c>
      <c r="J54" s="87">
        <f t="shared" si="4"/>
        <v>7.2711985852391275E-2</v>
      </c>
      <c r="K54" s="120">
        <f t="shared" si="6"/>
        <v>4.8474657234927512E-2</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0.33104661735196894</v>
      </c>
      <c r="J55" s="87">
        <f t="shared" si="4"/>
        <v>6.1344544208516531E-2</v>
      </c>
      <c r="K55" s="120">
        <f t="shared" si="6"/>
        <v>4.0896362805677683E-2</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0.27929238371310211</v>
      </c>
      <c r="J56" s="87">
        <f t="shared" si="4"/>
        <v>5.1754233638866852E-2</v>
      </c>
      <c r="K56" s="120">
        <f t="shared" si="6"/>
        <v>3.4502822425911232E-2</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0.23562915768208112</v>
      </c>
      <c r="J57" s="87">
        <f t="shared" si="4"/>
        <v>4.3663226031020998E-2</v>
      </c>
      <c r="K57" s="120">
        <f t="shared" si="6"/>
        <v>2.9108817354013997E-2</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0.19879203010061333</v>
      </c>
      <c r="J58" s="87">
        <f t="shared" si="4"/>
        <v>3.6837127581467774E-2</v>
      </c>
      <c r="K58" s="120">
        <f t="shared" si="6"/>
        <v>2.4558085054311847E-2</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0.16771384161565672</v>
      </c>
      <c r="J59" s="87">
        <f t="shared" si="4"/>
        <v>3.1078188484956595E-2</v>
      </c>
      <c r="K59" s="120">
        <f t="shared" si="6"/>
        <v>2.0718792323304397E-2</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0.14149426742734797</v>
      </c>
      <c r="J60" s="87">
        <f t="shared" si="4"/>
        <v>2.621957418830875E-2</v>
      </c>
      <c r="K60" s="120">
        <f t="shared" si="6"/>
        <v>1.7479716125539165E-2</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0.1193737351785332</v>
      </c>
      <c r="J61" s="87">
        <f t="shared" si="4"/>
        <v>2.2120532248814776E-2</v>
      </c>
      <c r="K61" s="120">
        <f t="shared" si="6"/>
        <v>1.474702149920985E-2</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0.10071142039582248</v>
      </c>
      <c r="J62" s="87">
        <f t="shared" si="4"/>
        <v>1.8662314782710712E-2</v>
      </c>
      <c r="K62" s="120">
        <f t="shared" si="6"/>
        <v>1.2441543188473807E-2</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8.4966682017402873E-2</v>
      </c>
      <c r="J63" s="87">
        <f t="shared" si="4"/>
        <v>1.5744738378419609E-2</v>
      </c>
      <c r="K63" s="120">
        <f t="shared" si="6"/>
        <v>1.0496492252279738E-2</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7.1683400201015449E-2</v>
      </c>
      <c r="J64" s="87">
        <f t="shared" si="4"/>
        <v>1.3283281816387424E-2</v>
      </c>
      <c r="K64" s="120">
        <f t="shared" si="6"/>
        <v>8.8555212109249493E-3</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6.0476762683594872E-2</v>
      </c>
      <c r="J65" s="87">
        <f t="shared" si="4"/>
        <v>1.1206637517420575E-2</v>
      </c>
      <c r="K65" s="120">
        <f t="shared" si="6"/>
        <v>7.4710916782803833E-3</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5.1022116897798092E-2</v>
      </c>
      <c r="J66" s="87">
        <f t="shared" si="4"/>
        <v>9.4546457857967829E-3</v>
      </c>
      <c r="K66" s="120">
        <f t="shared" si="6"/>
        <v>6.3030971905311886E-3</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4.3045564894940075E-2</v>
      </c>
      <c r="J67" s="87">
        <f t="shared" si="4"/>
        <v>7.9765520028580155E-3</v>
      </c>
      <c r="K67" s="120">
        <f t="shared" si="6"/>
        <v>5.3177013352386764E-3</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3.631602861237735E-2</v>
      </c>
      <c r="J68" s="87">
        <f t="shared" si="4"/>
        <v>6.7295362825627236E-3</v>
      </c>
      <c r="K68" s="120">
        <f t="shared" si="6"/>
        <v>4.4863575217084818E-3</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3.0638555618770359E-2</v>
      </c>
      <c r="J69" s="87">
        <f t="shared" si="4"/>
        <v>5.6774729936069903E-3</v>
      </c>
      <c r="K69" s="120">
        <f t="shared" si="6"/>
        <v>3.7849819957379936E-3</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2.5848671406887996E-2</v>
      </c>
      <c r="J70" s="87">
        <f t="shared" si="4"/>
        <v>4.7898842118823627E-3</v>
      </c>
      <c r="K70" s="120">
        <f t="shared" si="6"/>
        <v>3.1932561412549082E-3</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2.1807614621752347E-2</v>
      </c>
      <c r="J71" s="87">
        <f t="shared" si="4"/>
        <v>4.0410567851356469E-3</v>
      </c>
      <c r="K71" s="120">
        <f t="shared" si="6"/>
        <v>2.6940378567570978E-3</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1.8398317190265308E-2</v>
      </c>
      <c r="J72" s="87">
        <f t="shared" si="4"/>
        <v>3.4092974314870374E-3</v>
      </c>
      <c r="K72" s="120">
        <f t="shared" si="6"/>
        <v>2.2728649543246916E-3</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1.5522012898007274E-2</v>
      </c>
      <c r="J73" s="87">
        <f t="shared" si="4"/>
        <v>2.8763042922580334E-3</v>
      </c>
      <c r="K73" s="120">
        <f t="shared" si="6"/>
        <v>1.9175361948386889E-3</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1.309537616480401E-2</v>
      </c>
      <c r="J74" s="87">
        <f t="shared" si="4"/>
        <v>2.4266367332032648E-3</v>
      </c>
      <c r="K74" s="120">
        <f t="shared" si="6"/>
        <v>1.6177578221355099E-3</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1.104810813034003E-2</v>
      </c>
      <c r="J75" s="87">
        <f t="shared" si="4"/>
        <v>2.0472680344639804E-3</v>
      </c>
      <c r="K75" s="120">
        <f t="shared" si="6"/>
        <v>1.3648453563093201E-3</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9.3209001195203364E-3</v>
      </c>
      <c r="J76" s="87">
        <f t="shared" si="4"/>
        <v>1.7272080108196928E-3</v>
      </c>
      <c r="K76" s="120">
        <f t="shared" si="6"/>
        <v>1.1514720072131285E-3</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7.8637154898483358E-3</v>
      </c>
      <c r="J77" s="87">
        <f t="shared" si="4"/>
        <v>1.4571846296720008E-3</v>
      </c>
      <c r="K77" s="120">
        <f t="shared" si="6"/>
        <v>9.7145641978133382E-4</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6.6343400865090376E-3</v>
      </c>
      <c r="J78" s="87">
        <f t="shared" si="4"/>
        <v>1.2293754033392979E-3</v>
      </c>
      <c r="K78" s="120">
        <f t="shared" si="6"/>
        <v>8.1958360222619863E-4</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5.5971593123226833E-3</v>
      </c>
      <c r="J79" s="87">
        <f t="shared" si="4"/>
        <v>1.0371807741863541E-3</v>
      </c>
      <c r="K79" s="120">
        <f t="shared" si="6"/>
        <v>6.9145384945756936E-4</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4.7221263846914576E-3</v>
      </c>
      <c r="J80" s="87">
        <f t="shared" si="4"/>
        <v>8.7503292763122561E-4</v>
      </c>
      <c r="K80" s="120">
        <f t="shared" si="6"/>
        <v>5.833552850874837E-4</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3.9838918902856627E-3</v>
      </c>
      <c r="J81" s="87">
        <f t="shared" si="4"/>
        <v>7.3823449440579456E-4</v>
      </c>
      <c r="K81" s="120">
        <f t="shared" si="6"/>
        <v>4.9215632960386297E-4</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3.361069420957674E-3</v>
      </c>
      <c r="J82" s="87">
        <f t="shared" si="4"/>
        <v>6.2282246932798867E-4</v>
      </c>
      <c r="K82" s="120">
        <f t="shared" si="6"/>
        <v>4.1521497955199243E-4</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2.8356160165999697E-3</v>
      </c>
      <c r="J83" s="87">
        <f t="shared" ref="J83:J99" si="16">I82*(1-$K$10)+H83</f>
        <v>5.2545340435770438E-4</v>
      </c>
      <c r="K83" s="120">
        <f t="shared" si="6"/>
        <v>3.503022695718029E-4</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2.3923094665825816E-3</v>
      </c>
      <c r="J84" s="87">
        <f t="shared" si="16"/>
        <v>4.4330655001738811E-4</v>
      </c>
      <c r="K84" s="120">
        <f t="shared" si="6"/>
        <v>2.9553770001159205E-4</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2.0183073273661862E-3</v>
      </c>
      <c r="J85" s="87">
        <f t="shared" si="16"/>
        <v>3.7400213921639537E-4</v>
      </c>
      <c r="K85" s="120">
        <f t="shared" ref="K85:K99" si="18">J85*CH4_fraction*conv</f>
        <v>2.493347594775969E-4</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1.7027748811775309E-3</v>
      </c>
      <c r="J86" s="87">
        <f t="shared" si="16"/>
        <v>3.1553244618865535E-4</v>
      </c>
      <c r="K86" s="120">
        <f t="shared" si="18"/>
        <v>2.1035496412577021E-4</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1.4365712578335707E-3</v>
      </c>
      <c r="J87" s="87">
        <f t="shared" si="16"/>
        <v>2.6620362334396023E-4</v>
      </c>
      <c r="K87" s="120">
        <f t="shared" si="18"/>
        <v>1.7746908222930681E-4</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1.2119846267677956E-3</v>
      </c>
      <c r="J88" s="87">
        <f t="shared" si="16"/>
        <v>2.2458663106577503E-4</v>
      </c>
      <c r="K88" s="120">
        <f t="shared" si="18"/>
        <v>1.4972442071051667E-4</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1.0225087878596888E-3</v>
      </c>
      <c r="J89" s="87">
        <f t="shared" si="16"/>
        <v>1.8947583890810676E-4</v>
      </c>
      <c r="K89" s="120">
        <f t="shared" si="18"/>
        <v>1.2631722593873783E-4</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8.6265468897783499E-4</v>
      </c>
      <c r="J90" s="87">
        <f t="shared" si="16"/>
        <v>1.5985409888185384E-4</v>
      </c>
      <c r="K90" s="120">
        <f t="shared" si="18"/>
        <v>1.0656939925456923E-4</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7.2779140996249558E-4</v>
      </c>
      <c r="J91" s="87">
        <f t="shared" si="16"/>
        <v>1.3486327901533941E-4</v>
      </c>
      <c r="K91" s="120">
        <f t="shared" si="18"/>
        <v>8.990885267689294E-5</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6.1401200640643229E-4</v>
      </c>
      <c r="J92" s="87">
        <f t="shared" si="16"/>
        <v>1.1377940355606324E-4</v>
      </c>
      <c r="K92" s="120">
        <f t="shared" si="18"/>
        <v>7.5852935704042153E-5</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5.1802032677286029E-4</v>
      </c>
      <c r="J93" s="87">
        <f t="shared" si="16"/>
        <v>9.5991679633572019E-5</v>
      </c>
      <c r="K93" s="120">
        <f t="shared" si="18"/>
        <v>6.3994453089048008E-5</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4.3703552398002393E-4</v>
      </c>
      <c r="J94" s="87">
        <f t="shared" si="16"/>
        <v>8.0984802792836354E-5</v>
      </c>
      <c r="K94" s="120">
        <f t="shared" si="18"/>
        <v>5.3989868528557567E-5</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3.6871149518471135E-4</v>
      </c>
      <c r="J95" s="87">
        <f t="shared" si="16"/>
        <v>6.8324028795312589E-5</v>
      </c>
      <c r="K95" s="120">
        <f t="shared" si="18"/>
        <v>4.5549352530208388E-5</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3.1106891596198791E-4</v>
      </c>
      <c r="J96" s="87">
        <f t="shared" si="16"/>
        <v>5.7642579222723436E-5</v>
      </c>
      <c r="K96" s="120">
        <f t="shared" si="18"/>
        <v>3.8428386148482288E-5</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2.6243789993390644E-4</v>
      </c>
      <c r="J97" s="87">
        <f t="shared" si="16"/>
        <v>4.8631016028081486E-5</v>
      </c>
      <c r="K97" s="120">
        <f t="shared" si="18"/>
        <v>3.242067735205432E-5</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2.2140962271567928E-4</v>
      </c>
      <c r="J98" s="87">
        <f t="shared" si="16"/>
        <v>4.1028277218227162E-5</v>
      </c>
      <c r="K98" s="120">
        <f t="shared" si="18"/>
        <v>2.7352184812151441E-5</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1.8679550874109807E-4</v>
      </c>
      <c r="J99" s="88">
        <f t="shared" si="16"/>
        <v>3.4614113974581208E-5</v>
      </c>
      <c r="K99" s="122">
        <f t="shared" si="18"/>
        <v>2.3076075983054139E-5</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0.68194026370799998</v>
      </c>
      <c r="Q21" s="319">
        <f>MCF!R20</f>
        <v>0.8</v>
      </c>
      <c r="R21" s="87">
        <f t="shared" si="5"/>
        <v>0.117293725357776</v>
      </c>
      <c r="S21" s="87">
        <f t="shared" ref="S21:S84" si="7">R21*$W$12</f>
        <v>0.117293725357776</v>
      </c>
      <c r="T21" s="87">
        <f t="shared" ref="T21:T84" si="8">R21*(1-$W$12)</f>
        <v>0</v>
      </c>
      <c r="U21" s="87">
        <f t="shared" ref="U21:U84" si="9">S21+U20*$W$10</f>
        <v>0.117293725357776</v>
      </c>
      <c r="V21" s="87">
        <f t="shared" ref="V21:V84" si="10">U20*(1-$W$10)+T21</f>
        <v>0</v>
      </c>
      <c r="W21" s="120">
        <f t="shared" ref="W21:W84" si="11">V21*CH4_fraction*conv</f>
        <v>0</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0.69363314420400002</v>
      </c>
      <c r="Q22" s="319">
        <f>MCF!R21</f>
        <v>0.8</v>
      </c>
      <c r="R22" s="87">
        <f t="shared" si="5"/>
        <v>0.119304900803088</v>
      </c>
      <c r="S22" s="87">
        <f t="shared" si="7"/>
        <v>0.119304900803088</v>
      </c>
      <c r="T22" s="87">
        <f t="shared" si="8"/>
        <v>0</v>
      </c>
      <c r="U22" s="87">
        <f t="shared" si="9"/>
        <v>0.23256435730158398</v>
      </c>
      <c r="V22" s="87">
        <f t="shared" si="10"/>
        <v>4.034268859280027E-3</v>
      </c>
      <c r="W22" s="120">
        <f t="shared" si="11"/>
        <v>2.6895125728533514E-3</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0.72146171156399996</v>
      </c>
      <c r="Q23" s="319">
        <f>MCF!R22</f>
        <v>0.8</v>
      </c>
      <c r="R23" s="87">
        <f t="shared" si="5"/>
        <v>0.124091414389008</v>
      </c>
      <c r="S23" s="87">
        <f t="shared" si="7"/>
        <v>0.124091414389008</v>
      </c>
      <c r="T23" s="87">
        <f t="shared" si="8"/>
        <v>0</v>
      </c>
      <c r="U23" s="87">
        <f t="shared" si="9"/>
        <v>0.34865681742787741</v>
      </c>
      <c r="V23" s="87">
        <f t="shared" si="10"/>
        <v>7.9989542627145645E-3</v>
      </c>
      <c r="W23" s="120">
        <f t="shared" si="11"/>
        <v>5.3326361751430424E-3</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0.74739842456400019</v>
      </c>
      <c r="Q24" s="319">
        <f>MCF!R23</f>
        <v>0.8</v>
      </c>
      <c r="R24" s="87">
        <f t="shared" si="5"/>
        <v>0.12855252902500802</v>
      </c>
      <c r="S24" s="87">
        <f t="shared" si="7"/>
        <v>0.12855252902500802</v>
      </c>
      <c r="T24" s="87">
        <f t="shared" si="8"/>
        <v>0</v>
      </c>
      <c r="U24" s="87">
        <f t="shared" si="9"/>
        <v>0.46521744034849194</v>
      </c>
      <c r="V24" s="87">
        <f t="shared" si="10"/>
        <v>1.199190610439349E-2</v>
      </c>
      <c r="W24" s="120">
        <f t="shared" si="11"/>
        <v>7.9946040695956597E-3</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0.75556391209200002</v>
      </c>
      <c r="Q25" s="319">
        <f>MCF!R24</f>
        <v>0.8</v>
      </c>
      <c r="R25" s="87">
        <f t="shared" si="5"/>
        <v>0.12995699287982401</v>
      </c>
      <c r="S25" s="87">
        <f t="shared" si="7"/>
        <v>0.12995699287982401</v>
      </c>
      <c r="T25" s="87">
        <f t="shared" si="8"/>
        <v>0</v>
      </c>
      <c r="U25" s="87">
        <f t="shared" si="9"/>
        <v>0.57917347301780919</v>
      </c>
      <c r="V25" s="87">
        <f t="shared" si="10"/>
        <v>1.6000960210506784E-2</v>
      </c>
      <c r="W25" s="120">
        <f t="shared" si="11"/>
        <v>1.0667306807004522E-2</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0.76349139213600004</v>
      </c>
      <c r="Q26" s="319">
        <f>MCF!R25</f>
        <v>0.8</v>
      </c>
      <c r="R26" s="87">
        <f t="shared" si="5"/>
        <v>0.13132051944739201</v>
      </c>
      <c r="S26" s="87">
        <f t="shared" si="7"/>
        <v>0.13132051944739201</v>
      </c>
      <c r="T26" s="87">
        <f t="shared" si="8"/>
        <v>0</v>
      </c>
      <c r="U26" s="87">
        <f t="shared" si="9"/>
        <v>0.69057356194609409</v>
      </c>
      <c r="V26" s="87">
        <f t="shared" si="10"/>
        <v>1.9920430519107111E-2</v>
      </c>
      <c r="W26" s="120">
        <f t="shared" si="11"/>
        <v>1.3280287012738073E-2</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0.77110763162400009</v>
      </c>
      <c r="Q27" s="319">
        <f>MCF!R26</f>
        <v>0.8</v>
      </c>
      <c r="R27" s="87">
        <f t="shared" si="5"/>
        <v>0.13263051263932801</v>
      </c>
      <c r="S27" s="87">
        <f t="shared" si="7"/>
        <v>0.13263051263932801</v>
      </c>
      <c r="T27" s="87">
        <f t="shared" si="8"/>
        <v>0</v>
      </c>
      <c r="U27" s="87">
        <f t="shared" si="9"/>
        <v>0.79945208437875659</v>
      </c>
      <c r="V27" s="87">
        <f t="shared" si="10"/>
        <v>2.3751990206665546E-2</v>
      </c>
      <c r="W27" s="120">
        <f t="shared" si="11"/>
        <v>1.583466013777703E-2</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0.77829667819199999</v>
      </c>
      <c r="Q28" s="319">
        <f>MCF!R27</f>
        <v>0.8</v>
      </c>
      <c r="R28" s="87">
        <f t="shared" si="5"/>
        <v>0.133867028649024</v>
      </c>
      <c r="S28" s="87">
        <f t="shared" si="7"/>
        <v>0.133867028649024</v>
      </c>
      <c r="T28" s="87">
        <f t="shared" si="8"/>
        <v>0</v>
      </c>
      <c r="U28" s="87">
        <f t="shared" si="9"/>
        <v>0.90582229136355241</v>
      </c>
      <c r="V28" s="87">
        <f t="shared" si="10"/>
        <v>2.7496821664228187E-2</v>
      </c>
      <c r="W28" s="120">
        <f t="shared" si="11"/>
        <v>1.8331214442818791E-2</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0.87221809303200004</v>
      </c>
      <c r="Q29" s="319">
        <f>MCF!R28</f>
        <v>0.8</v>
      </c>
      <c r="R29" s="87">
        <f t="shared" si="5"/>
        <v>0.15002151200150401</v>
      </c>
      <c r="S29" s="87">
        <f t="shared" si="7"/>
        <v>0.15002151200150401</v>
      </c>
      <c r="T29" s="87">
        <f t="shared" si="8"/>
        <v>0</v>
      </c>
      <c r="U29" s="87">
        <f t="shared" si="9"/>
        <v>1.0246884227089896</v>
      </c>
      <c r="V29" s="87">
        <f t="shared" si="10"/>
        <v>3.1155380656066736E-2</v>
      </c>
      <c r="W29" s="120">
        <f t="shared" si="11"/>
        <v>2.0770253770711157E-2</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0.80988010488000017</v>
      </c>
      <c r="Q30" s="319">
        <f>MCF!R29</f>
        <v>0.8</v>
      </c>
      <c r="R30" s="87">
        <f t="shared" si="5"/>
        <v>0.13929937803936004</v>
      </c>
      <c r="S30" s="87">
        <f t="shared" si="7"/>
        <v>0.13929937803936004</v>
      </c>
      <c r="T30" s="87">
        <f t="shared" si="8"/>
        <v>0</v>
      </c>
      <c r="U30" s="87">
        <f t="shared" si="9"/>
        <v>1.1287440689835833</v>
      </c>
      <c r="V30" s="87">
        <f t="shared" si="10"/>
        <v>3.524373176476648E-2</v>
      </c>
      <c r="W30" s="120">
        <f t="shared" si="11"/>
        <v>2.3495821176510986E-2</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0.82128671064000003</v>
      </c>
      <c r="Q31" s="319">
        <f>MCF!R30</f>
        <v>0.8</v>
      </c>
      <c r="R31" s="87">
        <f t="shared" si="5"/>
        <v>0.14126131423008001</v>
      </c>
      <c r="S31" s="87">
        <f t="shared" si="7"/>
        <v>0.14126131423008001</v>
      </c>
      <c r="T31" s="87">
        <f t="shared" si="8"/>
        <v>0</v>
      </c>
      <c r="U31" s="87">
        <f t="shared" si="9"/>
        <v>1.2311827008092322</v>
      </c>
      <c r="V31" s="87">
        <f t="shared" si="10"/>
        <v>3.8822682404431035E-2</v>
      </c>
      <c r="W31" s="120">
        <f t="shared" si="11"/>
        <v>2.588178826962069E-2</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0.83333133180000019</v>
      </c>
      <c r="Q32" s="319">
        <f>MCF!R31</f>
        <v>0.8</v>
      </c>
      <c r="R32" s="87">
        <f t="shared" si="5"/>
        <v>0.14333298906960004</v>
      </c>
      <c r="S32" s="87">
        <f t="shared" si="7"/>
        <v>0.14333298906960004</v>
      </c>
      <c r="T32" s="87">
        <f t="shared" si="8"/>
        <v>0</v>
      </c>
      <c r="U32" s="87">
        <f t="shared" si="9"/>
        <v>1.3321696733736135</v>
      </c>
      <c r="V32" s="87">
        <f t="shared" si="10"/>
        <v>4.2346016505218631E-2</v>
      </c>
      <c r="W32" s="120">
        <f t="shared" si="11"/>
        <v>2.8230677670145754E-2</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0.84395012724000018</v>
      </c>
      <c r="Q33" s="319">
        <f>MCF!R32</f>
        <v>0.8</v>
      </c>
      <c r="R33" s="87">
        <f t="shared" si="5"/>
        <v>0.14515942188528005</v>
      </c>
      <c r="S33" s="87">
        <f t="shared" si="7"/>
        <v>0.14515942188528005</v>
      </c>
      <c r="T33" s="87">
        <f t="shared" si="8"/>
        <v>0</v>
      </c>
      <c r="U33" s="87">
        <f t="shared" si="9"/>
        <v>1.4315096738689144</v>
      </c>
      <c r="V33" s="87">
        <f t="shared" si="10"/>
        <v>4.5819421389979083E-2</v>
      </c>
      <c r="W33" s="120">
        <f t="shared" si="11"/>
        <v>3.0546280926652722E-2</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0.85568961060000015</v>
      </c>
      <c r="Q34" s="319">
        <f>MCF!R33</f>
        <v>0.8</v>
      </c>
      <c r="R34" s="87">
        <f t="shared" si="5"/>
        <v>0.14717861302320004</v>
      </c>
      <c r="S34" s="87">
        <f t="shared" si="7"/>
        <v>0.14717861302320004</v>
      </c>
      <c r="T34" s="87">
        <f t="shared" si="8"/>
        <v>0</v>
      </c>
      <c r="U34" s="87">
        <f t="shared" si="9"/>
        <v>1.5294521075361263</v>
      </c>
      <c r="V34" s="87">
        <f t="shared" si="10"/>
        <v>4.9236179355988098E-2</v>
      </c>
      <c r="W34" s="120">
        <f t="shared" si="11"/>
        <v>3.2824119570658727E-2</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0.86548730796000017</v>
      </c>
      <c r="Q35" s="319">
        <f>MCF!R34</f>
        <v>0.8</v>
      </c>
      <c r="R35" s="87">
        <f t="shared" si="5"/>
        <v>0.14886381696912004</v>
      </c>
      <c r="S35" s="87">
        <f t="shared" si="7"/>
        <v>0.14886381696912004</v>
      </c>
      <c r="T35" s="87">
        <f t="shared" si="8"/>
        <v>0</v>
      </c>
      <c r="U35" s="87">
        <f t="shared" si="9"/>
        <v>1.6257110559125536</v>
      </c>
      <c r="V35" s="87">
        <f t="shared" si="10"/>
        <v>5.2604868592692762E-2</v>
      </c>
      <c r="W35" s="120">
        <f t="shared" si="11"/>
        <v>3.5069912395128508E-2</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0.89944859030400015</v>
      </c>
      <c r="Q36" s="319">
        <f>MCF!R35</f>
        <v>0.8</v>
      </c>
      <c r="R36" s="87">
        <f t="shared" si="5"/>
        <v>0.15470515753228803</v>
      </c>
      <c r="S36" s="87">
        <f t="shared" si="7"/>
        <v>0.15470515753228803</v>
      </c>
      <c r="T36" s="87">
        <f t="shared" si="8"/>
        <v>0</v>
      </c>
      <c r="U36" s="87">
        <f t="shared" si="9"/>
        <v>1.7245005583912572</v>
      </c>
      <c r="V36" s="87">
        <f t="shared" si="10"/>
        <v>5.5915655053584375E-2</v>
      </c>
      <c r="W36" s="120">
        <f t="shared" si="11"/>
        <v>3.727710336905625E-2</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0.91856353168799998</v>
      </c>
      <c r="Q37" s="319">
        <f>MCF!R36</f>
        <v>0.8</v>
      </c>
      <c r="R37" s="87">
        <f t="shared" si="5"/>
        <v>0.157992927450336</v>
      </c>
      <c r="S37" s="87">
        <f t="shared" si="7"/>
        <v>0.157992927450336</v>
      </c>
      <c r="T37" s="87">
        <f t="shared" si="8"/>
        <v>0</v>
      </c>
      <c r="U37" s="87">
        <f t="shared" si="9"/>
        <v>1.8231800069721316</v>
      </c>
      <c r="V37" s="87">
        <f t="shared" si="10"/>
        <v>5.9313478869461492E-2</v>
      </c>
      <c r="W37" s="120">
        <f t="shared" si="11"/>
        <v>3.9542319246307661E-2</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0.93767847307200014</v>
      </c>
      <c r="Q38" s="319">
        <f>MCF!R37</f>
        <v>0.8</v>
      </c>
      <c r="R38" s="87">
        <f t="shared" si="5"/>
        <v>0.16128069736838402</v>
      </c>
      <c r="S38" s="87">
        <f t="shared" si="7"/>
        <v>0.16128069736838402</v>
      </c>
      <c r="T38" s="87">
        <f t="shared" si="8"/>
        <v>0</v>
      </c>
      <c r="U38" s="87">
        <f t="shared" si="9"/>
        <v>1.9217531869131821</v>
      </c>
      <c r="V38" s="87">
        <f t="shared" si="10"/>
        <v>6.2707517427333534E-2</v>
      </c>
      <c r="W38" s="120">
        <f t="shared" si="11"/>
        <v>4.1805011618222351E-2</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0.95679341445599997</v>
      </c>
      <c r="Q39" s="319">
        <f>MCF!R38</f>
        <v>0.8</v>
      </c>
      <c r="R39" s="87">
        <f t="shared" si="5"/>
        <v>0.16456846728643201</v>
      </c>
      <c r="S39" s="87">
        <f t="shared" si="7"/>
        <v>0.16456846728643201</v>
      </c>
      <c r="T39" s="87">
        <f t="shared" si="8"/>
        <v>0</v>
      </c>
      <c r="U39" s="87">
        <f t="shared" si="9"/>
        <v>2.0202237532800402</v>
      </c>
      <c r="V39" s="87">
        <f t="shared" si="10"/>
        <v>6.6097900919573974E-2</v>
      </c>
      <c r="W39" s="120">
        <f t="shared" si="11"/>
        <v>4.4065267279715978E-2</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0.97590835584000024</v>
      </c>
      <c r="Q40" s="319">
        <f>MCF!R39</f>
        <v>0.8</v>
      </c>
      <c r="R40" s="87">
        <f t="shared" si="5"/>
        <v>0.16785623720448006</v>
      </c>
      <c r="S40" s="87">
        <f t="shared" si="7"/>
        <v>0.16785623720448006</v>
      </c>
      <c r="T40" s="87">
        <f t="shared" si="8"/>
        <v>0</v>
      </c>
      <c r="U40" s="87">
        <f t="shared" si="9"/>
        <v>2.1185952354238768</v>
      </c>
      <c r="V40" s="87">
        <f t="shared" si="10"/>
        <v>6.9484755060643735E-2</v>
      </c>
      <c r="W40" s="120">
        <f t="shared" si="11"/>
        <v>4.6323170040429157E-2</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0.99502329722400007</v>
      </c>
      <c r="Q41" s="319">
        <f>MCF!R40</f>
        <v>0.8</v>
      </c>
      <c r="R41" s="87">
        <f t="shared" si="5"/>
        <v>0.17114400712252803</v>
      </c>
      <c r="S41" s="87">
        <f t="shared" si="7"/>
        <v>0.17114400712252803</v>
      </c>
      <c r="T41" s="87">
        <f t="shared" si="8"/>
        <v>0</v>
      </c>
      <c r="U41" s="87">
        <f t="shared" si="9"/>
        <v>2.2168710413052977</v>
      </c>
      <c r="V41" s="87">
        <f t="shared" si="10"/>
        <v>7.2868201241107225E-2</v>
      </c>
      <c r="W41" s="120">
        <f t="shared" si="11"/>
        <v>4.8578800827404817E-2</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1.014138238608</v>
      </c>
      <c r="Q42" s="319">
        <f>MCF!R41</f>
        <v>0.8</v>
      </c>
      <c r="R42" s="87">
        <f t="shared" si="5"/>
        <v>0.174431777040576</v>
      </c>
      <c r="S42" s="87">
        <f t="shared" si="7"/>
        <v>0.174431777040576</v>
      </c>
      <c r="T42" s="87">
        <f t="shared" si="8"/>
        <v>0</v>
      </c>
      <c r="U42" s="87">
        <f t="shared" si="9"/>
        <v>2.315054461669523</v>
      </c>
      <c r="V42" s="87">
        <f t="shared" si="10"/>
        <v>7.6248356676350895E-2</v>
      </c>
      <c r="W42" s="120">
        <f t="shared" si="11"/>
        <v>5.083223778423393E-2</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1.0332531799920002</v>
      </c>
      <c r="Q43" s="319">
        <f>MCF!R42</f>
        <v>0.8</v>
      </c>
      <c r="R43" s="87">
        <f t="shared" si="5"/>
        <v>0.17771954695862402</v>
      </c>
      <c r="S43" s="87">
        <f t="shared" si="7"/>
        <v>0.17771954695862402</v>
      </c>
      <c r="T43" s="87">
        <f t="shared" si="8"/>
        <v>0</v>
      </c>
      <c r="U43" s="87">
        <f t="shared" si="9"/>
        <v>2.4131486740779602</v>
      </c>
      <c r="V43" s="87">
        <f t="shared" si="10"/>
        <v>7.9625334550186805E-2</v>
      </c>
      <c r="W43" s="120">
        <f t="shared" si="11"/>
        <v>5.3083556366791199E-2</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1.0523681213760001</v>
      </c>
      <c r="Q44" s="319">
        <f>MCF!R43</f>
        <v>0.8</v>
      </c>
      <c r="R44" s="87">
        <f t="shared" si="5"/>
        <v>0.18100731687667204</v>
      </c>
      <c r="S44" s="87">
        <f t="shared" si="7"/>
        <v>0.18100731687667204</v>
      </c>
      <c r="T44" s="87">
        <f t="shared" si="8"/>
        <v>0</v>
      </c>
      <c r="U44" s="87">
        <f t="shared" si="9"/>
        <v>2.5111567468011153</v>
      </c>
      <c r="V44" s="87">
        <f t="shared" si="10"/>
        <v>8.2999244153516852E-2</v>
      </c>
      <c r="W44" s="120">
        <f t="shared" si="11"/>
        <v>5.5332829435677897E-2</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1.0714830627600003</v>
      </c>
      <c r="Q45" s="319">
        <f>MCF!R44</f>
        <v>0.8</v>
      </c>
      <c r="R45" s="87">
        <f t="shared" si="5"/>
        <v>0.18429508679472006</v>
      </c>
      <c r="S45" s="87">
        <f t="shared" si="7"/>
        <v>0.18429508679472006</v>
      </c>
      <c r="T45" s="87">
        <f t="shared" si="8"/>
        <v>0</v>
      </c>
      <c r="U45" s="87">
        <f t="shared" si="9"/>
        <v>2.6090816425776073</v>
      </c>
      <c r="V45" s="87">
        <f t="shared" si="10"/>
        <v>8.6370191018227932E-2</v>
      </c>
      <c r="W45" s="120">
        <f t="shared" si="11"/>
        <v>5.7580127345485288E-2</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1.0905980041440004</v>
      </c>
      <c r="Q46" s="319">
        <f>MCF!R45</f>
        <v>0.8</v>
      </c>
      <c r="R46" s="87">
        <f t="shared" si="5"/>
        <v>0.18758285671276809</v>
      </c>
      <c r="S46" s="87">
        <f t="shared" si="7"/>
        <v>0.18758285671276809</v>
      </c>
      <c r="T46" s="87">
        <f t="shared" si="8"/>
        <v>0</v>
      </c>
      <c r="U46" s="87">
        <f t="shared" si="9"/>
        <v>2.7069262222438941</v>
      </c>
      <c r="V46" s="87">
        <f t="shared" si="10"/>
        <v>8.973827704648156E-2</v>
      </c>
      <c r="W46" s="120">
        <f t="shared" si="11"/>
        <v>5.9825518030987707E-2</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1.1097129455280001</v>
      </c>
      <c r="Q47" s="319">
        <f>MCF!R46</f>
        <v>0.8</v>
      </c>
      <c r="R47" s="87">
        <f t="shared" si="5"/>
        <v>0.19087062663081603</v>
      </c>
      <c r="S47" s="87">
        <f t="shared" si="7"/>
        <v>0.19087062663081603</v>
      </c>
      <c r="T47" s="87">
        <f t="shared" si="8"/>
        <v>0</v>
      </c>
      <c r="U47" s="87">
        <f t="shared" si="9"/>
        <v>2.8046932482391531</v>
      </c>
      <c r="V47" s="87">
        <f t="shared" si="10"/>
        <v>9.310360063555688E-2</v>
      </c>
      <c r="W47" s="120">
        <f t="shared" si="11"/>
        <v>6.2069067090371251E-2</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1.1288278869120001</v>
      </c>
      <c r="Q48" s="319">
        <f>MCF!R47</f>
        <v>0.8</v>
      </c>
      <c r="R48" s="87">
        <f t="shared" si="5"/>
        <v>0.19415839654886402</v>
      </c>
      <c r="S48" s="87">
        <f t="shared" si="7"/>
        <v>0.19415839654886402</v>
      </c>
      <c r="T48" s="87">
        <f t="shared" si="8"/>
        <v>0</v>
      </c>
      <c r="U48" s="87">
        <f t="shared" si="9"/>
        <v>2.902385387989618</v>
      </c>
      <c r="V48" s="87">
        <f t="shared" si="10"/>
        <v>9.6466256798399486E-2</v>
      </c>
      <c r="W48" s="120">
        <f t="shared" si="11"/>
        <v>6.4310837865599657E-2</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1.1479428282960003</v>
      </c>
      <c r="Q49" s="319">
        <f>MCF!R48</f>
        <v>0.8</v>
      </c>
      <c r="R49" s="87">
        <f t="shared" si="5"/>
        <v>0.19744616646691204</v>
      </c>
      <c r="S49" s="87">
        <f t="shared" si="7"/>
        <v>0.19744616646691204</v>
      </c>
      <c r="T49" s="87">
        <f t="shared" si="8"/>
        <v>0</v>
      </c>
      <c r="U49" s="87">
        <f t="shared" si="9"/>
        <v>3.0000052171765055</v>
      </c>
      <c r="V49" s="87">
        <f t="shared" si="10"/>
        <v>9.9826337280024366E-2</v>
      </c>
      <c r="W49" s="120">
        <f t="shared" si="11"/>
        <v>6.6550891520016239E-2</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2.8968212865065905</v>
      </c>
      <c r="V50" s="87">
        <f t="shared" si="10"/>
        <v>0.10318393066991483</v>
      </c>
      <c r="W50" s="120">
        <f t="shared" si="11"/>
        <v>6.8789287113276545E-2</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2.7971863241809753</v>
      </c>
      <c r="V51" s="87">
        <f t="shared" si="10"/>
        <v>9.9634962325614987E-2</v>
      </c>
      <c r="W51" s="120">
        <f t="shared" si="11"/>
        <v>6.6423308217076649E-2</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2.7009782649107428</v>
      </c>
      <c r="V52" s="87">
        <f t="shared" si="10"/>
        <v>9.6208059270232404E-2</v>
      </c>
      <c r="W52" s="120">
        <f t="shared" si="11"/>
        <v>6.4138706180154936E-2</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2.6080792417917773</v>
      </c>
      <c r="V53" s="87">
        <f t="shared" si="10"/>
        <v>9.2899023118965376E-2</v>
      </c>
      <c r="W53" s="120">
        <f t="shared" si="11"/>
        <v>6.1932682079310249E-2</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2.5183754419030673</v>
      </c>
      <c r="V54" s="87">
        <f t="shared" si="10"/>
        <v>8.9703799888709856E-2</v>
      </c>
      <c r="W54" s="120">
        <f t="shared" si="11"/>
        <v>5.9802533259139902E-2</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2.4317569668716441</v>
      </c>
      <c r="V55" s="87">
        <f t="shared" si="10"/>
        <v>8.6618475031423114E-2</v>
      </c>
      <c r="W55" s="120">
        <f t="shared" si="11"/>
        <v>5.7745650020948738E-2</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2.3481176982333314</v>
      </c>
      <c r="V56" s="87">
        <f t="shared" si="10"/>
        <v>8.3639268638312947E-2</v>
      </c>
      <c r="W56" s="120">
        <f t="shared" si="11"/>
        <v>5.575951242554196E-2</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2.2673551674243546</v>
      </c>
      <c r="V57" s="87">
        <f t="shared" si="10"/>
        <v>8.0762530808976593E-2</v>
      </c>
      <c r="W57" s="120">
        <f t="shared" si="11"/>
        <v>5.3841687205984395E-2</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2.189370430244538</v>
      </c>
      <c r="V58" s="87">
        <f t="shared" si="10"/>
        <v>7.7984737179816382E-2</v>
      </c>
      <c r="W58" s="120">
        <f t="shared" si="11"/>
        <v>5.198982478654425E-2</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2.1140679456382845</v>
      </c>
      <c r="V59" s="87">
        <f t="shared" si="10"/>
        <v>7.5302484606253509E-2</v>
      </c>
      <c r="W59" s="120">
        <f t="shared" si="11"/>
        <v>5.0201656404169001E-2</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2.0413554586448339</v>
      </c>
      <c r="V60" s="87">
        <f t="shared" si="10"/>
        <v>7.2712486993450412E-2</v>
      </c>
      <c r="W60" s="120">
        <f t="shared" si="11"/>
        <v>4.8474991328966939E-2</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1.9711438873744003</v>
      </c>
      <c r="V61" s="87">
        <f t="shared" si="10"/>
        <v>7.0211571270433565E-2</v>
      </c>
      <c r="W61" s="120">
        <f t="shared" si="11"/>
        <v>4.6807714180289041E-2</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1.9033472138717156</v>
      </c>
      <c r="V62" s="87">
        <f t="shared" si="10"/>
        <v>6.7796673502684798E-2</v>
      </c>
      <c r="W62" s="120">
        <f t="shared" si="11"/>
        <v>4.5197782335123199E-2</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1.8378823787332772</v>
      </c>
      <c r="V63" s="87">
        <f t="shared" si="10"/>
        <v>6.5464835138438274E-2</v>
      </c>
      <c r="W63" s="120">
        <f t="shared" si="11"/>
        <v>4.3643223425625516E-2</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1.7746691793491924</v>
      </c>
      <c r="V64" s="87">
        <f t="shared" si="10"/>
        <v>6.3213199384084651E-2</v>
      </c>
      <c r="W64" s="120">
        <f t="shared" si="11"/>
        <v>4.2142132922723098E-2</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1.7136301716449509</v>
      </c>
      <c r="V65" s="87">
        <f t="shared" si="10"/>
        <v>6.1039007704241602E-2</v>
      </c>
      <c r="W65" s="120">
        <f t="shared" si="11"/>
        <v>4.0692671802827735E-2</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1.6546905752027479</v>
      </c>
      <c r="V66" s="87">
        <f t="shared" si="10"/>
        <v>5.8939596442203021E-2</v>
      </c>
      <c r="W66" s="120">
        <f t="shared" si="11"/>
        <v>3.9293064294802012E-2</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1.5977781816461214</v>
      </c>
      <c r="V67" s="87">
        <f t="shared" si="10"/>
        <v>5.6912393556626431E-2</v>
      </c>
      <c r="W67" s="120">
        <f t="shared" si="11"/>
        <v>3.7941595704417616E-2</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1.5428232661756607</v>
      </c>
      <c r="V68" s="87">
        <f t="shared" si="10"/>
        <v>5.4954915470460705E-2</v>
      </c>
      <c r="W68" s="120">
        <f t="shared" si="11"/>
        <v>3.6636610313640468E-2</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1.4897585021474071</v>
      </c>
      <c r="V69" s="87">
        <f t="shared" si="10"/>
        <v>5.3064764028253587E-2</v>
      </c>
      <c r="W69" s="120">
        <f t="shared" si="11"/>
        <v>3.5376509352169058E-2</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1.4385188785892957</v>
      </c>
      <c r="V70" s="87">
        <f t="shared" si="10"/>
        <v>5.1239623558111347E-2</v>
      </c>
      <c r="W70" s="120">
        <f t="shared" si="11"/>
        <v>3.4159749038740896E-2</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1.3890416205545846</v>
      </c>
      <c r="V71" s="87">
        <f t="shared" si="10"/>
        <v>4.9477258034711112E-2</v>
      </c>
      <c r="W71" s="120">
        <f t="shared" si="11"/>
        <v>3.2984838689807408E-2</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1.3412661122146943</v>
      </c>
      <c r="V72" s="87">
        <f t="shared" si="10"/>
        <v>4.7775508339890249E-2</v>
      </c>
      <c r="W72" s="120">
        <f t="shared" si="11"/>
        <v>3.1850338893260166E-2</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1.2951338225972377</v>
      </c>
      <c r="V73" s="87">
        <f t="shared" si="10"/>
        <v>4.6132289617456558E-2</v>
      </c>
      <c r="W73" s="120">
        <f t="shared" si="11"/>
        <v>3.0754859744971039E-2</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1.250588233878259</v>
      </c>
      <c r="V74" s="87">
        <f t="shared" si="10"/>
        <v>4.4545588718978756E-2</v>
      </c>
      <c r="W74" s="120">
        <f t="shared" si="11"/>
        <v>2.9697059145985836E-2</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1.2075747721408312</v>
      </c>
      <c r="V75" s="87">
        <f t="shared" si="10"/>
        <v>4.3013461737427837E-2</v>
      </c>
      <c r="W75" s="120">
        <f t="shared" si="11"/>
        <v>2.8675641158285223E-2</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1.1660407405151834</v>
      </c>
      <c r="V76" s="87">
        <f t="shared" si="10"/>
        <v>4.1534031625647914E-2</v>
      </c>
      <c r="W76" s="120">
        <f t="shared" si="11"/>
        <v>2.7689354417098608E-2</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1.1259352546184447</v>
      </c>
      <c r="V77" s="87">
        <f t="shared" si="10"/>
        <v>4.0105485896738687E-2</v>
      </c>
      <c r="W77" s="120">
        <f t="shared" si="11"/>
        <v>2.6736990597825791E-2</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1.0872091802149124</v>
      </c>
      <c r="V78" s="87">
        <f t="shared" si="10"/>
        <v>3.8726074403532325E-2</v>
      </c>
      <c r="W78" s="120">
        <f t="shared" si="11"/>
        <v>2.5817382935688214E-2</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1.0498150730204681</v>
      </c>
      <c r="V79" s="87">
        <f t="shared" si="10"/>
        <v>3.7394107194444318E-2</v>
      </c>
      <c r="W79" s="120">
        <f t="shared" si="11"/>
        <v>2.4929404796296212E-2</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1.0137071205773966</v>
      </c>
      <c r="V80" s="87">
        <f t="shared" si="10"/>
        <v>3.6107952443071467E-2</v>
      </c>
      <c r="W80" s="120">
        <f t="shared" si="11"/>
        <v>2.4071968295380976E-2</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0.97884108612839615</v>
      </c>
      <c r="V81" s="87">
        <f t="shared" si="10"/>
        <v>3.4866034449000438E-2</v>
      </c>
      <c r="W81" s="120">
        <f t="shared" si="11"/>
        <v>2.324402296600029E-2</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0.94517425442101843</v>
      </c>
      <c r="V82" s="87">
        <f t="shared" si="10"/>
        <v>3.366683170737772E-2</v>
      </c>
      <c r="W82" s="120">
        <f t="shared" si="11"/>
        <v>2.2444554471585144E-2</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0.91266537937614256</v>
      </c>
      <c r="V83" s="87">
        <f t="shared" si="10"/>
        <v>3.2508875044875901E-2</v>
      </c>
      <c r="W83" s="120">
        <f t="shared" si="11"/>
        <v>2.1672583363250598E-2</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0.88127463355636992</v>
      </c>
      <c r="V84" s="87">
        <f t="shared" si="10"/>
        <v>3.1390745819772609E-2</v>
      </c>
      <c r="W84" s="120">
        <f t="shared" si="11"/>
        <v>2.0927163879848405E-2</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0.85096355937243295</v>
      </c>
      <c r="V85" s="87">
        <f t="shared" ref="V85:V98" si="22">U84*(1-$W$10)+T85</f>
        <v>3.0311074183936994E-2</v>
      </c>
      <c r="W85" s="120">
        <f t="shared" ref="W85:W99" si="23">V85*CH4_fraction*conv</f>
        <v>2.020738278929133E-2</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0.8216950219678385</v>
      </c>
      <c r="V86" s="87">
        <f t="shared" si="22"/>
        <v>2.9268537404594459E-2</v>
      </c>
      <c r="W86" s="120">
        <f t="shared" si="23"/>
        <v>1.9512358269729638E-2</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0.79343316372402495</v>
      </c>
      <c r="V87" s="87">
        <f t="shared" si="22"/>
        <v>2.8261858243813588E-2</v>
      </c>
      <c r="W87" s="120">
        <f t="shared" si="23"/>
        <v>1.8841238829209059E-2</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0.76614336033029495</v>
      </c>
      <c r="V88" s="87">
        <f t="shared" si="22"/>
        <v>2.7289803393729956E-2</v>
      </c>
      <c r="W88" s="120">
        <f t="shared" si="23"/>
        <v>1.8193202262486635E-2</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0.73979217836470523</v>
      </c>
      <c r="V89" s="87">
        <f t="shared" si="22"/>
        <v>2.6351181965589762E-2</v>
      </c>
      <c r="W89" s="120">
        <f t="shared" si="23"/>
        <v>1.7567454643726506E-2</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0.71434733433394304</v>
      </c>
      <c r="V90" s="87">
        <f t="shared" si="22"/>
        <v>2.5444844030762182E-2</v>
      </c>
      <c r="W90" s="120">
        <f t="shared" si="23"/>
        <v>1.6963229353841452E-2</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0.68977765512201006</v>
      </c>
      <c r="V91" s="87">
        <f t="shared" si="22"/>
        <v>2.4569679211932972E-2</v>
      </c>
      <c r="W91" s="120">
        <f t="shared" si="23"/>
        <v>1.6379786141288648E-2</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0.66605303979925667</v>
      </c>
      <c r="V92" s="87">
        <f t="shared" si="22"/>
        <v>2.3724615322753415E-2</v>
      </c>
      <c r="W92" s="120">
        <f t="shared" si="23"/>
        <v>1.5816410215168941E-2</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0.64314442274497874</v>
      </c>
      <c r="V93" s="87">
        <f t="shared" si="22"/>
        <v>2.2908617054277953E-2</v>
      </c>
      <c r="W93" s="120">
        <f t="shared" si="23"/>
        <v>1.5272411369518634E-2</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0.6210237380383975</v>
      </c>
      <c r="V94" s="87">
        <f t="shared" si="22"/>
        <v>2.2120684706581246E-2</v>
      </c>
      <c r="W94" s="120">
        <f t="shared" si="23"/>
        <v>1.474712313772083E-2</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0.59966388507439672</v>
      </c>
      <c r="V95" s="87">
        <f t="shared" si="22"/>
        <v>2.135985296400077E-2</v>
      </c>
      <c r="W95" s="120">
        <f t="shared" si="23"/>
        <v>1.4239901976000512E-2</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0.57903869536189234</v>
      </c>
      <c r="V96" s="87">
        <f t="shared" si="22"/>
        <v>2.0625189712504377E-2</v>
      </c>
      <c r="W96" s="120">
        <f t="shared" si="23"/>
        <v>1.3750126475002917E-2</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0.55912290046415825</v>
      </c>
      <c r="V97" s="87">
        <f t="shared" si="22"/>
        <v>1.9915794897734068E-2</v>
      </c>
      <c r="W97" s="120">
        <f t="shared" si="23"/>
        <v>1.3277196598489378E-2</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0.53989210104183138</v>
      </c>
      <c r="V98" s="87">
        <f t="shared" si="22"/>
        <v>1.9230799422326823E-2</v>
      </c>
      <c r="W98" s="120">
        <f t="shared" si="23"/>
        <v>1.2820532948217882E-2</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0.52132273696066977</v>
      </c>
      <c r="V99" s="88">
        <f>U98*(1-$W$10)+T99</f>
        <v>1.8569364081161659E-2</v>
      </c>
      <c r="W99" s="122">
        <f t="shared" si="23"/>
        <v>1.2379576054107772E-2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v>
      </c>
      <c r="D19" s="451">
        <f>Dry_Matter_Content!H6</f>
        <v>0.73</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Amnt_Deposited!H14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Amnt_Deposited!H15</f>
        <v>0</v>
      </c>
      <c r="D20" s="453">
        <f>Dry_Matter_Content!H7</f>
        <v>0.73</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Amnt_Deposited!H15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Amnt_Deposited!H16</f>
        <v>0.18598370828399999</v>
      </c>
      <c r="D21" s="453">
        <f>Dry_Matter_Content!H8</f>
        <v>0.73</v>
      </c>
      <c r="E21" s="319">
        <f>MCF!R20</f>
        <v>0.8</v>
      </c>
      <c r="F21" s="87">
        <f t="shared" si="0"/>
        <v>1.6292172845678396E-2</v>
      </c>
      <c r="G21" s="87">
        <f t="shared" si="1"/>
        <v>1.6292172845678396E-2</v>
      </c>
      <c r="H21" s="87">
        <f t="shared" si="2"/>
        <v>0</v>
      </c>
      <c r="I21" s="87">
        <f t="shared" si="3"/>
        <v>1.6292172845678396E-2</v>
      </c>
      <c r="J21" s="87">
        <f t="shared" si="4"/>
        <v>0</v>
      </c>
      <c r="K21" s="120">
        <f t="shared" ref="K21:K84" si="6">J21*CH4_fraction*conv</f>
        <v>0</v>
      </c>
      <c r="O21" s="116">
        <f>Amnt_Deposited!B16</f>
        <v>2002</v>
      </c>
      <c r="P21" s="119">
        <f>Amnt_Deposited!H16</f>
        <v>0.18598370828399999</v>
      </c>
      <c r="Q21" s="319">
        <f>MCF!R20</f>
        <v>0.8</v>
      </c>
      <c r="R21" s="87">
        <f t="shared" si="5"/>
        <v>1.7854435995263998E-2</v>
      </c>
      <c r="S21" s="87">
        <f t="shared" ref="S21:S84" si="7">R21*$W$12</f>
        <v>1.7854435995263998E-2</v>
      </c>
      <c r="T21" s="87">
        <f t="shared" ref="T21:T84" si="8">R21*(1-$W$12)</f>
        <v>0</v>
      </c>
      <c r="U21" s="87">
        <f t="shared" ref="U21:U84" si="9">S21+U20*$W$10</f>
        <v>1.7854435995263998E-2</v>
      </c>
      <c r="V21" s="87">
        <f t="shared" ref="V21:V84" si="10">U20*(1-$W$10)+T21</f>
        <v>0</v>
      </c>
      <c r="W21" s="120">
        <f t="shared" ref="W21:W84" si="11">V21*CH4_fraction*conv</f>
        <v>0</v>
      </c>
    </row>
    <row r="22" spans="2:23">
      <c r="B22" s="116">
        <f>Amnt_Deposited!B17</f>
        <v>2003</v>
      </c>
      <c r="C22" s="119">
        <f>Amnt_Deposited!H17</f>
        <v>0.189172675692</v>
      </c>
      <c r="D22" s="453">
        <f>Dry_Matter_Content!H9</f>
        <v>0.73</v>
      </c>
      <c r="E22" s="319">
        <f>MCF!R21</f>
        <v>0.8</v>
      </c>
      <c r="F22" s="87">
        <f t="shared" si="0"/>
        <v>1.65715263906192E-2</v>
      </c>
      <c r="G22" s="87">
        <f t="shared" si="1"/>
        <v>1.65715263906192E-2</v>
      </c>
      <c r="H22" s="87">
        <f t="shared" si="2"/>
        <v>0</v>
      </c>
      <c r="I22" s="87">
        <f t="shared" si="3"/>
        <v>3.1762247664769247E-2</v>
      </c>
      <c r="J22" s="87">
        <f t="shared" si="4"/>
        <v>1.1014515715283529E-3</v>
      </c>
      <c r="K22" s="120">
        <f t="shared" si="6"/>
        <v>7.3430104768556852E-4</v>
      </c>
      <c r="N22" s="290"/>
      <c r="O22" s="116">
        <f>Amnt_Deposited!B17</f>
        <v>2003</v>
      </c>
      <c r="P22" s="119">
        <f>Amnt_Deposited!H17</f>
        <v>0.189172675692</v>
      </c>
      <c r="Q22" s="319">
        <f>MCF!R21</f>
        <v>0.8</v>
      </c>
      <c r="R22" s="87">
        <f t="shared" si="5"/>
        <v>1.8160576866432E-2</v>
      </c>
      <c r="S22" s="87">
        <f t="shared" si="7"/>
        <v>1.8160576866432E-2</v>
      </c>
      <c r="T22" s="87">
        <f t="shared" si="8"/>
        <v>0</v>
      </c>
      <c r="U22" s="87">
        <f t="shared" si="9"/>
        <v>3.4807942646322462E-2</v>
      </c>
      <c r="V22" s="87">
        <f t="shared" si="10"/>
        <v>1.2070702153735376E-3</v>
      </c>
      <c r="W22" s="120">
        <f t="shared" si="11"/>
        <v>8.047134769156917E-4</v>
      </c>
    </row>
    <row r="23" spans="2:23">
      <c r="B23" s="116">
        <f>Amnt_Deposited!B18</f>
        <v>2004</v>
      </c>
      <c r="C23" s="119">
        <f>Amnt_Deposited!H18</f>
        <v>0.19676228497199999</v>
      </c>
      <c r="D23" s="453">
        <f>Dry_Matter_Content!H10</f>
        <v>0.73</v>
      </c>
      <c r="E23" s="319">
        <f>MCF!R22</f>
        <v>0.8</v>
      </c>
      <c r="F23" s="87">
        <f t="shared" si="0"/>
        <v>1.7236376163547198E-2</v>
      </c>
      <c r="G23" s="87">
        <f t="shared" si="1"/>
        <v>1.7236376163547198E-2</v>
      </c>
      <c r="H23" s="87">
        <f t="shared" si="2"/>
        <v>0</v>
      </c>
      <c r="I23" s="87">
        <f t="shared" si="3"/>
        <v>4.685129959250018E-2</v>
      </c>
      <c r="J23" s="87">
        <f t="shared" si="4"/>
        <v>2.1473242358162636E-3</v>
      </c>
      <c r="K23" s="120">
        <f t="shared" si="6"/>
        <v>1.4315494905441757E-3</v>
      </c>
      <c r="N23" s="290"/>
      <c r="O23" s="116">
        <f>Amnt_Deposited!B18</f>
        <v>2004</v>
      </c>
      <c r="P23" s="119">
        <f>Amnt_Deposited!H18</f>
        <v>0.19676228497199999</v>
      </c>
      <c r="Q23" s="319">
        <f>MCF!R22</f>
        <v>0.8</v>
      </c>
      <c r="R23" s="87">
        <f t="shared" si="5"/>
        <v>1.8889179357311998E-2</v>
      </c>
      <c r="S23" s="87">
        <f t="shared" si="7"/>
        <v>1.8889179357311998E-2</v>
      </c>
      <c r="T23" s="87">
        <f t="shared" si="8"/>
        <v>0</v>
      </c>
      <c r="U23" s="87">
        <f t="shared" si="9"/>
        <v>5.1343889964383764E-2</v>
      </c>
      <c r="V23" s="87">
        <f t="shared" si="10"/>
        <v>2.3532320392506997E-3</v>
      </c>
      <c r="W23" s="120">
        <f t="shared" si="11"/>
        <v>1.5688213595004665E-3</v>
      </c>
    </row>
    <row r="24" spans="2:23">
      <c r="B24" s="116">
        <f>Amnt_Deposited!B19</f>
        <v>2005</v>
      </c>
      <c r="C24" s="119">
        <f>Amnt_Deposited!H19</f>
        <v>0.20383593397200003</v>
      </c>
      <c r="D24" s="453">
        <f>Dry_Matter_Content!H11</f>
        <v>0.73</v>
      </c>
      <c r="E24" s="319">
        <f>MCF!R23</f>
        <v>0.8</v>
      </c>
      <c r="F24" s="87">
        <f t="shared" si="0"/>
        <v>1.7856027815947202E-2</v>
      </c>
      <c r="G24" s="87">
        <f t="shared" si="1"/>
        <v>1.7856027815947202E-2</v>
      </c>
      <c r="H24" s="87">
        <f t="shared" si="2"/>
        <v>0</v>
      </c>
      <c r="I24" s="87">
        <f t="shared" si="3"/>
        <v>6.1539890010556444E-2</v>
      </c>
      <c r="J24" s="87">
        <f t="shared" si="4"/>
        <v>3.1674373978909393E-3</v>
      </c>
      <c r="K24" s="120">
        <f t="shared" si="6"/>
        <v>2.1116249319272926E-3</v>
      </c>
      <c r="N24" s="290"/>
      <c r="O24" s="116">
        <f>Amnt_Deposited!B19</f>
        <v>2005</v>
      </c>
      <c r="P24" s="119">
        <f>Amnt_Deposited!H19</f>
        <v>0.20383593397200003</v>
      </c>
      <c r="Q24" s="319">
        <f>MCF!R23</f>
        <v>0.8</v>
      </c>
      <c r="R24" s="87">
        <f t="shared" si="5"/>
        <v>1.9568249661312001E-2</v>
      </c>
      <c r="S24" s="87">
        <f t="shared" si="7"/>
        <v>1.9568249661312001E-2</v>
      </c>
      <c r="T24" s="87">
        <f t="shared" si="8"/>
        <v>0</v>
      </c>
      <c r="U24" s="87">
        <f t="shared" si="9"/>
        <v>6.7440975354034455E-2</v>
      </c>
      <c r="V24" s="87">
        <f t="shared" si="10"/>
        <v>3.4711642716613038E-3</v>
      </c>
      <c r="W24" s="120">
        <f t="shared" si="11"/>
        <v>2.3141095144408692E-3</v>
      </c>
    </row>
    <row r="25" spans="2:23">
      <c r="B25" s="116">
        <f>Amnt_Deposited!B20</f>
        <v>2006</v>
      </c>
      <c r="C25" s="119">
        <f>Amnt_Deposited!H20</f>
        <v>0.20606288511599999</v>
      </c>
      <c r="D25" s="453">
        <f>Dry_Matter_Content!H12</f>
        <v>0.73</v>
      </c>
      <c r="E25" s="319">
        <f>MCF!R24</f>
        <v>0.8</v>
      </c>
      <c r="F25" s="87">
        <f t="shared" si="0"/>
        <v>1.8051108736161597E-2</v>
      </c>
      <c r="G25" s="87">
        <f t="shared" si="1"/>
        <v>1.8051108736161597E-2</v>
      </c>
      <c r="H25" s="87">
        <f t="shared" si="2"/>
        <v>0</v>
      </c>
      <c r="I25" s="87">
        <f t="shared" si="3"/>
        <v>7.5430521859696231E-2</v>
      </c>
      <c r="J25" s="87">
        <f t="shared" si="4"/>
        <v>4.1604768870218134E-3</v>
      </c>
      <c r="K25" s="120">
        <f t="shared" si="6"/>
        <v>2.7736512580145423E-3</v>
      </c>
      <c r="N25" s="290"/>
      <c r="O25" s="116">
        <f>Amnt_Deposited!B20</f>
        <v>2006</v>
      </c>
      <c r="P25" s="119">
        <f>Amnt_Deposited!H20</f>
        <v>0.20606288511599999</v>
      </c>
      <c r="Q25" s="319">
        <f>MCF!R24</f>
        <v>0.8</v>
      </c>
      <c r="R25" s="87">
        <f t="shared" si="5"/>
        <v>1.9782036971136001E-2</v>
      </c>
      <c r="S25" s="87">
        <f t="shared" si="7"/>
        <v>1.9782036971136001E-2</v>
      </c>
      <c r="T25" s="87">
        <f t="shared" si="8"/>
        <v>0</v>
      </c>
      <c r="U25" s="87">
        <f t="shared" si="9"/>
        <v>8.2663585599667105E-2</v>
      </c>
      <c r="V25" s="87">
        <f t="shared" si="10"/>
        <v>4.5594267255033571E-3</v>
      </c>
      <c r="W25" s="120">
        <f t="shared" si="11"/>
        <v>3.0396178170022381E-3</v>
      </c>
    </row>
    <row r="26" spans="2:23">
      <c r="B26" s="116">
        <f>Amnt_Deposited!B21</f>
        <v>2007</v>
      </c>
      <c r="C26" s="119">
        <f>Amnt_Deposited!H21</f>
        <v>0.20822492512799998</v>
      </c>
      <c r="D26" s="453">
        <f>Dry_Matter_Content!H13</f>
        <v>0.73</v>
      </c>
      <c r="E26" s="319">
        <f>MCF!R25</f>
        <v>0.8</v>
      </c>
      <c r="F26" s="87">
        <f t="shared" si="0"/>
        <v>1.8240503441212797E-2</v>
      </c>
      <c r="G26" s="87">
        <f t="shared" si="1"/>
        <v>1.8240503441212797E-2</v>
      </c>
      <c r="H26" s="87">
        <f t="shared" si="2"/>
        <v>0</v>
      </c>
      <c r="I26" s="87">
        <f t="shared" si="3"/>
        <v>8.8571455855474102E-2</v>
      </c>
      <c r="J26" s="87">
        <f t="shared" si="4"/>
        <v>5.0995694454349294E-3</v>
      </c>
      <c r="K26" s="120">
        <f t="shared" si="6"/>
        <v>3.3997129636232862E-3</v>
      </c>
      <c r="N26" s="290"/>
      <c r="O26" s="116">
        <f>Amnt_Deposited!B21</f>
        <v>2007</v>
      </c>
      <c r="P26" s="119">
        <f>Amnt_Deposited!H21</f>
        <v>0.20822492512799998</v>
      </c>
      <c r="Q26" s="319">
        <f>MCF!R25</f>
        <v>0.8</v>
      </c>
      <c r="R26" s="87">
        <f t="shared" si="5"/>
        <v>1.9989592812287998E-2</v>
      </c>
      <c r="S26" s="87">
        <f t="shared" si="7"/>
        <v>1.9989592812287998E-2</v>
      </c>
      <c r="T26" s="87">
        <f t="shared" si="8"/>
        <v>0</v>
      </c>
      <c r="U26" s="87">
        <f t="shared" si="9"/>
        <v>9.7064609156683954E-2</v>
      </c>
      <c r="V26" s="87">
        <f t="shared" si="10"/>
        <v>5.5885692552711556E-3</v>
      </c>
      <c r="W26" s="120">
        <f t="shared" si="11"/>
        <v>3.7257128368474368E-3</v>
      </c>
    </row>
    <row r="27" spans="2:23">
      <c r="B27" s="116">
        <f>Amnt_Deposited!B22</f>
        <v>2008</v>
      </c>
      <c r="C27" s="119">
        <f>Amnt_Deposited!H22</f>
        <v>0.21030208135199999</v>
      </c>
      <c r="D27" s="453">
        <f>Dry_Matter_Content!H14</f>
        <v>0.73</v>
      </c>
      <c r="E27" s="319">
        <f>MCF!R26</f>
        <v>0.8</v>
      </c>
      <c r="F27" s="87">
        <f t="shared" si="0"/>
        <v>1.8422462326435199E-2</v>
      </c>
      <c r="G27" s="87">
        <f t="shared" si="1"/>
        <v>1.8422462326435199E-2</v>
      </c>
      <c r="H27" s="87">
        <f t="shared" si="2"/>
        <v>0</v>
      </c>
      <c r="I27" s="87">
        <f t="shared" si="3"/>
        <v>0.10100594038615177</v>
      </c>
      <c r="J27" s="87">
        <f t="shared" si="4"/>
        <v>5.9879777957575347E-3</v>
      </c>
      <c r="K27" s="120">
        <f t="shared" si="6"/>
        <v>3.9919851971716895E-3</v>
      </c>
      <c r="N27" s="290"/>
      <c r="O27" s="116">
        <f>Amnt_Deposited!B22</f>
        <v>2008</v>
      </c>
      <c r="P27" s="119">
        <f>Amnt_Deposited!H22</f>
        <v>0.21030208135199999</v>
      </c>
      <c r="Q27" s="319">
        <f>MCF!R26</f>
        <v>0.8</v>
      </c>
      <c r="R27" s="87">
        <f t="shared" si="5"/>
        <v>2.0188999809792E-2</v>
      </c>
      <c r="S27" s="87">
        <f t="shared" si="7"/>
        <v>2.0188999809792E-2</v>
      </c>
      <c r="T27" s="87">
        <f t="shared" si="8"/>
        <v>0</v>
      </c>
      <c r="U27" s="87">
        <f t="shared" si="9"/>
        <v>0.11069144151907043</v>
      </c>
      <c r="V27" s="87">
        <f t="shared" si="10"/>
        <v>6.5621674474055178E-3</v>
      </c>
      <c r="W27" s="120">
        <f t="shared" si="11"/>
        <v>4.3747782982703452E-3</v>
      </c>
    </row>
    <row r="28" spans="2:23">
      <c r="B28" s="116">
        <f>Amnt_Deposited!B23</f>
        <v>2009</v>
      </c>
      <c r="C28" s="119">
        <f>Amnt_Deposited!H23</f>
        <v>0.212262730416</v>
      </c>
      <c r="D28" s="453">
        <f>Dry_Matter_Content!H15</f>
        <v>0.73</v>
      </c>
      <c r="E28" s="319">
        <f>MCF!R27</f>
        <v>0.8</v>
      </c>
      <c r="F28" s="87">
        <f t="shared" si="0"/>
        <v>1.8594215184441598E-2</v>
      </c>
      <c r="G28" s="87">
        <f t="shared" si="1"/>
        <v>1.8594215184441598E-2</v>
      </c>
      <c r="H28" s="87">
        <f t="shared" si="2"/>
        <v>0</v>
      </c>
      <c r="I28" s="87">
        <f t="shared" si="3"/>
        <v>0.11277152977427814</v>
      </c>
      <c r="J28" s="87">
        <f t="shared" si="4"/>
        <v>6.8286257963152287E-3</v>
      </c>
      <c r="K28" s="120">
        <f t="shared" si="6"/>
        <v>4.5524171975434855E-3</v>
      </c>
      <c r="N28" s="290"/>
      <c r="O28" s="116">
        <f>Amnt_Deposited!B23</f>
        <v>2009</v>
      </c>
      <c r="P28" s="119">
        <f>Amnt_Deposited!H23</f>
        <v>0.212262730416</v>
      </c>
      <c r="Q28" s="319">
        <f>MCF!R27</f>
        <v>0.8</v>
      </c>
      <c r="R28" s="87">
        <f t="shared" si="5"/>
        <v>2.0377222119935999E-2</v>
      </c>
      <c r="S28" s="87">
        <f t="shared" si="7"/>
        <v>2.0377222119935999E-2</v>
      </c>
      <c r="T28" s="87">
        <f t="shared" si="8"/>
        <v>0</v>
      </c>
      <c r="U28" s="87">
        <f t="shared" si="9"/>
        <v>0.12358523810879796</v>
      </c>
      <c r="V28" s="87">
        <f t="shared" si="10"/>
        <v>7.4834255302084702E-3</v>
      </c>
      <c r="W28" s="120">
        <f t="shared" si="11"/>
        <v>4.9889503534723129E-3</v>
      </c>
    </row>
    <row r="29" spans="2:23">
      <c r="B29" s="116">
        <f>Amnt_Deposited!B24</f>
        <v>2010</v>
      </c>
      <c r="C29" s="119">
        <f>Amnt_Deposited!H24</f>
        <v>0.237877661736</v>
      </c>
      <c r="D29" s="453">
        <f>Dry_Matter_Content!H16</f>
        <v>0.73</v>
      </c>
      <c r="E29" s="319">
        <f>MCF!R28</f>
        <v>0.8</v>
      </c>
      <c r="F29" s="87">
        <f t="shared" si="0"/>
        <v>2.0838083168073604E-2</v>
      </c>
      <c r="G29" s="87">
        <f t="shared" si="1"/>
        <v>2.0838083168073604E-2</v>
      </c>
      <c r="H29" s="87">
        <f t="shared" si="2"/>
        <v>0</v>
      </c>
      <c r="I29" s="87">
        <f t="shared" si="3"/>
        <v>0.12598556059095017</v>
      </c>
      <c r="J29" s="87">
        <f t="shared" si="4"/>
        <v>7.6240523514015642E-3</v>
      </c>
      <c r="K29" s="120">
        <f t="shared" si="6"/>
        <v>5.0827015676010428E-3</v>
      </c>
      <c r="O29" s="116">
        <f>Amnt_Deposited!B24</f>
        <v>2010</v>
      </c>
      <c r="P29" s="119">
        <f>Amnt_Deposited!H24</f>
        <v>0.237877661736</v>
      </c>
      <c r="Q29" s="319">
        <f>MCF!R28</f>
        <v>0.8</v>
      </c>
      <c r="R29" s="87">
        <f t="shared" si="5"/>
        <v>2.2836255526656E-2</v>
      </c>
      <c r="S29" s="87">
        <f t="shared" si="7"/>
        <v>2.2836255526656E-2</v>
      </c>
      <c r="T29" s="87">
        <f t="shared" si="8"/>
        <v>0</v>
      </c>
      <c r="U29" s="87">
        <f t="shared" si="9"/>
        <v>0.13806636777090431</v>
      </c>
      <c r="V29" s="87">
        <f t="shared" si="10"/>
        <v>8.355125864549659E-3</v>
      </c>
      <c r="W29" s="120">
        <f t="shared" si="11"/>
        <v>5.5700839096997721E-3</v>
      </c>
    </row>
    <row r="30" spans="2:23">
      <c r="B30" s="116">
        <f>Amnt_Deposited!B25</f>
        <v>2011</v>
      </c>
      <c r="C30" s="119">
        <f>Amnt_Deposited!H25</f>
        <v>0.22087639224000002</v>
      </c>
      <c r="D30" s="453">
        <f>Dry_Matter_Content!H17</f>
        <v>0.73</v>
      </c>
      <c r="E30" s="319">
        <f>MCF!R29</f>
        <v>0.8</v>
      </c>
      <c r="F30" s="87">
        <f t="shared" si="0"/>
        <v>1.9348771960224002E-2</v>
      </c>
      <c r="G30" s="87">
        <f t="shared" si="1"/>
        <v>1.9348771960224002E-2</v>
      </c>
      <c r="H30" s="87">
        <f t="shared" si="2"/>
        <v>0</v>
      </c>
      <c r="I30" s="87">
        <f t="shared" si="3"/>
        <v>0.13681693005261233</v>
      </c>
      <c r="J30" s="87">
        <f t="shared" si="4"/>
        <v>8.5174024985618432E-3</v>
      </c>
      <c r="K30" s="120">
        <f t="shared" si="6"/>
        <v>5.6782683323745621E-3</v>
      </c>
      <c r="O30" s="116">
        <f>Amnt_Deposited!B25</f>
        <v>2011</v>
      </c>
      <c r="P30" s="119">
        <f>Amnt_Deposited!H25</f>
        <v>0.22087639224000002</v>
      </c>
      <c r="Q30" s="319">
        <f>MCF!R29</f>
        <v>0.8</v>
      </c>
      <c r="R30" s="87">
        <f t="shared" si="5"/>
        <v>2.1204133655040005E-2</v>
      </c>
      <c r="S30" s="87">
        <f t="shared" si="7"/>
        <v>2.1204133655040005E-2</v>
      </c>
      <c r="T30" s="87">
        <f t="shared" si="8"/>
        <v>0</v>
      </c>
      <c r="U30" s="87">
        <f t="shared" si="9"/>
        <v>0.14993636170149299</v>
      </c>
      <c r="V30" s="87">
        <f t="shared" si="10"/>
        <v>9.3341397244513357E-3</v>
      </c>
      <c r="W30" s="120">
        <f t="shared" si="11"/>
        <v>6.2227598163008902E-3</v>
      </c>
    </row>
    <row r="31" spans="2:23">
      <c r="B31" s="116">
        <f>Amnt_Deposited!B26</f>
        <v>2012</v>
      </c>
      <c r="C31" s="119">
        <f>Amnt_Deposited!H26</f>
        <v>0.22398728472000001</v>
      </c>
      <c r="D31" s="453">
        <f>Dry_Matter_Content!H18</f>
        <v>0.73</v>
      </c>
      <c r="E31" s="319">
        <f>MCF!R30</f>
        <v>0.8</v>
      </c>
      <c r="F31" s="87">
        <f t="shared" si="0"/>
        <v>1.9621286141472002E-2</v>
      </c>
      <c r="G31" s="87">
        <f t="shared" si="1"/>
        <v>1.9621286141472002E-2</v>
      </c>
      <c r="H31" s="87">
        <f t="shared" si="2"/>
        <v>0</v>
      </c>
      <c r="I31" s="87">
        <f t="shared" si="3"/>
        <v>0.14718854618103216</v>
      </c>
      <c r="J31" s="87">
        <f t="shared" si="4"/>
        <v>9.2496700130521876E-3</v>
      </c>
      <c r="K31" s="120">
        <f t="shared" si="6"/>
        <v>6.166446675368125E-3</v>
      </c>
      <c r="O31" s="116">
        <f>Amnt_Deposited!B26</f>
        <v>2012</v>
      </c>
      <c r="P31" s="119">
        <f>Amnt_Deposited!H26</f>
        <v>0.22398728472000001</v>
      </c>
      <c r="Q31" s="319">
        <f>MCF!R30</f>
        <v>0.8</v>
      </c>
      <c r="R31" s="87">
        <f t="shared" si="5"/>
        <v>2.1502779333120003E-2</v>
      </c>
      <c r="S31" s="87">
        <f t="shared" si="7"/>
        <v>2.1502779333120003E-2</v>
      </c>
      <c r="T31" s="87">
        <f t="shared" si="8"/>
        <v>0</v>
      </c>
      <c r="U31" s="87">
        <f t="shared" si="9"/>
        <v>0.16130251636277498</v>
      </c>
      <c r="V31" s="87">
        <f t="shared" si="10"/>
        <v>1.0136624671838014E-2</v>
      </c>
      <c r="W31" s="120">
        <f t="shared" si="11"/>
        <v>6.7577497812253426E-3</v>
      </c>
    </row>
    <row r="32" spans="2:23">
      <c r="B32" s="116">
        <f>Amnt_Deposited!B27</f>
        <v>2013</v>
      </c>
      <c r="C32" s="119">
        <f>Amnt_Deposited!H27</f>
        <v>0.22727218140000002</v>
      </c>
      <c r="D32" s="453">
        <f>Dry_Matter_Content!H19</f>
        <v>0.73</v>
      </c>
      <c r="E32" s="319">
        <f>MCF!R31</f>
        <v>0.8</v>
      </c>
      <c r="F32" s="87">
        <f t="shared" si="0"/>
        <v>1.9909043090640004E-2</v>
      </c>
      <c r="G32" s="87">
        <f t="shared" si="1"/>
        <v>1.9909043090640004E-2</v>
      </c>
      <c r="H32" s="87">
        <f t="shared" si="2"/>
        <v>0</v>
      </c>
      <c r="I32" s="87">
        <f t="shared" si="3"/>
        <v>0.15714673391077566</v>
      </c>
      <c r="J32" s="87">
        <f t="shared" si="4"/>
        <v>9.9508553608965104E-3</v>
      </c>
      <c r="K32" s="120">
        <f t="shared" si="6"/>
        <v>6.6339035739310069E-3</v>
      </c>
      <c r="O32" s="116">
        <f>Amnt_Deposited!B27</f>
        <v>2013</v>
      </c>
      <c r="P32" s="119">
        <f>Amnt_Deposited!H27</f>
        <v>0.22727218140000002</v>
      </c>
      <c r="Q32" s="319">
        <f>MCF!R31</f>
        <v>0.8</v>
      </c>
      <c r="R32" s="87">
        <f t="shared" si="5"/>
        <v>2.1818129414400003E-2</v>
      </c>
      <c r="S32" s="87">
        <f t="shared" si="7"/>
        <v>2.1818129414400003E-2</v>
      </c>
      <c r="T32" s="87">
        <f t="shared" si="8"/>
        <v>0</v>
      </c>
      <c r="U32" s="87">
        <f t="shared" si="9"/>
        <v>0.1722155988063295</v>
      </c>
      <c r="V32" s="87">
        <f t="shared" si="10"/>
        <v>1.0905046970845491E-2</v>
      </c>
      <c r="W32" s="120">
        <f t="shared" si="11"/>
        <v>7.2700313138969932E-3</v>
      </c>
    </row>
    <row r="33" spans="2:23">
      <c r="B33" s="116">
        <f>Amnt_Deposited!B28</f>
        <v>2014</v>
      </c>
      <c r="C33" s="119">
        <f>Amnt_Deposited!H28</f>
        <v>0.23016821652000002</v>
      </c>
      <c r="D33" s="453">
        <f>Dry_Matter_Content!H20</f>
        <v>0.73</v>
      </c>
      <c r="E33" s="319">
        <f>MCF!R32</f>
        <v>0.8</v>
      </c>
      <c r="F33" s="87">
        <f t="shared" si="0"/>
        <v>2.0162735767152003E-2</v>
      </c>
      <c r="G33" s="87">
        <f t="shared" si="1"/>
        <v>2.0162735767152003E-2</v>
      </c>
      <c r="H33" s="87">
        <f t="shared" si="2"/>
        <v>0</v>
      </c>
      <c r="I33" s="87">
        <f t="shared" si="3"/>
        <v>0.16668537928396374</v>
      </c>
      <c r="J33" s="87">
        <f t="shared" si="4"/>
        <v>1.0624090393963925E-2</v>
      </c>
      <c r="K33" s="120">
        <f t="shared" si="6"/>
        <v>7.0827269293092833E-3</v>
      </c>
      <c r="O33" s="116">
        <f>Amnt_Deposited!B28</f>
        <v>2014</v>
      </c>
      <c r="P33" s="119">
        <f>Amnt_Deposited!H28</f>
        <v>0.23016821652000002</v>
      </c>
      <c r="Q33" s="319">
        <f>MCF!R32</f>
        <v>0.8</v>
      </c>
      <c r="R33" s="87">
        <f t="shared" si="5"/>
        <v>2.2096148785920006E-2</v>
      </c>
      <c r="S33" s="87">
        <f t="shared" si="7"/>
        <v>2.2096148785920006E-2</v>
      </c>
      <c r="T33" s="87">
        <f t="shared" si="8"/>
        <v>0</v>
      </c>
      <c r="U33" s="87">
        <f t="shared" si="9"/>
        <v>0.18266890880434383</v>
      </c>
      <c r="V33" s="87">
        <f t="shared" si="10"/>
        <v>1.1642838787905672E-2</v>
      </c>
      <c r="W33" s="120">
        <f t="shared" si="11"/>
        <v>7.7618925252704481E-3</v>
      </c>
    </row>
    <row r="34" spans="2:23">
      <c r="B34" s="116">
        <f>Amnt_Deposited!B29</f>
        <v>2015</v>
      </c>
      <c r="C34" s="119">
        <f>Amnt_Deposited!H29</f>
        <v>0.23336989380000001</v>
      </c>
      <c r="D34" s="453">
        <f>Dry_Matter_Content!H21</f>
        <v>0.73</v>
      </c>
      <c r="E34" s="319">
        <f>MCF!R33</f>
        <v>0.8</v>
      </c>
      <c r="F34" s="87">
        <f t="shared" si="0"/>
        <v>2.0443202696880002E-2</v>
      </c>
      <c r="G34" s="87">
        <f t="shared" si="1"/>
        <v>2.0443202696880002E-2</v>
      </c>
      <c r="H34" s="87">
        <f t="shared" si="2"/>
        <v>0</v>
      </c>
      <c r="I34" s="87">
        <f t="shared" si="3"/>
        <v>0.17585962020992676</v>
      </c>
      <c r="J34" s="87">
        <f t="shared" si="4"/>
        <v>1.1268961770916972E-2</v>
      </c>
      <c r="K34" s="120">
        <f t="shared" si="6"/>
        <v>7.5126411806113146E-3</v>
      </c>
      <c r="O34" s="116">
        <f>Amnt_Deposited!B29</f>
        <v>2015</v>
      </c>
      <c r="P34" s="119">
        <f>Amnt_Deposited!H29</f>
        <v>0.23336989380000001</v>
      </c>
      <c r="Q34" s="319">
        <f>MCF!R33</f>
        <v>0.8</v>
      </c>
      <c r="R34" s="87">
        <f t="shared" si="5"/>
        <v>2.2403509804800003E-2</v>
      </c>
      <c r="S34" s="87">
        <f t="shared" si="7"/>
        <v>2.2403509804800003E-2</v>
      </c>
      <c r="T34" s="87">
        <f t="shared" si="8"/>
        <v>0</v>
      </c>
      <c r="U34" s="87">
        <f t="shared" si="9"/>
        <v>0.19272287146293343</v>
      </c>
      <c r="V34" s="87">
        <f t="shared" si="10"/>
        <v>1.234954714621038E-2</v>
      </c>
      <c r="W34" s="120">
        <f t="shared" si="11"/>
        <v>8.2330314308069197E-3</v>
      </c>
    </row>
    <row r="35" spans="2:23">
      <c r="B35" s="116">
        <f>Amnt_Deposited!B30</f>
        <v>2016</v>
      </c>
      <c r="C35" s="119">
        <f>Amnt_Deposited!H30</f>
        <v>0.23604199308000004</v>
      </c>
      <c r="D35" s="453">
        <f>Dry_Matter_Content!H22</f>
        <v>0.73</v>
      </c>
      <c r="E35" s="319">
        <f>MCF!R34</f>
        <v>0.8</v>
      </c>
      <c r="F35" s="87">
        <f t="shared" si="0"/>
        <v>2.0677278593808007E-2</v>
      </c>
      <c r="G35" s="87">
        <f t="shared" si="1"/>
        <v>2.0677278593808007E-2</v>
      </c>
      <c r="H35" s="87">
        <f t="shared" si="2"/>
        <v>0</v>
      </c>
      <c r="I35" s="87">
        <f t="shared" si="3"/>
        <v>0.1846477016485509</v>
      </c>
      <c r="J35" s="87">
        <f t="shared" si="4"/>
        <v>1.1889197155183847E-2</v>
      </c>
      <c r="K35" s="120">
        <f t="shared" si="6"/>
        <v>7.926131436789231E-3</v>
      </c>
      <c r="O35" s="116">
        <f>Amnt_Deposited!B30</f>
        <v>2016</v>
      </c>
      <c r="P35" s="119">
        <f>Amnt_Deposited!H30</f>
        <v>0.23604199308000004</v>
      </c>
      <c r="Q35" s="319">
        <f>MCF!R34</f>
        <v>0.8</v>
      </c>
      <c r="R35" s="87">
        <f t="shared" si="5"/>
        <v>2.2660031335680005E-2</v>
      </c>
      <c r="S35" s="87">
        <f t="shared" si="7"/>
        <v>2.2660031335680005E-2</v>
      </c>
      <c r="T35" s="87">
        <f t="shared" si="8"/>
        <v>0</v>
      </c>
      <c r="U35" s="87">
        <f t="shared" si="9"/>
        <v>0.20235364564224759</v>
      </c>
      <c r="V35" s="87">
        <f t="shared" si="10"/>
        <v>1.302925715636586E-2</v>
      </c>
      <c r="W35" s="120">
        <f t="shared" si="11"/>
        <v>8.6861714375772395E-3</v>
      </c>
    </row>
    <row r="36" spans="2:23">
      <c r="B36" s="116">
        <f>Amnt_Deposited!B31</f>
        <v>2017</v>
      </c>
      <c r="C36" s="119">
        <f>Amnt_Deposited!H31</f>
        <v>0.24530416099200003</v>
      </c>
      <c r="D36" s="453">
        <f>Dry_Matter_Content!H23</f>
        <v>0.73</v>
      </c>
      <c r="E36" s="319">
        <f>MCF!R35</f>
        <v>0.8</v>
      </c>
      <c r="F36" s="87">
        <f t="shared" si="0"/>
        <v>2.1488644502899203E-2</v>
      </c>
      <c r="G36" s="87">
        <f t="shared" si="1"/>
        <v>2.1488644502899203E-2</v>
      </c>
      <c r="H36" s="87">
        <f t="shared" si="2"/>
        <v>0</v>
      </c>
      <c r="I36" s="87">
        <f t="shared" si="3"/>
        <v>0.19365302037984544</v>
      </c>
      <c r="J36" s="87">
        <f t="shared" si="4"/>
        <v>1.2483325771604664E-2</v>
      </c>
      <c r="K36" s="120">
        <f t="shared" si="6"/>
        <v>8.3222171810697753E-3</v>
      </c>
      <c r="O36" s="116">
        <f>Amnt_Deposited!B31</f>
        <v>2017</v>
      </c>
      <c r="P36" s="119">
        <f>Amnt_Deposited!H31</f>
        <v>0.24530416099200003</v>
      </c>
      <c r="Q36" s="319">
        <f>MCF!R35</f>
        <v>0.8</v>
      </c>
      <c r="R36" s="87">
        <f t="shared" si="5"/>
        <v>2.3549199455232005E-2</v>
      </c>
      <c r="S36" s="87">
        <f t="shared" si="7"/>
        <v>2.3549199455232005E-2</v>
      </c>
      <c r="T36" s="87">
        <f t="shared" si="8"/>
        <v>0</v>
      </c>
      <c r="U36" s="87">
        <f t="shared" si="9"/>
        <v>0.21222248808750188</v>
      </c>
      <c r="V36" s="87">
        <f t="shared" si="10"/>
        <v>1.3680357009977715E-2</v>
      </c>
      <c r="W36" s="120">
        <f t="shared" si="11"/>
        <v>9.1202380066518103E-3</v>
      </c>
    </row>
    <row r="37" spans="2:23">
      <c r="B37" s="116">
        <f>Amnt_Deposited!B32</f>
        <v>2018</v>
      </c>
      <c r="C37" s="119">
        <f>Amnt_Deposited!H32</f>
        <v>0.25051732682399996</v>
      </c>
      <c r="D37" s="453">
        <f>Dry_Matter_Content!H24</f>
        <v>0.73</v>
      </c>
      <c r="E37" s="319">
        <f>MCF!R36</f>
        <v>0.8</v>
      </c>
      <c r="F37" s="87">
        <f t="shared" si="0"/>
        <v>2.1945317829782398E-2</v>
      </c>
      <c r="G37" s="87">
        <f t="shared" si="1"/>
        <v>2.1945317829782398E-2</v>
      </c>
      <c r="H37" s="87">
        <f t="shared" si="2"/>
        <v>0</v>
      </c>
      <c r="I37" s="87">
        <f t="shared" si="3"/>
        <v>0.20250619723807095</v>
      </c>
      <c r="J37" s="87">
        <f t="shared" si="4"/>
        <v>1.30921409715569E-2</v>
      </c>
      <c r="K37" s="120">
        <f t="shared" si="6"/>
        <v>8.7280939810379325E-3</v>
      </c>
      <c r="O37" s="116">
        <f>Amnt_Deposited!B32</f>
        <v>2018</v>
      </c>
      <c r="P37" s="119">
        <f>Amnt_Deposited!H32</f>
        <v>0.25051732682399996</v>
      </c>
      <c r="Q37" s="319">
        <f>MCF!R36</f>
        <v>0.8</v>
      </c>
      <c r="R37" s="87">
        <f t="shared" si="5"/>
        <v>2.4049663375103999E-2</v>
      </c>
      <c r="S37" s="87">
        <f t="shared" si="7"/>
        <v>2.4049663375103999E-2</v>
      </c>
      <c r="T37" s="87">
        <f t="shared" si="8"/>
        <v>0</v>
      </c>
      <c r="U37" s="87">
        <f t="shared" si="9"/>
        <v>0.22192459971295447</v>
      </c>
      <c r="V37" s="87">
        <f t="shared" si="10"/>
        <v>1.43475517496514E-2</v>
      </c>
      <c r="W37" s="120">
        <f t="shared" si="11"/>
        <v>9.5650344997675989E-3</v>
      </c>
    </row>
    <row r="38" spans="2:23">
      <c r="B38" s="116">
        <f>Amnt_Deposited!B33</f>
        <v>2019</v>
      </c>
      <c r="C38" s="119">
        <f>Amnt_Deposited!H33</f>
        <v>0.25573049265600001</v>
      </c>
      <c r="D38" s="453">
        <f>Dry_Matter_Content!H25</f>
        <v>0.73</v>
      </c>
      <c r="E38" s="319">
        <f>MCF!R37</f>
        <v>0.8</v>
      </c>
      <c r="F38" s="87">
        <f t="shared" si="0"/>
        <v>2.24019911566656E-2</v>
      </c>
      <c r="G38" s="87">
        <f t="shared" si="1"/>
        <v>2.24019911566656E-2</v>
      </c>
      <c r="H38" s="87">
        <f t="shared" si="2"/>
        <v>0</v>
      </c>
      <c r="I38" s="87">
        <f t="shared" si="3"/>
        <v>0.21121751795409796</v>
      </c>
      <c r="J38" s="87">
        <f t="shared" si="4"/>
        <v>1.3690670440638585E-2</v>
      </c>
      <c r="K38" s="120">
        <f t="shared" si="6"/>
        <v>9.1271136270923894E-3</v>
      </c>
      <c r="O38" s="116">
        <f>Amnt_Deposited!B33</f>
        <v>2019</v>
      </c>
      <c r="P38" s="119">
        <f>Amnt_Deposited!H33</f>
        <v>0.25573049265600001</v>
      </c>
      <c r="Q38" s="319">
        <f>MCF!R37</f>
        <v>0.8</v>
      </c>
      <c r="R38" s="87">
        <f t="shared" si="5"/>
        <v>2.4550127294976E-2</v>
      </c>
      <c r="S38" s="87">
        <f t="shared" si="7"/>
        <v>2.4550127294976E-2</v>
      </c>
      <c r="T38" s="87">
        <f t="shared" si="8"/>
        <v>0</v>
      </c>
      <c r="U38" s="87">
        <f t="shared" si="9"/>
        <v>0.23147125255243611</v>
      </c>
      <c r="V38" s="87">
        <f t="shared" si="10"/>
        <v>1.5003474455494339E-2</v>
      </c>
      <c r="W38" s="120">
        <f t="shared" si="11"/>
        <v>1.0002316303662892E-2</v>
      </c>
    </row>
    <row r="39" spans="2:23">
      <c r="B39" s="116">
        <f>Amnt_Deposited!B34</f>
        <v>2020</v>
      </c>
      <c r="C39" s="119">
        <f>Amnt_Deposited!H34</f>
        <v>0.260943658488</v>
      </c>
      <c r="D39" s="453">
        <f>Dry_Matter_Content!H26</f>
        <v>0.73</v>
      </c>
      <c r="E39" s="319">
        <f>MCF!R38</f>
        <v>0.8</v>
      </c>
      <c r="F39" s="87">
        <f t="shared" si="0"/>
        <v>2.2858664483548799E-2</v>
      </c>
      <c r="G39" s="87">
        <f t="shared" si="1"/>
        <v>2.2858664483548799E-2</v>
      </c>
      <c r="H39" s="87">
        <f t="shared" si="2"/>
        <v>0</v>
      </c>
      <c r="I39" s="87">
        <f t="shared" si="3"/>
        <v>0.2197965728798234</v>
      </c>
      <c r="J39" s="87">
        <f t="shared" si="4"/>
        <v>1.427960955782335E-2</v>
      </c>
      <c r="K39" s="120">
        <f t="shared" si="6"/>
        <v>9.5197397052155658E-3</v>
      </c>
      <c r="O39" s="116">
        <f>Amnt_Deposited!B34</f>
        <v>2020</v>
      </c>
      <c r="P39" s="119">
        <f>Amnt_Deposited!H34</f>
        <v>0.260943658488</v>
      </c>
      <c r="Q39" s="319">
        <f>MCF!R38</f>
        <v>0.8</v>
      </c>
      <c r="R39" s="87">
        <f t="shared" si="5"/>
        <v>2.5050591214848001E-2</v>
      </c>
      <c r="S39" s="87">
        <f t="shared" si="7"/>
        <v>2.5050591214848001E-2</v>
      </c>
      <c r="T39" s="87">
        <f t="shared" si="8"/>
        <v>0</v>
      </c>
      <c r="U39" s="87">
        <f t="shared" si="9"/>
        <v>0.24087295658062841</v>
      </c>
      <c r="V39" s="87">
        <f t="shared" si="10"/>
        <v>1.5648887186655726E-2</v>
      </c>
      <c r="W39" s="120">
        <f t="shared" si="11"/>
        <v>1.0432591457770483E-2</v>
      </c>
    </row>
    <row r="40" spans="2:23">
      <c r="B40" s="116">
        <f>Amnt_Deposited!B35</f>
        <v>2021</v>
      </c>
      <c r="C40" s="119">
        <f>Amnt_Deposited!H35</f>
        <v>0.26615682432000004</v>
      </c>
      <c r="D40" s="453">
        <f>Dry_Matter_Content!H27</f>
        <v>0.73</v>
      </c>
      <c r="E40" s="319">
        <f>MCF!R39</f>
        <v>0.8</v>
      </c>
      <c r="F40" s="87">
        <f t="shared" si="0"/>
        <v>2.3315337810432005E-2</v>
      </c>
      <c r="G40" s="87">
        <f t="shared" si="1"/>
        <v>2.3315337810432005E-2</v>
      </c>
      <c r="H40" s="87">
        <f t="shared" si="2"/>
        <v>0</v>
      </c>
      <c r="I40" s="87">
        <f t="shared" si="3"/>
        <v>0.22825230400008673</v>
      </c>
      <c r="J40" s="87">
        <f t="shared" si="4"/>
        <v>1.4859606690168706E-2</v>
      </c>
      <c r="K40" s="120">
        <f t="shared" si="6"/>
        <v>9.9064044601124696E-3</v>
      </c>
      <c r="O40" s="116">
        <f>Amnt_Deposited!B35</f>
        <v>2021</v>
      </c>
      <c r="P40" s="119">
        <f>Amnt_Deposited!H35</f>
        <v>0.26615682432000004</v>
      </c>
      <c r="Q40" s="319">
        <f>MCF!R39</f>
        <v>0.8</v>
      </c>
      <c r="R40" s="87">
        <f t="shared" si="5"/>
        <v>2.5551055134720002E-2</v>
      </c>
      <c r="S40" s="87">
        <f t="shared" si="7"/>
        <v>2.5551055134720002E-2</v>
      </c>
      <c r="T40" s="87">
        <f t="shared" si="8"/>
        <v>0</v>
      </c>
      <c r="U40" s="87">
        <f t="shared" si="9"/>
        <v>0.25013951123297173</v>
      </c>
      <c r="V40" s="87">
        <f t="shared" si="10"/>
        <v>1.6284500482376667E-2</v>
      </c>
      <c r="W40" s="120">
        <f t="shared" si="11"/>
        <v>1.0856333654917777E-2</v>
      </c>
    </row>
    <row r="41" spans="2:23">
      <c r="B41" s="116">
        <f>Amnt_Deposited!B36</f>
        <v>2022</v>
      </c>
      <c r="C41" s="119">
        <f>Amnt_Deposited!H36</f>
        <v>0.27136999015200003</v>
      </c>
      <c r="D41" s="453">
        <f>Dry_Matter_Content!H28</f>
        <v>0.73</v>
      </c>
      <c r="E41" s="319">
        <f>MCF!R40</f>
        <v>0.8</v>
      </c>
      <c r="F41" s="87">
        <f t="shared" si="0"/>
        <v>2.3772011137315203E-2</v>
      </c>
      <c r="G41" s="87">
        <f t="shared" si="1"/>
        <v>2.3772011137315203E-2</v>
      </c>
      <c r="H41" s="87">
        <f t="shared" si="2"/>
        <v>0</v>
      </c>
      <c r="I41" s="87">
        <f t="shared" si="3"/>
        <v>0.23659304876628981</v>
      </c>
      <c r="J41" s="87">
        <f t="shared" si="4"/>
        <v>1.5431266371112107E-2</v>
      </c>
      <c r="K41" s="120">
        <f t="shared" si="6"/>
        <v>1.0287510914074737E-2</v>
      </c>
      <c r="O41" s="116">
        <f>Amnt_Deposited!B36</f>
        <v>2022</v>
      </c>
      <c r="P41" s="119">
        <f>Amnt_Deposited!H36</f>
        <v>0.27136999015200003</v>
      </c>
      <c r="Q41" s="319">
        <f>MCF!R40</f>
        <v>0.8</v>
      </c>
      <c r="R41" s="87">
        <f t="shared" si="5"/>
        <v>2.6051519054592007E-2</v>
      </c>
      <c r="S41" s="87">
        <f t="shared" si="7"/>
        <v>2.6051519054592007E-2</v>
      </c>
      <c r="T41" s="87">
        <f t="shared" si="8"/>
        <v>0</v>
      </c>
      <c r="U41" s="87">
        <f t="shared" si="9"/>
        <v>0.25928005344250937</v>
      </c>
      <c r="V41" s="87">
        <f t="shared" si="10"/>
        <v>1.6910976845054361E-2</v>
      </c>
      <c r="W41" s="120">
        <f t="shared" si="11"/>
        <v>1.1273984563369574E-2</v>
      </c>
    </row>
    <row r="42" spans="2:23">
      <c r="B42" s="116">
        <f>Amnt_Deposited!B37</f>
        <v>2023</v>
      </c>
      <c r="C42" s="119">
        <f>Amnt_Deposited!H37</f>
        <v>0.27658315598400002</v>
      </c>
      <c r="D42" s="453">
        <f>Dry_Matter_Content!H29</f>
        <v>0.73</v>
      </c>
      <c r="E42" s="319">
        <f>MCF!R41</f>
        <v>0.8</v>
      </c>
      <c r="F42" s="87">
        <f t="shared" si="0"/>
        <v>2.4228684464198402E-2</v>
      </c>
      <c r="G42" s="87">
        <f t="shared" si="1"/>
        <v>2.4228684464198402E-2</v>
      </c>
      <c r="H42" s="87">
        <f t="shared" si="2"/>
        <v>0</v>
      </c>
      <c r="I42" s="87">
        <f t="shared" si="3"/>
        <v>0.24482658096659365</v>
      </c>
      <c r="J42" s="87">
        <f t="shared" si="4"/>
        <v>1.5995152263894551E-2</v>
      </c>
      <c r="K42" s="120">
        <f t="shared" si="6"/>
        <v>1.0663434842596367E-2</v>
      </c>
      <c r="O42" s="116">
        <f>Amnt_Deposited!B37</f>
        <v>2023</v>
      </c>
      <c r="P42" s="119">
        <f>Amnt_Deposited!H37</f>
        <v>0.27658315598400002</v>
      </c>
      <c r="Q42" s="319">
        <f>MCF!R41</f>
        <v>0.8</v>
      </c>
      <c r="R42" s="87">
        <f t="shared" si="5"/>
        <v>2.6551982974464001E-2</v>
      </c>
      <c r="S42" s="87">
        <f t="shared" si="7"/>
        <v>2.6551982974464001E-2</v>
      </c>
      <c r="T42" s="87">
        <f t="shared" si="8"/>
        <v>0</v>
      </c>
      <c r="U42" s="87">
        <f t="shared" si="9"/>
        <v>0.26830310242914374</v>
      </c>
      <c r="V42" s="87">
        <f t="shared" si="10"/>
        <v>1.7528933987829644E-2</v>
      </c>
      <c r="W42" s="120">
        <f t="shared" si="11"/>
        <v>1.1685955991886429E-2</v>
      </c>
    </row>
    <row r="43" spans="2:23">
      <c r="B43" s="116">
        <f>Amnt_Deposited!B38</f>
        <v>2024</v>
      </c>
      <c r="C43" s="119">
        <f>Amnt_Deposited!H38</f>
        <v>0.28179632181600001</v>
      </c>
      <c r="D43" s="453">
        <f>Dry_Matter_Content!H30</f>
        <v>0.73</v>
      </c>
      <c r="E43" s="319">
        <f>MCF!R42</f>
        <v>0.8</v>
      </c>
      <c r="F43" s="87">
        <f t="shared" si="0"/>
        <v>2.4685357791081601E-2</v>
      </c>
      <c r="G43" s="87">
        <f t="shared" si="1"/>
        <v>2.4685357791081601E-2</v>
      </c>
      <c r="H43" s="87">
        <f t="shared" si="2"/>
        <v>0</v>
      </c>
      <c r="I43" s="87">
        <f t="shared" si="3"/>
        <v>0.2529601488330368</v>
      </c>
      <c r="J43" s="87">
        <f t="shared" si="4"/>
        <v>1.6551789924638467E-2</v>
      </c>
      <c r="K43" s="120">
        <f t="shared" si="6"/>
        <v>1.1034526616425644E-2</v>
      </c>
      <c r="O43" s="116">
        <f>Amnt_Deposited!B38</f>
        <v>2024</v>
      </c>
      <c r="P43" s="119">
        <f>Amnt_Deposited!H38</f>
        <v>0.28179632181600001</v>
      </c>
      <c r="Q43" s="319">
        <f>MCF!R42</f>
        <v>0.8</v>
      </c>
      <c r="R43" s="87">
        <f t="shared" si="5"/>
        <v>2.7052446894336002E-2</v>
      </c>
      <c r="S43" s="87">
        <f t="shared" si="7"/>
        <v>2.7052446894336002E-2</v>
      </c>
      <c r="T43" s="87">
        <f t="shared" si="8"/>
        <v>0</v>
      </c>
      <c r="U43" s="87">
        <f t="shared" si="9"/>
        <v>0.27721660146086224</v>
      </c>
      <c r="V43" s="87">
        <f t="shared" si="10"/>
        <v>1.8138947862617497E-2</v>
      </c>
      <c r="W43" s="120">
        <f t="shared" si="11"/>
        <v>1.2092631908411665E-2</v>
      </c>
    </row>
    <row r="44" spans="2:23">
      <c r="B44" s="116">
        <f>Amnt_Deposited!B39</f>
        <v>2025</v>
      </c>
      <c r="C44" s="119">
        <f>Amnt_Deposited!H39</f>
        <v>0.28700948764800005</v>
      </c>
      <c r="D44" s="453">
        <f>Dry_Matter_Content!H31</f>
        <v>0.73</v>
      </c>
      <c r="E44" s="319">
        <f>MCF!R43</f>
        <v>0.8</v>
      </c>
      <c r="F44" s="87">
        <f t="shared" si="0"/>
        <v>2.5142031117964803E-2</v>
      </c>
      <c r="G44" s="87">
        <f t="shared" si="1"/>
        <v>2.5142031117964803E-2</v>
      </c>
      <c r="H44" s="87">
        <f t="shared" si="2"/>
        <v>0</v>
      </c>
      <c r="I44" s="87">
        <f t="shared" si="3"/>
        <v>0.26100051057237716</v>
      </c>
      <c r="J44" s="87">
        <f t="shared" si="4"/>
        <v>1.7101669378624416E-2</v>
      </c>
      <c r="K44" s="120">
        <f t="shared" si="6"/>
        <v>1.1401112919082943E-2</v>
      </c>
      <c r="O44" s="116">
        <f>Amnt_Deposited!B39</f>
        <v>2025</v>
      </c>
      <c r="P44" s="119">
        <f>Amnt_Deposited!H39</f>
        <v>0.28700948764800005</v>
      </c>
      <c r="Q44" s="319">
        <f>MCF!R43</f>
        <v>0.8</v>
      </c>
      <c r="R44" s="87">
        <f t="shared" si="5"/>
        <v>2.7552910814208006E-2</v>
      </c>
      <c r="S44" s="87">
        <f t="shared" si="7"/>
        <v>2.7552910814208006E-2</v>
      </c>
      <c r="T44" s="87">
        <f t="shared" si="8"/>
        <v>0</v>
      </c>
      <c r="U44" s="87">
        <f t="shared" si="9"/>
        <v>0.28602795679164628</v>
      </c>
      <c r="V44" s="87">
        <f t="shared" si="10"/>
        <v>1.8741555483424016E-2</v>
      </c>
      <c r="W44" s="120">
        <f t="shared" si="11"/>
        <v>1.2494370322282677E-2</v>
      </c>
    </row>
    <row r="45" spans="2:23">
      <c r="B45" s="116">
        <f>Amnt_Deposited!B40</f>
        <v>2026</v>
      </c>
      <c r="C45" s="119">
        <f>Amnt_Deposited!H40</f>
        <v>0.29222265348000004</v>
      </c>
      <c r="D45" s="453">
        <f>Dry_Matter_Content!H32</f>
        <v>0.73</v>
      </c>
      <c r="E45" s="319">
        <f>MCF!R44</f>
        <v>0.8</v>
      </c>
      <c r="F45" s="87">
        <f t="shared" si="0"/>
        <v>2.5598704444848006E-2</v>
      </c>
      <c r="G45" s="87">
        <f t="shared" si="1"/>
        <v>2.5598704444848006E-2</v>
      </c>
      <c r="H45" s="87">
        <f t="shared" si="2"/>
        <v>0</v>
      </c>
      <c r="I45" s="87">
        <f t="shared" si="3"/>
        <v>0.26895396749482958</v>
      </c>
      <c r="J45" s="87">
        <f t="shared" si="4"/>
        <v>1.7645247522395581E-2</v>
      </c>
      <c r="K45" s="120">
        <f t="shared" si="6"/>
        <v>1.1763498348263721E-2</v>
      </c>
      <c r="O45" s="116">
        <f>Amnt_Deposited!B40</f>
        <v>2026</v>
      </c>
      <c r="P45" s="119">
        <f>Amnt_Deposited!H40</f>
        <v>0.29222265348000004</v>
      </c>
      <c r="Q45" s="319">
        <f>MCF!R44</f>
        <v>0.8</v>
      </c>
      <c r="R45" s="87">
        <f t="shared" si="5"/>
        <v>2.8053374734080001E-2</v>
      </c>
      <c r="S45" s="87">
        <f t="shared" si="7"/>
        <v>2.8053374734080001E-2</v>
      </c>
      <c r="T45" s="87">
        <f t="shared" si="8"/>
        <v>0</v>
      </c>
      <c r="U45" s="87">
        <f t="shared" si="9"/>
        <v>0.29474407396693658</v>
      </c>
      <c r="V45" s="87">
        <f t="shared" si="10"/>
        <v>1.9337257558789685E-2</v>
      </c>
      <c r="W45" s="120">
        <f t="shared" si="11"/>
        <v>1.2891505039193122E-2</v>
      </c>
    </row>
    <row r="46" spans="2:23">
      <c r="B46" s="116">
        <f>Amnt_Deposited!B41</f>
        <v>2027</v>
      </c>
      <c r="C46" s="119">
        <f>Amnt_Deposited!H41</f>
        <v>0.29743581931200008</v>
      </c>
      <c r="D46" s="453">
        <f>Dry_Matter_Content!H33</f>
        <v>0.73</v>
      </c>
      <c r="E46" s="319">
        <f>MCF!R45</f>
        <v>0.8</v>
      </c>
      <c r="F46" s="87">
        <f t="shared" si="0"/>
        <v>2.6055377771731204E-2</v>
      </c>
      <c r="G46" s="87">
        <f t="shared" si="1"/>
        <v>2.6055377771731204E-2</v>
      </c>
      <c r="H46" s="87">
        <f t="shared" si="2"/>
        <v>0</v>
      </c>
      <c r="I46" s="87">
        <f t="shared" si="3"/>
        <v>0.27682639490309563</v>
      </c>
      <c r="J46" s="87">
        <f t="shared" si="4"/>
        <v>1.8182950363465181E-2</v>
      </c>
      <c r="K46" s="120">
        <f t="shared" si="6"/>
        <v>1.2121966908976788E-2</v>
      </c>
      <c r="O46" s="116">
        <f>Amnt_Deposited!B41</f>
        <v>2027</v>
      </c>
      <c r="P46" s="119">
        <f>Amnt_Deposited!H41</f>
        <v>0.29743581931200008</v>
      </c>
      <c r="Q46" s="319">
        <f>MCF!R45</f>
        <v>0.8</v>
      </c>
      <c r="R46" s="87">
        <f t="shared" si="5"/>
        <v>2.8553838653952009E-2</v>
      </c>
      <c r="S46" s="87">
        <f t="shared" si="7"/>
        <v>2.8553838653952009E-2</v>
      </c>
      <c r="T46" s="87">
        <f t="shared" si="8"/>
        <v>0</v>
      </c>
      <c r="U46" s="87">
        <f t="shared" si="9"/>
        <v>0.30337139167462535</v>
      </c>
      <c r="V46" s="87">
        <f t="shared" si="10"/>
        <v>1.9926520946263217E-2</v>
      </c>
      <c r="W46" s="120">
        <f t="shared" si="11"/>
        <v>1.3284347297508811E-2</v>
      </c>
    </row>
    <row r="47" spans="2:23">
      <c r="B47" s="116">
        <f>Amnt_Deposited!B42</f>
        <v>2028</v>
      </c>
      <c r="C47" s="119">
        <f>Amnt_Deposited!H42</f>
        <v>0.30264898514400002</v>
      </c>
      <c r="D47" s="453">
        <f>Dry_Matter_Content!H34</f>
        <v>0.73</v>
      </c>
      <c r="E47" s="319">
        <f>MCF!R46</f>
        <v>0.8</v>
      </c>
      <c r="F47" s="87">
        <f t="shared" si="0"/>
        <v>2.65120510986144E-2</v>
      </c>
      <c r="G47" s="87">
        <f t="shared" si="1"/>
        <v>2.65120510986144E-2</v>
      </c>
      <c r="H47" s="87">
        <f t="shared" si="2"/>
        <v>0</v>
      </c>
      <c r="I47" s="87">
        <f t="shared" si="3"/>
        <v>0.28462327089310424</v>
      </c>
      <c r="J47" s="87">
        <f t="shared" si="4"/>
        <v>1.8715175108605767E-2</v>
      </c>
      <c r="K47" s="120">
        <f t="shared" si="6"/>
        <v>1.2476783405737178E-2</v>
      </c>
      <c r="O47" s="116">
        <f>Amnt_Deposited!B42</f>
        <v>2028</v>
      </c>
      <c r="P47" s="119">
        <f>Amnt_Deposited!H42</f>
        <v>0.30264898514400002</v>
      </c>
      <c r="Q47" s="319">
        <f>MCF!R46</f>
        <v>0.8</v>
      </c>
      <c r="R47" s="87">
        <f t="shared" si="5"/>
        <v>2.9054302573823999E-2</v>
      </c>
      <c r="S47" s="87">
        <f t="shared" si="7"/>
        <v>2.9054302573823999E-2</v>
      </c>
      <c r="T47" s="87">
        <f t="shared" si="8"/>
        <v>0</v>
      </c>
      <c r="U47" s="87">
        <f t="shared" si="9"/>
        <v>0.31191591330751156</v>
      </c>
      <c r="V47" s="87">
        <f t="shared" si="10"/>
        <v>2.0509780940937826E-2</v>
      </c>
      <c r="W47" s="120">
        <f t="shared" si="11"/>
        <v>1.367318729395855E-2</v>
      </c>
    </row>
    <row r="48" spans="2:23">
      <c r="B48" s="116">
        <f>Amnt_Deposited!B43</f>
        <v>2029</v>
      </c>
      <c r="C48" s="119">
        <f>Amnt_Deposited!H43</f>
        <v>0.307862150976</v>
      </c>
      <c r="D48" s="453">
        <f>Dry_Matter_Content!H35</f>
        <v>0.73</v>
      </c>
      <c r="E48" s="319">
        <f>MCF!R47</f>
        <v>0.8</v>
      </c>
      <c r="F48" s="87">
        <f t="shared" si="0"/>
        <v>2.6968724425497598E-2</v>
      </c>
      <c r="G48" s="87">
        <f t="shared" si="1"/>
        <v>2.6968724425497598E-2</v>
      </c>
      <c r="H48" s="87">
        <f t="shared" si="2"/>
        <v>0</v>
      </c>
      <c r="I48" s="87">
        <f t="shared" si="3"/>
        <v>0.29234970320764453</v>
      </c>
      <c r="J48" s="87">
        <f t="shared" si="4"/>
        <v>1.9242292110957276E-2</v>
      </c>
      <c r="K48" s="120">
        <f t="shared" si="6"/>
        <v>1.2828194740638184E-2</v>
      </c>
      <c r="O48" s="116">
        <f>Amnt_Deposited!B43</f>
        <v>2029</v>
      </c>
      <c r="P48" s="119">
        <f>Amnt_Deposited!H43</f>
        <v>0.307862150976</v>
      </c>
      <c r="Q48" s="319">
        <f>MCF!R47</f>
        <v>0.8</v>
      </c>
      <c r="R48" s="87">
        <f t="shared" si="5"/>
        <v>2.9554766493696E-2</v>
      </c>
      <c r="S48" s="87">
        <f t="shared" si="7"/>
        <v>2.9554766493696E-2</v>
      </c>
      <c r="T48" s="87">
        <f t="shared" si="8"/>
        <v>0</v>
      </c>
      <c r="U48" s="87">
        <f t="shared" si="9"/>
        <v>0.32038323639193927</v>
      </c>
      <c r="V48" s="87">
        <f t="shared" si="10"/>
        <v>2.1087443409268252E-2</v>
      </c>
      <c r="W48" s="120">
        <f t="shared" si="11"/>
        <v>1.4058295606178835E-2</v>
      </c>
    </row>
    <row r="49" spans="2:23">
      <c r="B49" s="116">
        <f>Amnt_Deposited!B44</f>
        <v>2030</v>
      </c>
      <c r="C49" s="119">
        <f>Amnt_Deposited!H44</f>
        <v>0.31307531680800005</v>
      </c>
      <c r="D49" s="453">
        <f>Dry_Matter_Content!H36</f>
        <v>0.73</v>
      </c>
      <c r="E49" s="319">
        <f>MCF!R48</f>
        <v>0.8</v>
      </c>
      <c r="F49" s="87">
        <f t="shared" si="0"/>
        <v>2.7425397752380804E-2</v>
      </c>
      <c r="G49" s="87">
        <f t="shared" si="1"/>
        <v>2.7425397752380804E-2</v>
      </c>
      <c r="H49" s="87">
        <f t="shared" si="2"/>
        <v>0</v>
      </c>
      <c r="I49" s="87">
        <f t="shared" si="3"/>
        <v>0.30001045427452672</v>
      </c>
      <c r="J49" s="87">
        <f t="shared" si="4"/>
        <v>1.9764646685498589E-2</v>
      </c>
      <c r="K49" s="120">
        <f t="shared" si="6"/>
        <v>1.3176431123665726E-2</v>
      </c>
      <c r="O49" s="116">
        <f>Amnt_Deposited!B44</f>
        <v>2030</v>
      </c>
      <c r="P49" s="119">
        <f>Amnt_Deposited!H44</f>
        <v>0.31307531680800005</v>
      </c>
      <c r="Q49" s="319">
        <f>MCF!R48</f>
        <v>0.8</v>
      </c>
      <c r="R49" s="87">
        <f t="shared" si="5"/>
        <v>3.0055230413568002E-2</v>
      </c>
      <c r="S49" s="87">
        <f t="shared" si="7"/>
        <v>3.0055230413568002E-2</v>
      </c>
      <c r="T49" s="87">
        <f t="shared" si="8"/>
        <v>0</v>
      </c>
      <c r="U49" s="87">
        <f t="shared" si="9"/>
        <v>0.32877858002687871</v>
      </c>
      <c r="V49" s="87">
        <f t="shared" si="10"/>
        <v>2.1659886778628595E-2</v>
      </c>
      <c r="W49" s="120">
        <f t="shared" si="11"/>
        <v>1.4439924519085729E-2</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0.27972789347274479</v>
      </c>
      <c r="J50" s="87">
        <f t="shared" si="4"/>
        <v>2.0282560801781924E-2</v>
      </c>
      <c r="K50" s="120">
        <f t="shared" si="6"/>
        <v>1.3521707201187949E-2</v>
      </c>
      <c r="O50" s="116">
        <f>Amnt_Deposited!B45</f>
        <v>2031</v>
      </c>
      <c r="P50" s="119">
        <f>Amnt_Deposited!H45</f>
        <v>0</v>
      </c>
      <c r="Q50" s="319">
        <f>MCF!R49</f>
        <v>0.8</v>
      </c>
      <c r="R50" s="87">
        <f t="shared" si="5"/>
        <v>0</v>
      </c>
      <c r="S50" s="87">
        <f t="shared" si="7"/>
        <v>0</v>
      </c>
      <c r="T50" s="87">
        <f t="shared" si="8"/>
        <v>0</v>
      </c>
      <c r="U50" s="87">
        <f t="shared" si="9"/>
        <v>0.30655111613451497</v>
      </c>
      <c r="V50" s="87">
        <f t="shared" si="10"/>
        <v>2.2227463892363759E-2</v>
      </c>
      <c r="W50" s="120">
        <f t="shared" si="11"/>
        <v>1.4818309261575839E-2</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0.26081655912929669</v>
      </c>
      <c r="J51" s="87">
        <f t="shared" si="4"/>
        <v>1.8911334343448102E-2</v>
      </c>
      <c r="K51" s="120">
        <f t="shared" si="6"/>
        <v>1.2607556228965401E-2</v>
      </c>
      <c r="O51" s="116">
        <f>Amnt_Deposited!B46</f>
        <v>2032</v>
      </c>
      <c r="P51" s="119">
        <f>Amnt_Deposited!H46</f>
        <v>0</v>
      </c>
      <c r="Q51" s="319">
        <f>MCF!R50</f>
        <v>0.8</v>
      </c>
      <c r="R51" s="87">
        <f t="shared" ref="R51:R82" si="13">P51*$W$6*DOCF*Q51</f>
        <v>0</v>
      </c>
      <c r="S51" s="87">
        <f t="shared" si="7"/>
        <v>0</v>
      </c>
      <c r="T51" s="87">
        <f t="shared" si="8"/>
        <v>0</v>
      </c>
      <c r="U51" s="87">
        <f t="shared" si="9"/>
        <v>0.28582636616909241</v>
      </c>
      <c r="V51" s="87">
        <f t="shared" si="10"/>
        <v>2.0724749965422586E-2</v>
      </c>
      <c r="W51" s="120">
        <f t="shared" si="11"/>
        <v>1.381649997694839E-2</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0.24318374786129057</v>
      </c>
      <c r="J52" s="87">
        <f t="shared" si="4"/>
        <v>1.7632811268006122E-2</v>
      </c>
      <c r="K52" s="120">
        <f t="shared" si="6"/>
        <v>1.1755207512004082E-2</v>
      </c>
      <c r="O52" s="116">
        <f>Amnt_Deposited!B47</f>
        <v>2033</v>
      </c>
      <c r="P52" s="119">
        <f>Amnt_Deposited!H47</f>
        <v>0</v>
      </c>
      <c r="Q52" s="319">
        <f>MCF!R51</f>
        <v>0.8</v>
      </c>
      <c r="R52" s="87">
        <f t="shared" si="13"/>
        <v>0</v>
      </c>
      <c r="S52" s="87">
        <f t="shared" si="7"/>
        <v>0</v>
      </c>
      <c r="T52" s="87">
        <f t="shared" si="8"/>
        <v>0</v>
      </c>
      <c r="U52" s="87">
        <f t="shared" si="9"/>
        <v>0.26650273738223634</v>
      </c>
      <c r="V52" s="87">
        <f t="shared" si="10"/>
        <v>1.9323628786856034E-2</v>
      </c>
      <c r="W52" s="120">
        <f t="shared" si="11"/>
        <v>1.2882419191237355E-2</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0.2267430236074337</v>
      </c>
      <c r="J53" s="87">
        <f t="shared" si="4"/>
        <v>1.6440724253856877E-2</v>
      </c>
      <c r="K53" s="120">
        <f t="shared" si="6"/>
        <v>1.0960482835904584E-2</v>
      </c>
      <c r="O53" s="116">
        <f>Amnt_Deposited!B48</f>
        <v>2034</v>
      </c>
      <c r="P53" s="119">
        <f>Amnt_Deposited!H48</f>
        <v>0</v>
      </c>
      <c r="Q53" s="319">
        <f>MCF!R52</f>
        <v>0.8</v>
      </c>
      <c r="R53" s="87">
        <f t="shared" si="13"/>
        <v>0</v>
      </c>
      <c r="S53" s="87">
        <f t="shared" si="7"/>
        <v>0</v>
      </c>
      <c r="T53" s="87">
        <f t="shared" si="8"/>
        <v>0</v>
      </c>
      <c r="U53" s="87">
        <f t="shared" si="9"/>
        <v>0.24848550532321509</v>
      </c>
      <c r="V53" s="87">
        <f t="shared" si="10"/>
        <v>1.801723205902124E-2</v>
      </c>
      <c r="W53" s="120">
        <f t="shared" si="11"/>
        <v>1.2011488039347493E-2</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0.21141379391835971</v>
      </c>
      <c r="J54" s="87">
        <f t="shared" si="4"/>
        <v>1.5329229689073985E-2</v>
      </c>
      <c r="K54" s="120">
        <f t="shared" si="6"/>
        <v>1.0219486459382657E-2</v>
      </c>
      <c r="O54" s="116">
        <f>Amnt_Deposited!B49</f>
        <v>2035</v>
      </c>
      <c r="P54" s="119">
        <f>Amnt_Deposited!H49</f>
        <v>0</v>
      </c>
      <c r="Q54" s="319">
        <f>MCF!R53</f>
        <v>0.8</v>
      </c>
      <c r="R54" s="87">
        <f t="shared" si="13"/>
        <v>0</v>
      </c>
      <c r="S54" s="87">
        <f t="shared" si="7"/>
        <v>0</v>
      </c>
      <c r="T54" s="87">
        <f t="shared" si="8"/>
        <v>0</v>
      </c>
      <c r="U54" s="87">
        <f t="shared" si="9"/>
        <v>0.23168634949957237</v>
      </c>
      <c r="V54" s="87">
        <f t="shared" si="10"/>
        <v>1.6799155823642727E-2</v>
      </c>
      <c r="W54" s="120">
        <f t="shared" si="11"/>
        <v>1.1199437215761818E-2</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0.19712091489234834</v>
      </c>
      <c r="J55" s="87">
        <f t="shared" si="4"/>
        <v>1.4292879026011365E-2</v>
      </c>
      <c r="K55" s="120">
        <f t="shared" si="6"/>
        <v>9.5285860173409086E-3</v>
      </c>
      <c r="O55" s="116">
        <f>Amnt_Deposited!B50</f>
        <v>2036</v>
      </c>
      <c r="P55" s="119">
        <f>Amnt_Deposited!H50</f>
        <v>0</v>
      </c>
      <c r="Q55" s="319">
        <f>MCF!R54</f>
        <v>0.8</v>
      </c>
      <c r="R55" s="87">
        <f t="shared" si="13"/>
        <v>0</v>
      </c>
      <c r="S55" s="87">
        <f t="shared" si="7"/>
        <v>0</v>
      </c>
      <c r="T55" s="87">
        <f t="shared" si="8"/>
        <v>0</v>
      </c>
      <c r="U55" s="87">
        <f t="shared" si="9"/>
        <v>0.21602292042997087</v>
      </c>
      <c r="V55" s="87">
        <f t="shared" si="10"/>
        <v>1.5663429069601501E-2</v>
      </c>
      <c r="W55" s="120">
        <f t="shared" si="11"/>
        <v>1.0442286046401E-2</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0.18379432281983199</v>
      </c>
      <c r="J56" s="87">
        <f t="shared" si="4"/>
        <v>1.3326592072516345E-2</v>
      </c>
      <c r="K56" s="120">
        <f t="shared" si="6"/>
        <v>8.8843947150108963E-3</v>
      </c>
      <c r="O56" s="116">
        <f>Amnt_Deposited!B51</f>
        <v>2037</v>
      </c>
      <c r="P56" s="119">
        <f>Amnt_Deposited!H51</f>
        <v>0</v>
      </c>
      <c r="Q56" s="319">
        <f>MCF!R55</f>
        <v>0.8</v>
      </c>
      <c r="R56" s="87">
        <f t="shared" si="13"/>
        <v>0</v>
      </c>
      <c r="S56" s="87">
        <f t="shared" si="7"/>
        <v>0</v>
      </c>
      <c r="T56" s="87">
        <f t="shared" si="8"/>
        <v>0</v>
      </c>
      <c r="U56" s="87">
        <f t="shared" si="9"/>
        <v>0.20141843596693926</v>
      </c>
      <c r="V56" s="87">
        <f t="shared" si="10"/>
        <v>1.4604484463031617E-2</v>
      </c>
      <c r="W56" s="120">
        <f t="shared" si="11"/>
        <v>9.7363229753544105E-3</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0.17136869073101016</v>
      </c>
      <c r="J57" s="87">
        <f t="shared" si="4"/>
        <v>1.2425632088821843E-2</v>
      </c>
      <c r="K57" s="120">
        <f t="shared" si="6"/>
        <v>8.2837547258812275E-3</v>
      </c>
      <c r="O57" s="116">
        <f>Amnt_Deposited!B52</f>
        <v>2038</v>
      </c>
      <c r="P57" s="119">
        <f>Amnt_Deposited!H52</f>
        <v>0</v>
      </c>
      <c r="Q57" s="319">
        <f>MCF!R56</f>
        <v>0.8</v>
      </c>
      <c r="R57" s="87">
        <f t="shared" si="13"/>
        <v>0</v>
      </c>
      <c r="S57" s="87">
        <f t="shared" si="7"/>
        <v>0</v>
      </c>
      <c r="T57" s="87">
        <f t="shared" si="8"/>
        <v>0</v>
      </c>
      <c r="U57" s="87">
        <f t="shared" si="9"/>
        <v>0.18780130491069613</v>
      </c>
      <c r="V57" s="87">
        <f t="shared" si="10"/>
        <v>1.3617131056243121E-2</v>
      </c>
      <c r="W57" s="120">
        <f t="shared" si="11"/>
        <v>9.0780873708287465E-3</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0.15978310816296765</v>
      </c>
      <c r="J58" s="87">
        <f t="shared" si="4"/>
        <v>1.1585582568042525E-2</v>
      </c>
      <c r="K58" s="120">
        <f t="shared" si="6"/>
        <v>7.7237217120283497E-3</v>
      </c>
      <c r="O58" s="116">
        <f>Amnt_Deposited!B53</f>
        <v>2039</v>
      </c>
      <c r="P58" s="119">
        <f>Amnt_Deposited!H53</f>
        <v>0</v>
      </c>
      <c r="Q58" s="319">
        <f>MCF!R57</f>
        <v>0.8</v>
      </c>
      <c r="R58" s="87">
        <f t="shared" si="13"/>
        <v>0</v>
      </c>
      <c r="S58" s="87">
        <f t="shared" si="7"/>
        <v>0</v>
      </c>
      <c r="T58" s="87">
        <f t="shared" si="8"/>
        <v>0</v>
      </c>
      <c r="U58" s="87">
        <f t="shared" si="9"/>
        <v>0.17510477606900568</v>
      </c>
      <c r="V58" s="87">
        <f t="shared" si="10"/>
        <v>1.2696528841690443E-2</v>
      </c>
      <c r="W58" s="120">
        <f t="shared" si="11"/>
        <v>8.4643525611269622E-3</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0.1489807825765147</v>
      </c>
      <c r="J59" s="87">
        <f t="shared" si="4"/>
        <v>1.0802325586452938E-2</v>
      </c>
      <c r="K59" s="120">
        <f t="shared" si="6"/>
        <v>7.2015503909686248E-3</v>
      </c>
      <c r="O59" s="116">
        <f>Amnt_Deposited!B54</f>
        <v>2040</v>
      </c>
      <c r="P59" s="119">
        <f>Amnt_Deposited!H54</f>
        <v>0</v>
      </c>
      <c r="Q59" s="319">
        <f>MCF!R58</f>
        <v>0.8</v>
      </c>
      <c r="R59" s="87">
        <f t="shared" si="13"/>
        <v>0</v>
      </c>
      <c r="S59" s="87">
        <f t="shared" si="7"/>
        <v>0</v>
      </c>
      <c r="T59" s="87">
        <f t="shared" si="8"/>
        <v>0</v>
      </c>
      <c r="U59" s="87">
        <f t="shared" si="9"/>
        <v>0.16326661104275589</v>
      </c>
      <c r="V59" s="87">
        <f t="shared" si="10"/>
        <v>1.1838165026249797E-2</v>
      </c>
      <c r="W59" s="120">
        <f t="shared" si="11"/>
        <v>7.8921100174998635E-3</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0.13890876095909407</v>
      </c>
      <c r="J60" s="87">
        <f t="shared" si="4"/>
        <v>1.0072021617420617E-2</v>
      </c>
      <c r="K60" s="120">
        <f t="shared" si="6"/>
        <v>6.7146810782804109E-3</v>
      </c>
      <c r="O60" s="116">
        <f>Amnt_Deposited!B55</f>
        <v>2041</v>
      </c>
      <c r="P60" s="119">
        <f>Amnt_Deposited!H55</f>
        <v>0</v>
      </c>
      <c r="Q60" s="319">
        <f>MCF!R59</f>
        <v>0.8</v>
      </c>
      <c r="R60" s="87">
        <f t="shared" si="13"/>
        <v>0</v>
      </c>
      <c r="S60" s="87">
        <f t="shared" si="7"/>
        <v>0</v>
      </c>
      <c r="T60" s="87">
        <f t="shared" si="8"/>
        <v>0</v>
      </c>
      <c r="U60" s="87">
        <f t="shared" si="9"/>
        <v>0.15222877913325383</v>
      </c>
      <c r="V60" s="87">
        <f t="shared" si="10"/>
        <v>1.103783190950205E-2</v>
      </c>
      <c r="W60" s="120">
        <f t="shared" si="11"/>
        <v>7.3585546063346993E-3</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0.12951767024905197</v>
      </c>
      <c r="J61" s="87">
        <f t="shared" si="4"/>
        <v>9.3910907100420958E-3</v>
      </c>
      <c r="K61" s="120">
        <f t="shared" si="6"/>
        <v>6.2607271400280636E-3</v>
      </c>
      <c r="O61" s="116">
        <f>Amnt_Deposited!B56</f>
        <v>2042</v>
      </c>
      <c r="P61" s="119">
        <f>Amnt_Deposited!H56</f>
        <v>0</v>
      </c>
      <c r="Q61" s="319">
        <f>MCF!R60</f>
        <v>0.8</v>
      </c>
      <c r="R61" s="87">
        <f t="shared" si="13"/>
        <v>0</v>
      </c>
      <c r="S61" s="87">
        <f t="shared" si="7"/>
        <v>0</v>
      </c>
      <c r="T61" s="87">
        <f t="shared" si="8"/>
        <v>0</v>
      </c>
      <c r="U61" s="87">
        <f t="shared" si="9"/>
        <v>0.14193717287567345</v>
      </c>
      <c r="V61" s="87">
        <f t="shared" si="10"/>
        <v>1.0291606257580382E-2</v>
      </c>
      <c r="W61" s="120">
        <f t="shared" si="11"/>
        <v>6.861070838386921E-3</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0.12076147530883256</v>
      </c>
      <c r="J62" s="87">
        <f t="shared" si="4"/>
        <v>8.7561949402194129E-3</v>
      </c>
      <c r="K62" s="120">
        <f t="shared" si="6"/>
        <v>5.837463293479608E-3</v>
      </c>
      <c r="O62" s="116">
        <f>Amnt_Deposited!B57</f>
        <v>2043</v>
      </c>
      <c r="P62" s="119">
        <f>Amnt_Deposited!H57</f>
        <v>0</v>
      </c>
      <c r="Q62" s="319">
        <f>MCF!R61</f>
        <v>0.8</v>
      </c>
      <c r="R62" s="87">
        <f t="shared" si="13"/>
        <v>0</v>
      </c>
      <c r="S62" s="87">
        <f t="shared" si="7"/>
        <v>0</v>
      </c>
      <c r="T62" s="87">
        <f t="shared" si="8"/>
        <v>0</v>
      </c>
      <c r="U62" s="87">
        <f t="shared" si="9"/>
        <v>0.13234134280420012</v>
      </c>
      <c r="V62" s="87">
        <f t="shared" si="10"/>
        <v>9.5958300714733338E-3</v>
      </c>
      <c r="W62" s="120">
        <f t="shared" si="11"/>
        <v>6.3972200476488886E-3</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0.11259725326068025</v>
      </c>
      <c r="J63" s="87">
        <f t="shared" si="4"/>
        <v>8.164222048152316E-3</v>
      </c>
      <c r="K63" s="120">
        <f t="shared" si="6"/>
        <v>5.4428146987682106E-3</v>
      </c>
      <c r="O63" s="116">
        <f>Amnt_Deposited!B58</f>
        <v>2044</v>
      </c>
      <c r="P63" s="119">
        <f>Amnt_Deposited!H58</f>
        <v>0</v>
      </c>
      <c r="Q63" s="319">
        <f>MCF!R62</f>
        <v>0.8</v>
      </c>
      <c r="R63" s="87">
        <f t="shared" si="13"/>
        <v>0</v>
      </c>
      <c r="S63" s="87">
        <f t="shared" si="7"/>
        <v>0</v>
      </c>
      <c r="T63" s="87">
        <f t="shared" si="8"/>
        <v>0</v>
      </c>
      <c r="U63" s="87">
        <f t="shared" si="9"/>
        <v>0.12339425014869074</v>
      </c>
      <c r="V63" s="87">
        <f t="shared" si="10"/>
        <v>8.9470926555093901E-3</v>
      </c>
      <c r="W63" s="120">
        <f t="shared" si="11"/>
        <v>5.96472843700626E-3</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0.10498498307864315</v>
      </c>
      <c r="J64" s="87">
        <f t="shared" si="4"/>
        <v>7.6122701820371024E-3</v>
      </c>
      <c r="K64" s="120">
        <f t="shared" si="6"/>
        <v>5.0748467880247349E-3</v>
      </c>
      <c r="O64" s="116">
        <f>Amnt_Deposited!B59</f>
        <v>2045</v>
      </c>
      <c r="P64" s="119">
        <f>Amnt_Deposited!H59</f>
        <v>0</v>
      </c>
      <c r="Q64" s="319">
        <f>MCF!R63</f>
        <v>0.8</v>
      </c>
      <c r="R64" s="87">
        <f t="shared" si="13"/>
        <v>0</v>
      </c>
      <c r="S64" s="87">
        <f t="shared" si="7"/>
        <v>0</v>
      </c>
      <c r="T64" s="87">
        <f t="shared" si="8"/>
        <v>0</v>
      </c>
      <c r="U64" s="87">
        <f t="shared" si="9"/>
        <v>0.11505203625056788</v>
      </c>
      <c r="V64" s="87">
        <f t="shared" si="10"/>
        <v>8.342213898122855E-3</v>
      </c>
      <c r="W64" s="120">
        <f t="shared" si="11"/>
        <v>5.5614759320819027E-3</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9.788734940545743E-2</v>
      </c>
      <c r="J65" s="87">
        <f t="shared" si="4"/>
        <v>7.0976336731857223E-3</v>
      </c>
      <c r="K65" s="120">
        <f t="shared" si="6"/>
        <v>4.7317557821238143E-3</v>
      </c>
      <c r="O65" s="116">
        <f>Amnt_Deposited!B60</f>
        <v>2046</v>
      </c>
      <c r="P65" s="119">
        <f>Amnt_Deposited!H60</f>
        <v>0</v>
      </c>
      <c r="Q65" s="319">
        <f>MCF!R64</f>
        <v>0.8</v>
      </c>
      <c r="R65" s="87">
        <f t="shared" si="13"/>
        <v>0</v>
      </c>
      <c r="S65" s="87">
        <f t="shared" si="7"/>
        <v>0</v>
      </c>
      <c r="T65" s="87">
        <f t="shared" si="8"/>
        <v>0</v>
      </c>
      <c r="U65" s="87">
        <f t="shared" si="9"/>
        <v>0.10727380756762463</v>
      </c>
      <c r="V65" s="87">
        <f t="shared" si="10"/>
        <v>7.77822868294326E-3</v>
      </c>
      <c r="W65" s="120">
        <f t="shared" si="11"/>
        <v>5.1854857886288394E-3</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9.1269559632622704E-2</v>
      </c>
      <c r="J66" s="87">
        <f t="shared" si="4"/>
        <v>6.6177897728347222E-3</v>
      </c>
      <c r="K66" s="120">
        <f t="shared" si="6"/>
        <v>4.4118598485564809E-3</v>
      </c>
      <c r="O66" s="116">
        <f>Amnt_Deposited!B61</f>
        <v>2047</v>
      </c>
      <c r="P66" s="119">
        <f>Amnt_Deposited!H61</f>
        <v>0</v>
      </c>
      <c r="Q66" s="319">
        <f>MCF!R65</f>
        <v>0.8</v>
      </c>
      <c r="R66" s="87">
        <f t="shared" si="13"/>
        <v>0</v>
      </c>
      <c r="S66" s="87">
        <f t="shared" si="7"/>
        <v>0</v>
      </c>
      <c r="T66" s="87">
        <f t="shared" si="8"/>
        <v>0</v>
      </c>
      <c r="U66" s="87">
        <f t="shared" si="9"/>
        <v>0.10002143521383315</v>
      </c>
      <c r="V66" s="87">
        <f t="shared" si="10"/>
        <v>7.2523723537914796E-3</v>
      </c>
      <c r="W66" s="120">
        <f t="shared" si="11"/>
        <v>4.8349149025276525E-3</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8.5099173346994822E-2</v>
      </c>
      <c r="J67" s="87">
        <f t="shared" si="4"/>
        <v>6.1703862856278841E-3</v>
      </c>
      <c r="K67" s="120">
        <f t="shared" si="6"/>
        <v>4.1135908570852555E-3</v>
      </c>
      <c r="O67" s="116">
        <f>Amnt_Deposited!B62</f>
        <v>2048</v>
      </c>
      <c r="P67" s="119">
        <f>Amnt_Deposited!H62</f>
        <v>0</v>
      </c>
      <c r="Q67" s="319">
        <f>MCF!R66</f>
        <v>0.8</v>
      </c>
      <c r="R67" s="87">
        <f t="shared" si="13"/>
        <v>0</v>
      </c>
      <c r="S67" s="87">
        <f t="shared" si="7"/>
        <v>0</v>
      </c>
      <c r="T67" s="87">
        <f t="shared" si="8"/>
        <v>0</v>
      </c>
      <c r="U67" s="87">
        <f t="shared" si="9"/>
        <v>9.3259368051501215E-2</v>
      </c>
      <c r="V67" s="87">
        <f t="shared" si="10"/>
        <v>6.762067162331931E-3</v>
      </c>
      <c r="W67" s="120">
        <f t="shared" si="11"/>
        <v>4.5080447748879534E-3</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7.9345943307842962E-2</v>
      </c>
      <c r="J68" s="87">
        <f t="shared" si="4"/>
        <v>5.7532300391518586E-3</v>
      </c>
      <c r="K68" s="120">
        <f t="shared" si="6"/>
        <v>3.8354866927679055E-3</v>
      </c>
      <c r="O68" s="116">
        <f>Amnt_Deposited!B63</f>
        <v>2049</v>
      </c>
      <c r="P68" s="119">
        <f>Amnt_Deposited!H63</f>
        <v>0</v>
      </c>
      <c r="Q68" s="319">
        <f>MCF!R67</f>
        <v>0.8</v>
      </c>
      <c r="R68" s="87">
        <f t="shared" si="13"/>
        <v>0</v>
      </c>
      <c r="S68" s="87">
        <f t="shared" si="7"/>
        <v>0</v>
      </c>
      <c r="T68" s="87">
        <f t="shared" si="8"/>
        <v>0</v>
      </c>
      <c r="U68" s="87">
        <f t="shared" si="9"/>
        <v>8.6954458419553973E-2</v>
      </c>
      <c r="V68" s="87">
        <f t="shared" si="10"/>
        <v>6.3049096319472454E-3</v>
      </c>
      <c r="W68" s="120">
        <f t="shared" si="11"/>
        <v>4.2032730879648303E-3</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7.3981667174840518E-2</v>
      </c>
      <c r="J69" s="87">
        <f t="shared" si="4"/>
        <v>5.3642761330024496E-3</v>
      </c>
      <c r="K69" s="120">
        <f t="shared" si="6"/>
        <v>3.5761840886682997E-3</v>
      </c>
      <c r="O69" s="116">
        <f>Amnt_Deposited!B64</f>
        <v>2050</v>
      </c>
      <c r="P69" s="119">
        <f>Amnt_Deposited!H64</f>
        <v>0</v>
      </c>
      <c r="Q69" s="319">
        <f>MCF!R68</f>
        <v>0.8</v>
      </c>
      <c r="R69" s="87">
        <f t="shared" si="13"/>
        <v>0</v>
      </c>
      <c r="S69" s="87">
        <f t="shared" si="7"/>
        <v>0</v>
      </c>
      <c r="T69" s="87">
        <f t="shared" si="8"/>
        <v>0</v>
      </c>
      <c r="U69" s="87">
        <f t="shared" si="9"/>
        <v>8.1075799643660879E-2</v>
      </c>
      <c r="V69" s="87">
        <f t="shared" si="10"/>
        <v>5.8786587758930982E-3</v>
      </c>
      <c r="W69" s="120">
        <f t="shared" si="11"/>
        <v>3.9191058505953988E-3</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6.8980049260160062E-2</v>
      </c>
      <c r="J70" s="87">
        <f t="shared" si="4"/>
        <v>5.0016179146804632E-3</v>
      </c>
      <c r="K70" s="120">
        <f t="shared" si="6"/>
        <v>3.3344119431203086E-3</v>
      </c>
      <c r="O70" s="116">
        <f>Amnt_Deposited!B65</f>
        <v>2051</v>
      </c>
      <c r="P70" s="119">
        <f>Amnt_Deposited!H65</f>
        <v>0</v>
      </c>
      <c r="Q70" s="319">
        <f>MCF!R69</f>
        <v>0.8</v>
      </c>
      <c r="R70" s="87">
        <f t="shared" si="13"/>
        <v>0</v>
      </c>
      <c r="S70" s="87">
        <f t="shared" si="7"/>
        <v>0</v>
      </c>
      <c r="T70" s="87">
        <f t="shared" si="8"/>
        <v>0</v>
      </c>
      <c r="U70" s="87">
        <f t="shared" si="9"/>
        <v>7.5594574531682293E-2</v>
      </c>
      <c r="V70" s="87">
        <f t="shared" si="10"/>
        <v>5.4812251119785924E-3</v>
      </c>
      <c r="W70" s="120">
        <f t="shared" si="11"/>
        <v>3.6541500746523946E-3</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6.4316571626981123E-2</v>
      </c>
      <c r="J71" s="87">
        <f t="shared" si="4"/>
        <v>4.6634776331789408E-3</v>
      </c>
      <c r="K71" s="120">
        <f t="shared" si="6"/>
        <v>3.1089850887859602E-3</v>
      </c>
      <c r="O71" s="116">
        <f>Amnt_Deposited!B66</f>
        <v>2052</v>
      </c>
      <c r="P71" s="119">
        <f>Amnt_Deposited!H66</f>
        <v>0</v>
      </c>
      <c r="Q71" s="319">
        <f>MCF!R70</f>
        <v>0.8</v>
      </c>
      <c r="R71" s="87">
        <f t="shared" si="13"/>
        <v>0</v>
      </c>
      <c r="S71" s="87">
        <f t="shared" si="7"/>
        <v>0</v>
      </c>
      <c r="T71" s="87">
        <f t="shared" si="8"/>
        <v>0</v>
      </c>
      <c r="U71" s="87">
        <f t="shared" si="9"/>
        <v>7.0483914111760165E-2</v>
      </c>
      <c r="V71" s="87">
        <f t="shared" si="10"/>
        <v>5.1106604199221287E-3</v>
      </c>
      <c r="W71" s="120">
        <f t="shared" si="11"/>
        <v>3.4071069466147523E-3</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5.9968373902535461E-2</v>
      </c>
      <c r="J72" s="87">
        <f t="shared" si="4"/>
        <v>4.348197724445663E-3</v>
      </c>
      <c r="K72" s="120">
        <f t="shared" si="6"/>
        <v>2.898798482963775E-3</v>
      </c>
      <c r="O72" s="116">
        <f>Amnt_Deposited!B67</f>
        <v>2053</v>
      </c>
      <c r="P72" s="119">
        <f>Amnt_Deposited!H67</f>
        <v>0</v>
      </c>
      <c r="Q72" s="319">
        <f>MCF!R71</f>
        <v>0.8</v>
      </c>
      <c r="R72" s="87">
        <f t="shared" si="13"/>
        <v>0</v>
      </c>
      <c r="S72" s="87">
        <f t="shared" si="7"/>
        <v>0</v>
      </c>
      <c r="T72" s="87">
        <f t="shared" si="8"/>
        <v>0</v>
      </c>
      <c r="U72" s="87">
        <f t="shared" si="9"/>
        <v>6.5718765920586827E-2</v>
      </c>
      <c r="V72" s="87">
        <f t="shared" si="10"/>
        <v>4.7651481911733318E-3</v>
      </c>
      <c r="W72" s="120">
        <f t="shared" si="11"/>
        <v>3.1767654607822212E-3</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5.5914141216533216E-2</v>
      </c>
      <c r="J73" s="87">
        <f t="shared" si="4"/>
        <v>4.0542326860022442E-3</v>
      </c>
      <c r="K73" s="120">
        <f t="shared" si="6"/>
        <v>2.7028217906681627E-3</v>
      </c>
      <c r="O73" s="116">
        <f>Amnt_Deposited!B68</f>
        <v>2054</v>
      </c>
      <c r="P73" s="119">
        <f>Amnt_Deposited!H68</f>
        <v>0</v>
      </c>
      <c r="Q73" s="319">
        <f>MCF!R72</f>
        <v>0.8</v>
      </c>
      <c r="R73" s="87">
        <f t="shared" si="13"/>
        <v>0</v>
      </c>
      <c r="S73" s="87">
        <f t="shared" si="7"/>
        <v>0</v>
      </c>
      <c r="T73" s="87">
        <f t="shared" si="8"/>
        <v>0</v>
      </c>
      <c r="U73" s="87">
        <f t="shared" si="9"/>
        <v>6.1275771196200805E-2</v>
      </c>
      <c r="V73" s="87">
        <f t="shared" si="10"/>
        <v>4.4429947243860221E-3</v>
      </c>
      <c r="W73" s="120">
        <f t="shared" si="11"/>
        <v>2.9619964829240147E-3</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5.213399971564403E-2</v>
      </c>
      <c r="J74" s="87">
        <f t="shared" si="4"/>
        <v>3.780141500889185E-3</v>
      </c>
      <c r="K74" s="120">
        <f t="shared" si="6"/>
        <v>2.5200943339261234E-3</v>
      </c>
      <c r="O74" s="116">
        <f>Amnt_Deposited!B69</f>
        <v>2055</v>
      </c>
      <c r="P74" s="119">
        <f>Amnt_Deposited!H69</f>
        <v>0</v>
      </c>
      <c r="Q74" s="319">
        <f>MCF!R73</f>
        <v>0.8</v>
      </c>
      <c r="R74" s="87">
        <f t="shared" si="13"/>
        <v>0</v>
      </c>
      <c r="S74" s="87">
        <f t="shared" si="7"/>
        <v>0</v>
      </c>
      <c r="T74" s="87">
        <f t="shared" si="8"/>
        <v>0</v>
      </c>
      <c r="U74" s="87">
        <f t="shared" si="9"/>
        <v>5.7133150373308544E-2</v>
      </c>
      <c r="V74" s="87">
        <f t="shared" si="10"/>
        <v>4.1426208228922592E-3</v>
      </c>
      <c r="W74" s="120">
        <f t="shared" si="11"/>
        <v>2.7617472152615058E-3</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4.860941914184496E-2</v>
      </c>
      <c r="J75" s="87">
        <f t="shared" si="4"/>
        <v>3.5245805737990719E-3</v>
      </c>
      <c r="K75" s="120">
        <f t="shared" si="6"/>
        <v>2.3497203825327143E-3</v>
      </c>
      <c r="O75" s="116">
        <f>Amnt_Deposited!B70</f>
        <v>2056</v>
      </c>
      <c r="P75" s="119">
        <f>Amnt_Deposited!H70</f>
        <v>0</v>
      </c>
      <c r="Q75" s="319">
        <f>MCF!R74</f>
        <v>0.8</v>
      </c>
      <c r="R75" s="87">
        <f t="shared" si="13"/>
        <v>0</v>
      </c>
      <c r="S75" s="87">
        <f t="shared" si="7"/>
        <v>0</v>
      </c>
      <c r="T75" s="87">
        <f t="shared" si="8"/>
        <v>0</v>
      </c>
      <c r="U75" s="87">
        <f t="shared" si="9"/>
        <v>5.327059631983011E-2</v>
      </c>
      <c r="V75" s="87">
        <f t="shared" si="10"/>
        <v>3.8625540534784359E-3</v>
      </c>
      <c r="W75" s="120">
        <f t="shared" si="11"/>
        <v>2.5750360356522903E-3</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4.5323121997074146E-2</v>
      </c>
      <c r="J76" s="87">
        <f t="shared" si="4"/>
        <v>3.2862971447708157E-3</v>
      </c>
      <c r="K76" s="120">
        <f t="shared" si="6"/>
        <v>2.1908647631805438E-3</v>
      </c>
      <c r="O76" s="116">
        <f>Amnt_Deposited!B71</f>
        <v>2057</v>
      </c>
      <c r="P76" s="119">
        <f>Amnt_Deposited!H71</f>
        <v>0</v>
      </c>
      <c r="Q76" s="319">
        <f>MCF!R75</f>
        <v>0.8</v>
      </c>
      <c r="R76" s="87">
        <f t="shared" si="13"/>
        <v>0</v>
      </c>
      <c r="S76" s="87">
        <f t="shared" si="7"/>
        <v>0</v>
      </c>
      <c r="T76" s="87">
        <f t="shared" si="8"/>
        <v>0</v>
      </c>
      <c r="U76" s="87">
        <f t="shared" si="9"/>
        <v>4.966917479131415E-2</v>
      </c>
      <c r="V76" s="87">
        <f t="shared" si="10"/>
        <v>3.6014215285159637E-3</v>
      </c>
      <c r="W76" s="120">
        <f t="shared" si="11"/>
        <v>2.4009476856773088E-3</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4.2258998848915277E-2</v>
      </c>
      <c r="J77" s="87">
        <f t="shared" si="4"/>
        <v>3.0641231481588721E-3</v>
      </c>
      <c r="K77" s="120">
        <f t="shared" si="6"/>
        <v>2.0427487654392481E-3</v>
      </c>
      <c r="O77" s="116">
        <f>Amnt_Deposited!B72</f>
        <v>2058</v>
      </c>
      <c r="P77" s="119">
        <f>Amnt_Deposited!H72</f>
        <v>0</v>
      </c>
      <c r="Q77" s="319">
        <f>MCF!R76</f>
        <v>0.8</v>
      </c>
      <c r="R77" s="87">
        <f t="shared" si="13"/>
        <v>0</v>
      </c>
      <c r="S77" s="87">
        <f t="shared" si="7"/>
        <v>0</v>
      </c>
      <c r="T77" s="87">
        <f t="shared" si="8"/>
        <v>0</v>
      </c>
      <c r="U77" s="87">
        <f t="shared" si="9"/>
        <v>4.631123161524963E-2</v>
      </c>
      <c r="V77" s="87">
        <f t="shared" si="10"/>
        <v>3.3579431760645184E-3</v>
      </c>
      <c r="W77" s="120">
        <f t="shared" si="11"/>
        <v>2.2386287840430123E-3</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3.9402029362141183E-2</v>
      </c>
      <c r="J78" s="87">
        <f t="shared" si="4"/>
        <v>2.8569694867740907E-3</v>
      </c>
      <c r="K78" s="120">
        <f t="shared" si="6"/>
        <v>1.9046463245160604E-3</v>
      </c>
      <c r="O78" s="116">
        <f>Amnt_Deposited!B73</f>
        <v>2059</v>
      </c>
      <c r="P78" s="119">
        <f>Amnt_Deposited!H73</f>
        <v>0</v>
      </c>
      <c r="Q78" s="319">
        <f>MCF!R77</f>
        <v>0.8</v>
      </c>
      <c r="R78" s="87">
        <f t="shared" si="13"/>
        <v>0</v>
      </c>
      <c r="S78" s="87">
        <f t="shared" si="7"/>
        <v>0</v>
      </c>
      <c r="T78" s="87">
        <f t="shared" si="8"/>
        <v>0</v>
      </c>
      <c r="U78" s="87">
        <f t="shared" si="9"/>
        <v>4.3180306150291725E-2</v>
      </c>
      <c r="V78" s="87">
        <f t="shared" si="10"/>
        <v>3.1309254649579087E-3</v>
      </c>
      <c r="W78" s="120">
        <f t="shared" si="11"/>
        <v>2.0872836433052724E-3</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3.6738208669013152E-2</v>
      </c>
      <c r="J79" s="87">
        <f t="shared" si="4"/>
        <v>2.663820693128031E-3</v>
      </c>
      <c r="K79" s="120">
        <f t="shared" si="6"/>
        <v>1.775880462085354E-3</v>
      </c>
      <c r="O79" s="116">
        <f>Amnt_Deposited!B74</f>
        <v>2060</v>
      </c>
      <c r="P79" s="119">
        <f>Amnt_Deposited!H74</f>
        <v>0</v>
      </c>
      <c r="Q79" s="319">
        <f>MCF!R78</f>
        <v>0.8</v>
      </c>
      <c r="R79" s="87">
        <f t="shared" si="13"/>
        <v>0</v>
      </c>
      <c r="S79" s="87">
        <f t="shared" si="7"/>
        <v>0</v>
      </c>
      <c r="T79" s="87">
        <f t="shared" si="8"/>
        <v>0</v>
      </c>
      <c r="U79" s="87">
        <f t="shared" si="9"/>
        <v>4.0261050596178814E-2</v>
      </c>
      <c r="V79" s="87">
        <f t="shared" si="10"/>
        <v>2.9192555541129117E-3</v>
      </c>
      <c r="W79" s="120">
        <f t="shared" si="11"/>
        <v>1.9461703694086078E-3</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3.4254478717402996E-2</v>
      </c>
      <c r="J80" s="87">
        <f t="shared" si="4"/>
        <v>2.4837299516101553E-3</v>
      </c>
      <c r="K80" s="120">
        <f t="shared" si="6"/>
        <v>1.6558199677401035E-3</v>
      </c>
      <c r="O80" s="116">
        <f>Amnt_Deposited!B75</f>
        <v>2061</v>
      </c>
      <c r="P80" s="119">
        <f>Amnt_Deposited!H75</f>
        <v>0</v>
      </c>
      <c r="Q80" s="319">
        <f>MCF!R79</f>
        <v>0.8</v>
      </c>
      <c r="R80" s="87">
        <f t="shared" si="13"/>
        <v>0</v>
      </c>
      <c r="S80" s="87">
        <f t="shared" si="7"/>
        <v>0</v>
      </c>
      <c r="T80" s="87">
        <f t="shared" si="8"/>
        <v>0</v>
      </c>
      <c r="U80" s="87">
        <f t="shared" si="9"/>
        <v>3.7539154758797821E-2</v>
      </c>
      <c r="V80" s="87">
        <f t="shared" si="10"/>
        <v>2.7218958373809938E-3</v>
      </c>
      <c r="W80" s="120">
        <f t="shared" si="11"/>
        <v>1.8145972249206624E-3</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3.193866426020639E-2</v>
      </c>
      <c r="J81" s="87">
        <f t="shared" si="4"/>
        <v>2.3158144571966089E-3</v>
      </c>
      <c r="K81" s="120">
        <f t="shared" si="6"/>
        <v>1.5438763047977391E-3</v>
      </c>
      <c r="O81" s="116">
        <f>Amnt_Deposited!B76</f>
        <v>2062</v>
      </c>
      <c r="P81" s="119">
        <f>Amnt_Deposited!H76</f>
        <v>0</v>
      </c>
      <c r="Q81" s="319">
        <f>MCF!R80</f>
        <v>0.8</v>
      </c>
      <c r="R81" s="87">
        <f t="shared" si="13"/>
        <v>0</v>
      </c>
      <c r="S81" s="87">
        <f t="shared" si="7"/>
        <v>0</v>
      </c>
      <c r="T81" s="87">
        <f t="shared" si="8"/>
        <v>0</v>
      </c>
      <c r="U81" s="87">
        <f t="shared" si="9"/>
        <v>3.500127590159606E-2</v>
      </c>
      <c r="V81" s="87">
        <f t="shared" si="10"/>
        <v>2.5378788572017644E-3</v>
      </c>
      <c r="W81" s="120">
        <f t="shared" si="11"/>
        <v>1.6919192381345096E-3</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2.9779413172267424E-2</v>
      </c>
      <c r="J82" s="87">
        <f t="shared" si="4"/>
        <v>2.1592510879389665E-3</v>
      </c>
      <c r="K82" s="120">
        <f t="shared" si="6"/>
        <v>1.4395007252926443E-3</v>
      </c>
      <c r="O82" s="116">
        <f>Amnt_Deposited!B77</f>
        <v>2063</v>
      </c>
      <c r="P82" s="119">
        <f>Amnt_Deposited!H77</f>
        <v>0</v>
      </c>
      <c r="Q82" s="319">
        <f>MCF!R81</f>
        <v>0.8</v>
      </c>
      <c r="R82" s="87">
        <f t="shared" si="13"/>
        <v>0</v>
      </c>
      <c r="S82" s="87">
        <f t="shared" si="7"/>
        <v>0</v>
      </c>
      <c r="T82" s="87">
        <f t="shared" si="8"/>
        <v>0</v>
      </c>
      <c r="U82" s="87">
        <f t="shared" si="9"/>
        <v>3.2634973339471164E-2</v>
      </c>
      <c r="V82" s="87">
        <f t="shared" si="10"/>
        <v>2.3663025621248959E-3</v>
      </c>
      <c r="W82" s="120">
        <f t="shared" si="11"/>
        <v>1.5775350414165973E-3</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2.7766140802247936E-2</v>
      </c>
      <c r="J83" s="87">
        <f t="shared" ref="J83:J99" si="18">I82*(1-$K$10)+H83</f>
        <v>2.0132723700194877E-3</v>
      </c>
      <c r="K83" s="120">
        <f t="shared" si="6"/>
        <v>1.3421815800129916E-3</v>
      </c>
      <c r="O83" s="116">
        <f>Amnt_Deposited!B78</f>
        <v>2064</v>
      </c>
      <c r="P83" s="119">
        <f>Amnt_Deposited!H78</f>
        <v>0</v>
      </c>
      <c r="Q83" s="319">
        <f>MCF!R82</f>
        <v>0.8</v>
      </c>
      <c r="R83" s="87">
        <f t="shared" ref="R83:R99" si="19">P83*$W$6*DOCF*Q83</f>
        <v>0</v>
      </c>
      <c r="S83" s="87">
        <f t="shared" si="7"/>
        <v>0</v>
      </c>
      <c r="T83" s="87">
        <f t="shared" si="8"/>
        <v>0</v>
      </c>
      <c r="U83" s="87">
        <f t="shared" si="9"/>
        <v>3.0428647454518301E-2</v>
      </c>
      <c r="V83" s="87">
        <f t="shared" si="10"/>
        <v>2.2063258849528643E-3</v>
      </c>
      <c r="W83" s="120">
        <f t="shared" si="11"/>
        <v>1.4708839233019094E-3</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2.5888978086654364E-2</v>
      </c>
      <c r="J84" s="87">
        <f t="shared" si="18"/>
        <v>1.877162715593572E-3</v>
      </c>
      <c r="K84" s="120">
        <f t="shared" si="6"/>
        <v>1.2514418103957146E-3</v>
      </c>
      <c r="O84" s="116">
        <f>Amnt_Deposited!B79</f>
        <v>2065</v>
      </c>
      <c r="P84" s="119">
        <f>Amnt_Deposited!H79</f>
        <v>0</v>
      </c>
      <c r="Q84" s="319">
        <f>MCF!R83</f>
        <v>0.8</v>
      </c>
      <c r="R84" s="87">
        <f t="shared" si="19"/>
        <v>0</v>
      </c>
      <c r="S84" s="87">
        <f t="shared" si="7"/>
        <v>0</v>
      </c>
      <c r="T84" s="87">
        <f t="shared" si="8"/>
        <v>0</v>
      </c>
      <c r="U84" s="87">
        <f t="shared" si="9"/>
        <v>2.8371482834689727E-2</v>
      </c>
      <c r="V84" s="87">
        <f t="shared" si="10"/>
        <v>2.0571646198285728E-3</v>
      </c>
      <c r="W84" s="120">
        <f t="shared" si="11"/>
        <v>1.3714430798857152E-3</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2.4138723171677052E-2</v>
      </c>
      <c r="J85" s="87">
        <f t="shared" si="18"/>
        <v>1.7502549149773137E-3</v>
      </c>
      <c r="K85" s="120">
        <f t="shared" ref="K85:K99" si="20">J85*CH4_fraction*conv</f>
        <v>1.1668366099848756E-3</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2.6453395256632397E-2</v>
      </c>
      <c r="V85" s="87">
        <f t="shared" ref="V85:V98" si="24">U84*(1-$W$10)+T85</f>
        <v>1.9180875780573309E-3</v>
      </c>
      <c r="W85" s="120">
        <f t="shared" ref="W85:W99" si="25">V85*CH4_fraction*conv</f>
        <v>1.2787250520382206E-3</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2.2506796305692193E-2</v>
      </c>
      <c r="J86" s="87">
        <f t="shared" si="18"/>
        <v>1.6319268659848582E-3</v>
      </c>
      <c r="K86" s="120">
        <f t="shared" si="20"/>
        <v>1.0879512439899053E-3</v>
      </c>
      <c r="O86" s="116">
        <f>Amnt_Deposited!B81</f>
        <v>2067</v>
      </c>
      <c r="P86" s="119">
        <f>Amnt_Deposited!H81</f>
        <v>0</v>
      </c>
      <c r="Q86" s="319">
        <f>MCF!R85</f>
        <v>0.8</v>
      </c>
      <c r="R86" s="87">
        <f t="shared" si="19"/>
        <v>0</v>
      </c>
      <c r="S86" s="87">
        <f t="shared" si="21"/>
        <v>0</v>
      </c>
      <c r="T86" s="87">
        <f t="shared" si="22"/>
        <v>0</v>
      </c>
      <c r="U86" s="87">
        <f t="shared" si="23"/>
        <v>2.4664982252813373E-2</v>
      </c>
      <c r="V86" s="87">
        <f t="shared" si="24"/>
        <v>1.7884130038190234E-3</v>
      </c>
      <c r="W86" s="120">
        <f t="shared" si="25"/>
        <v>1.1922753358793489E-3</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2.0985197781309427E-2</v>
      </c>
      <c r="J87" s="87">
        <f t="shared" si="18"/>
        <v>1.5215985243827645E-3</v>
      </c>
      <c r="K87" s="120">
        <f t="shared" si="20"/>
        <v>1.0143990162551763E-3</v>
      </c>
      <c r="O87" s="116">
        <f>Amnt_Deposited!B82</f>
        <v>2068</v>
      </c>
      <c r="P87" s="119">
        <f>Amnt_Deposited!H82</f>
        <v>0</v>
      </c>
      <c r="Q87" s="319">
        <f>MCF!R86</f>
        <v>0.8</v>
      </c>
      <c r="R87" s="87">
        <f t="shared" si="19"/>
        <v>0</v>
      </c>
      <c r="S87" s="87">
        <f t="shared" si="21"/>
        <v>0</v>
      </c>
      <c r="T87" s="87">
        <f t="shared" si="22"/>
        <v>0</v>
      </c>
      <c r="U87" s="87">
        <f t="shared" si="23"/>
        <v>2.2997477020613083E-2</v>
      </c>
      <c r="V87" s="87">
        <f t="shared" si="24"/>
        <v>1.6675052322002906E-3</v>
      </c>
      <c r="W87" s="120">
        <f t="shared" si="25"/>
        <v>1.1116701548001936E-3</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1.9566468720796929E-2</v>
      </c>
      <c r="J88" s="87">
        <f t="shared" si="18"/>
        <v>1.4187290605124998E-3</v>
      </c>
      <c r="K88" s="120">
        <f t="shared" si="20"/>
        <v>9.4581937367499988E-4</v>
      </c>
      <c r="O88" s="116">
        <f>Amnt_Deposited!B83</f>
        <v>2069</v>
      </c>
      <c r="P88" s="119">
        <f>Amnt_Deposited!H83</f>
        <v>0</v>
      </c>
      <c r="Q88" s="319">
        <f>MCF!R87</f>
        <v>0.8</v>
      </c>
      <c r="R88" s="87">
        <f t="shared" si="19"/>
        <v>0</v>
      </c>
      <c r="S88" s="87">
        <f t="shared" si="21"/>
        <v>0</v>
      </c>
      <c r="T88" s="87">
        <f t="shared" si="22"/>
        <v>0</v>
      </c>
      <c r="U88" s="87">
        <f t="shared" si="23"/>
        <v>2.1442705447448699E-2</v>
      </c>
      <c r="V88" s="87">
        <f t="shared" si="24"/>
        <v>1.5547715731643842E-3</v>
      </c>
      <c r="W88" s="120">
        <f t="shared" si="25"/>
        <v>1.0365143821095893E-3</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1.8243654512654101E-2</v>
      </c>
      <c r="J89" s="87">
        <f t="shared" si="18"/>
        <v>1.322814208142827E-3</v>
      </c>
      <c r="K89" s="120">
        <f t="shared" si="20"/>
        <v>8.8187613876188466E-4</v>
      </c>
      <c r="O89" s="116">
        <f>Amnt_Deposited!B84</f>
        <v>2070</v>
      </c>
      <c r="P89" s="119">
        <f>Amnt_Deposited!H84</f>
        <v>0</v>
      </c>
      <c r="Q89" s="319">
        <f>MCF!R88</f>
        <v>0.8</v>
      </c>
      <c r="R89" s="87">
        <f t="shared" si="19"/>
        <v>0</v>
      </c>
      <c r="S89" s="87">
        <f t="shared" si="21"/>
        <v>0</v>
      </c>
      <c r="T89" s="87">
        <f t="shared" si="22"/>
        <v>0</v>
      </c>
      <c r="U89" s="87">
        <f t="shared" si="23"/>
        <v>1.9993046041264777E-2</v>
      </c>
      <c r="V89" s="87">
        <f t="shared" si="24"/>
        <v>1.4496594061839208E-3</v>
      </c>
      <c r="W89" s="120">
        <f t="shared" si="25"/>
        <v>9.6643960412261384E-4</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1.7010270720097947E-2</v>
      </c>
      <c r="J90" s="87">
        <f t="shared" si="18"/>
        <v>1.2333837925561527E-3</v>
      </c>
      <c r="K90" s="120">
        <f t="shared" si="20"/>
        <v>8.2225586170410177E-4</v>
      </c>
      <c r="O90" s="116">
        <f>Amnt_Deposited!B85</f>
        <v>2071</v>
      </c>
      <c r="P90" s="119">
        <f>Amnt_Deposited!H85</f>
        <v>0</v>
      </c>
      <c r="Q90" s="319">
        <f>MCF!R89</f>
        <v>0.8</v>
      </c>
      <c r="R90" s="87">
        <f t="shared" si="19"/>
        <v>0</v>
      </c>
      <c r="S90" s="87">
        <f t="shared" si="21"/>
        <v>0</v>
      </c>
      <c r="T90" s="87">
        <f t="shared" si="22"/>
        <v>0</v>
      </c>
      <c r="U90" s="87">
        <f t="shared" si="23"/>
        <v>1.8641392569970362E-2</v>
      </c>
      <c r="V90" s="87">
        <f t="shared" si="24"/>
        <v>1.3516534712944145E-3</v>
      </c>
      <c r="W90" s="120">
        <f t="shared" si="25"/>
        <v>9.0110231419627629E-4</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1.5860271294346431E-2</v>
      </c>
      <c r="J91" s="87">
        <f t="shared" si="18"/>
        <v>1.1499994257515168E-3</v>
      </c>
      <c r="K91" s="120">
        <f t="shared" si="20"/>
        <v>7.6666628383434453E-4</v>
      </c>
      <c r="O91" s="116">
        <f>Amnt_Deposited!B86</f>
        <v>2072</v>
      </c>
      <c r="P91" s="119">
        <f>Amnt_Deposited!H86</f>
        <v>0</v>
      </c>
      <c r="Q91" s="319">
        <f>MCF!R90</f>
        <v>0.8</v>
      </c>
      <c r="R91" s="87">
        <f t="shared" si="19"/>
        <v>0</v>
      </c>
      <c r="S91" s="87">
        <f t="shared" si="21"/>
        <v>0</v>
      </c>
      <c r="T91" s="87">
        <f t="shared" si="22"/>
        <v>0</v>
      </c>
      <c r="U91" s="87">
        <f t="shared" si="23"/>
        <v>1.7381119226681029E-2</v>
      </c>
      <c r="V91" s="87">
        <f t="shared" si="24"/>
        <v>1.2602733432893341E-3</v>
      </c>
      <c r="W91" s="120">
        <f t="shared" si="25"/>
        <v>8.4018222885955606E-4</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1.4788018936880327E-2</v>
      </c>
      <c r="J92" s="87">
        <f t="shared" si="18"/>
        <v>1.0722523574661037E-3</v>
      </c>
      <c r="K92" s="120">
        <f t="shared" si="20"/>
        <v>7.1483490497740239E-4</v>
      </c>
      <c r="O92" s="116">
        <f>Amnt_Deposited!B87</f>
        <v>2073</v>
      </c>
      <c r="P92" s="119">
        <f>Amnt_Deposited!H87</f>
        <v>0</v>
      </c>
      <c r="Q92" s="319">
        <f>MCF!R91</f>
        <v>0.8</v>
      </c>
      <c r="R92" s="87">
        <f t="shared" si="19"/>
        <v>0</v>
      </c>
      <c r="S92" s="87">
        <f t="shared" si="21"/>
        <v>0</v>
      </c>
      <c r="T92" s="87">
        <f t="shared" si="22"/>
        <v>0</v>
      </c>
      <c r="U92" s="87">
        <f t="shared" si="23"/>
        <v>1.6206048150005845E-2</v>
      </c>
      <c r="V92" s="87">
        <f t="shared" si="24"/>
        <v>1.1750710766751827E-3</v>
      </c>
      <c r="W92" s="120">
        <f t="shared" si="25"/>
        <v>7.8338071778345504E-4</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1.3788257465399347E-2</v>
      </c>
      <c r="J93" s="87">
        <f t="shared" si="18"/>
        <v>9.9976147148097866E-4</v>
      </c>
      <c r="K93" s="120">
        <f t="shared" si="20"/>
        <v>6.6650764765398577E-4</v>
      </c>
      <c r="O93" s="116">
        <f>Amnt_Deposited!B88</f>
        <v>2074</v>
      </c>
      <c r="P93" s="119">
        <f>Amnt_Deposited!H88</f>
        <v>0</v>
      </c>
      <c r="Q93" s="319">
        <f>MCF!R92</f>
        <v>0.8</v>
      </c>
      <c r="R93" s="87">
        <f t="shared" si="19"/>
        <v>0</v>
      </c>
      <c r="S93" s="87">
        <f t="shared" si="21"/>
        <v>0</v>
      </c>
      <c r="T93" s="87">
        <f t="shared" si="22"/>
        <v>0</v>
      </c>
      <c r="U93" s="87">
        <f t="shared" si="23"/>
        <v>1.5110419140163676E-2</v>
      </c>
      <c r="V93" s="87">
        <f t="shared" si="24"/>
        <v>1.0956290098421691E-3</v>
      </c>
      <c r="W93" s="120">
        <f t="shared" si="25"/>
        <v>7.3041933989477937E-4</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1.2856086048010406E-2</v>
      </c>
      <c r="J94" s="87">
        <f t="shared" si="18"/>
        <v>9.3217141738894153E-4</v>
      </c>
      <c r="K94" s="120">
        <f t="shared" si="20"/>
        <v>6.2144761159262769E-4</v>
      </c>
      <c r="O94" s="116">
        <f>Amnt_Deposited!B89</f>
        <v>2075</v>
      </c>
      <c r="P94" s="119">
        <f>Amnt_Deposited!H89</f>
        <v>0</v>
      </c>
      <c r="Q94" s="319">
        <f>MCF!R93</f>
        <v>0.8</v>
      </c>
      <c r="R94" s="87">
        <f t="shared" si="19"/>
        <v>0</v>
      </c>
      <c r="S94" s="87">
        <f t="shared" si="21"/>
        <v>0</v>
      </c>
      <c r="T94" s="87">
        <f t="shared" si="22"/>
        <v>0</v>
      </c>
      <c r="U94" s="87">
        <f t="shared" si="23"/>
        <v>1.4088861422477164E-2</v>
      </c>
      <c r="V94" s="87">
        <f t="shared" si="24"/>
        <v>1.0215577176865118E-3</v>
      </c>
      <c r="W94" s="120">
        <f t="shared" si="25"/>
        <v>6.8103847845767443E-4</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1.1986935179343988E-2</v>
      </c>
      <c r="J95" s="87">
        <f t="shared" si="18"/>
        <v>8.6915086866641718E-4</v>
      </c>
      <c r="K95" s="120">
        <f t="shared" si="20"/>
        <v>5.7943391244427809E-4</v>
      </c>
      <c r="O95" s="116">
        <f>Amnt_Deposited!B90</f>
        <v>2076</v>
      </c>
      <c r="P95" s="119">
        <f>Amnt_Deposited!H90</f>
        <v>0</v>
      </c>
      <c r="Q95" s="319">
        <f>MCF!R94</f>
        <v>0.8</v>
      </c>
      <c r="R95" s="87">
        <f t="shared" si="19"/>
        <v>0</v>
      </c>
      <c r="S95" s="87">
        <f t="shared" si="21"/>
        <v>0</v>
      </c>
      <c r="T95" s="87">
        <f t="shared" si="22"/>
        <v>0</v>
      </c>
      <c r="U95" s="87">
        <f t="shared" si="23"/>
        <v>1.3136367319829034E-2</v>
      </c>
      <c r="V95" s="87">
        <f t="shared" si="24"/>
        <v>9.5249410264812895E-4</v>
      </c>
      <c r="W95" s="120">
        <f t="shared" si="25"/>
        <v>6.3499606843208593E-4</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1.1176544280833534E-2</v>
      </c>
      <c r="J96" s="87">
        <f t="shared" si="18"/>
        <v>8.1039089851045389E-4</v>
      </c>
      <c r="K96" s="120">
        <f t="shared" si="20"/>
        <v>5.4026059900696922E-4</v>
      </c>
      <c r="O96" s="116">
        <f>Amnt_Deposited!B91</f>
        <v>2077</v>
      </c>
      <c r="P96" s="119">
        <f>Amnt_Deposited!H91</f>
        <v>0</v>
      </c>
      <c r="Q96" s="319">
        <f>MCF!R95</f>
        <v>0.8</v>
      </c>
      <c r="R96" s="87">
        <f t="shared" si="19"/>
        <v>0</v>
      </c>
      <c r="S96" s="87">
        <f t="shared" si="21"/>
        <v>0</v>
      </c>
      <c r="T96" s="87">
        <f t="shared" si="22"/>
        <v>0</v>
      </c>
      <c r="U96" s="87">
        <f t="shared" si="23"/>
        <v>1.2248267705023057E-2</v>
      </c>
      <c r="V96" s="87">
        <f t="shared" si="24"/>
        <v>8.8809961480597734E-4</v>
      </c>
      <c r="W96" s="120">
        <f t="shared" si="25"/>
        <v>5.9206640987065156E-4</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1.0420940815354357E-2</v>
      </c>
      <c r="J97" s="87">
        <f t="shared" si="18"/>
        <v>7.5560346547917569E-4</v>
      </c>
      <c r="K97" s="120">
        <f t="shared" si="20"/>
        <v>5.037356436527838E-4</v>
      </c>
      <c r="O97" s="116">
        <f>Amnt_Deposited!B92</f>
        <v>2078</v>
      </c>
      <c r="P97" s="119">
        <f>Amnt_Deposited!H92</f>
        <v>0</v>
      </c>
      <c r="Q97" s="319">
        <f>MCF!R96</f>
        <v>0.8</v>
      </c>
      <c r="R97" s="87">
        <f t="shared" si="19"/>
        <v>0</v>
      </c>
      <c r="S97" s="87">
        <f t="shared" si="21"/>
        <v>0</v>
      </c>
      <c r="T97" s="87">
        <f t="shared" si="22"/>
        <v>0</v>
      </c>
      <c r="U97" s="87">
        <f t="shared" si="23"/>
        <v>1.1420209112717111E-2</v>
      </c>
      <c r="V97" s="87">
        <f t="shared" si="24"/>
        <v>8.2805859230594648E-4</v>
      </c>
      <c r="W97" s="120">
        <f t="shared" si="25"/>
        <v>5.5203906153729766E-4</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9.7164208138420562E-3</v>
      </c>
      <c r="J98" s="87">
        <f t="shared" si="18"/>
        <v>7.0452000151230085E-4</v>
      </c>
      <c r="K98" s="120">
        <f t="shared" si="20"/>
        <v>4.6968000100820056E-4</v>
      </c>
      <c r="O98" s="116">
        <f>Amnt_Deposited!B93</f>
        <v>2079</v>
      </c>
      <c r="P98" s="119">
        <f>Amnt_Deposited!H93</f>
        <v>0</v>
      </c>
      <c r="Q98" s="319">
        <f>MCF!R97</f>
        <v>0.8</v>
      </c>
      <c r="R98" s="87">
        <f t="shared" si="19"/>
        <v>0</v>
      </c>
      <c r="S98" s="87">
        <f t="shared" si="21"/>
        <v>0</v>
      </c>
      <c r="T98" s="87">
        <f t="shared" si="22"/>
        <v>0</v>
      </c>
      <c r="U98" s="87">
        <f t="shared" si="23"/>
        <v>1.0648132398731027E-2</v>
      </c>
      <c r="V98" s="87">
        <f t="shared" si="24"/>
        <v>7.720767139860837E-4</v>
      </c>
      <c r="W98" s="120">
        <f t="shared" si="25"/>
        <v>5.1471780932405573E-4</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9.0595307184318571E-3</v>
      </c>
      <c r="J99" s="88">
        <f t="shared" si="18"/>
        <v>6.5689009541019866E-4</v>
      </c>
      <c r="K99" s="122">
        <f t="shared" si="20"/>
        <v>4.3792673027346577E-4</v>
      </c>
      <c r="O99" s="117">
        <f>Amnt_Deposited!B94</f>
        <v>2080</v>
      </c>
      <c r="P99" s="121">
        <f>Amnt_Deposited!H94</f>
        <v>0</v>
      </c>
      <c r="Q99" s="320">
        <f>MCF!R98</f>
        <v>0.8</v>
      </c>
      <c r="R99" s="88">
        <f t="shared" si="19"/>
        <v>0</v>
      </c>
      <c r="S99" s="88">
        <f>R99*$W$12</f>
        <v>0</v>
      </c>
      <c r="T99" s="88">
        <f>R99*(1-$W$12)</f>
        <v>0</v>
      </c>
      <c r="U99" s="88">
        <f>S99+U98*$W$10</f>
        <v>9.9282528421171107E-3</v>
      </c>
      <c r="V99" s="88">
        <f>U98*(1-$W$10)+T99</f>
        <v>7.1987955661391683E-4</v>
      </c>
      <c r="W99" s="122">
        <f t="shared" si="25"/>
        <v>4.7991970440927785E-4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9" t="s">
        <v>342</v>
      </c>
      <c r="E2" s="770"/>
      <c r="F2" s="771"/>
    </row>
    <row r="3" spans="1:18" ht="16.5" thickBot="1">
      <c r="B3" s="12"/>
      <c r="C3" s="5" t="s">
        <v>276</v>
      </c>
      <c r="D3" s="769" t="s">
        <v>337</v>
      </c>
      <c r="E3" s="770"/>
      <c r="F3" s="771"/>
    </row>
    <row r="4" spans="1:18" ht="16.5" thickBot="1">
      <c r="B4" s="12"/>
      <c r="C4" s="5" t="s">
        <v>30</v>
      </c>
      <c r="D4" s="769" t="s">
        <v>266</v>
      </c>
      <c r="E4" s="770"/>
      <c r="F4" s="771"/>
    </row>
    <row r="5" spans="1:18" ht="16.5" thickBot="1">
      <c r="B5" s="12"/>
      <c r="C5" s="5" t="s">
        <v>117</v>
      </c>
      <c r="D5" s="772"/>
      <c r="E5" s="773"/>
      <c r="F5" s="774"/>
    </row>
    <row r="6" spans="1:18">
      <c r="B6" s="13" t="s">
        <v>201</v>
      </c>
    </row>
    <row r="7" spans="1:18">
      <c r="B7" s="35" t="s">
        <v>31</v>
      </c>
    </row>
    <row r="8" spans="1:18" ht="13.5" thickBot="1">
      <c r="B8" s="35"/>
    </row>
    <row r="9" spans="1:18" ht="12.75" customHeight="1">
      <c r="A9" s="1"/>
      <c r="C9" s="775" t="s">
        <v>18</v>
      </c>
      <c r="D9" s="776"/>
      <c r="E9" s="782" t="s">
        <v>100</v>
      </c>
      <c r="F9" s="783"/>
      <c r="H9" s="775" t="s">
        <v>18</v>
      </c>
      <c r="I9" s="776"/>
      <c r="J9" s="782" t="s">
        <v>100</v>
      </c>
      <c r="K9" s="783"/>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80" t="s">
        <v>250</v>
      </c>
      <c r="D12" s="781"/>
      <c r="E12" s="780" t="s">
        <v>250</v>
      </c>
      <c r="F12" s="781"/>
      <c r="H12" s="780" t="s">
        <v>251</v>
      </c>
      <c r="I12" s="781"/>
      <c r="J12" s="780" t="s">
        <v>251</v>
      </c>
      <c r="K12" s="781"/>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7: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77" t="s">
        <v>250</v>
      </c>
      <c r="E61" s="778"/>
      <c r="F61" s="779"/>
      <c r="H61" s="53"/>
      <c r="I61" s="777" t="s">
        <v>251</v>
      </c>
      <c r="J61" s="778"/>
      <c r="K61" s="779"/>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64" t="s">
        <v>317</v>
      </c>
      <c r="C71" s="764"/>
      <c r="D71" s="765" t="s">
        <v>318</v>
      </c>
      <c r="E71" s="765"/>
      <c r="F71" s="765"/>
      <c r="G71" s="765"/>
      <c r="H71" s="765"/>
    </row>
    <row r="72" spans="2:8">
      <c r="B72" s="764" t="s">
        <v>319</v>
      </c>
      <c r="C72" s="764"/>
      <c r="D72" s="765" t="s">
        <v>320</v>
      </c>
      <c r="E72" s="765"/>
      <c r="F72" s="765"/>
      <c r="G72" s="765"/>
      <c r="H72" s="765"/>
    </row>
    <row r="73" spans="2:8">
      <c r="B73" s="764" t="s">
        <v>321</v>
      </c>
      <c r="C73" s="764"/>
      <c r="D73" s="765" t="s">
        <v>322</v>
      </c>
      <c r="E73" s="765"/>
      <c r="F73" s="765"/>
      <c r="G73" s="765"/>
      <c r="H73" s="765"/>
    </row>
    <row r="74" spans="2:8">
      <c r="B74" s="764" t="s">
        <v>323</v>
      </c>
      <c r="C74" s="764"/>
      <c r="D74" s="765" t="s">
        <v>324</v>
      </c>
      <c r="E74" s="765"/>
      <c r="F74" s="765"/>
      <c r="G74" s="765"/>
      <c r="H74" s="765"/>
    </row>
    <row r="75" spans="2:8">
      <c r="B75" s="611"/>
      <c r="C75" s="612"/>
      <c r="D75" s="612"/>
      <c r="E75" s="612"/>
      <c r="F75" s="612"/>
      <c r="G75" s="612"/>
      <c r="H75" s="612"/>
    </row>
    <row r="76" spans="2:8">
      <c r="B76" s="614"/>
      <c r="C76" s="615" t="s">
        <v>325</v>
      </c>
      <c r="D76" s="616" t="s">
        <v>87</v>
      </c>
      <c r="E76" s="616" t="s">
        <v>88</v>
      </c>
    </row>
    <row r="77" spans="2:8">
      <c r="B77" s="766" t="s">
        <v>133</v>
      </c>
      <c r="C77" s="617" t="s">
        <v>326</v>
      </c>
      <c r="D77" s="618" t="s">
        <v>327</v>
      </c>
      <c r="E77" s="618" t="s">
        <v>9</v>
      </c>
      <c r="F77" s="525"/>
      <c r="G77" s="597"/>
      <c r="H77" s="6"/>
    </row>
    <row r="78" spans="2:8">
      <c r="B78" s="767"/>
      <c r="C78" s="619"/>
      <c r="D78" s="620"/>
      <c r="E78" s="621"/>
      <c r="F78" s="6"/>
      <c r="G78" s="525"/>
      <c r="H78" s="6"/>
    </row>
    <row r="79" spans="2:8">
      <c r="B79" s="767"/>
      <c r="C79" s="619"/>
      <c r="D79" s="620"/>
      <c r="E79" s="621"/>
      <c r="F79" s="6"/>
      <c r="G79" s="525"/>
      <c r="H79" s="6"/>
    </row>
    <row r="80" spans="2:8">
      <c r="B80" s="767"/>
      <c r="C80" s="619"/>
      <c r="D80" s="620"/>
      <c r="E80" s="621"/>
      <c r="F80" s="6"/>
      <c r="G80" s="525"/>
      <c r="H80" s="6"/>
    </row>
    <row r="81" spans="2:8">
      <c r="B81" s="767"/>
      <c r="C81" s="619"/>
      <c r="D81" s="620"/>
      <c r="E81" s="621"/>
      <c r="F81" s="6"/>
      <c r="G81" s="525"/>
      <c r="H81" s="6"/>
    </row>
    <row r="82" spans="2:8">
      <c r="B82" s="767"/>
      <c r="C82" s="619"/>
      <c r="D82" s="620" t="s">
        <v>328</v>
      </c>
      <c r="E82" s="621"/>
      <c r="F82" s="6"/>
      <c r="G82" s="525"/>
      <c r="H82" s="6"/>
    </row>
    <row r="83" spans="2:8" ht="13.5" thickBot="1">
      <c r="B83" s="768"/>
      <c r="C83" s="622"/>
      <c r="D83" s="622"/>
      <c r="E83" s="623" t="s">
        <v>329</v>
      </c>
      <c r="F83" s="6"/>
      <c r="G83" s="6"/>
      <c r="H83" s="6"/>
    </row>
    <row r="84" spans="2:8" ht="13.5" thickTop="1">
      <c r="B84" s="614"/>
      <c r="C84" s="621"/>
      <c r="D84" s="614"/>
      <c r="E84" s="624"/>
      <c r="F84" s="6"/>
      <c r="G84" s="6"/>
      <c r="H84" s="6"/>
    </row>
    <row r="85" spans="2:8">
      <c r="B85" s="760" t="s">
        <v>330</v>
      </c>
      <c r="C85" s="761"/>
      <c r="D85" s="761"/>
      <c r="E85" s="762"/>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63" t="s">
        <v>333</v>
      </c>
      <c r="C95" s="763"/>
      <c r="D95" s="763"/>
      <c r="E95" s="628">
        <f>SUM(E86:E94)</f>
        <v>0.13702</v>
      </c>
    </row>
    <row r="96" spans="2:8">
      <c r="B96" s="760" t="s">
        <v>334</v>
      </c>
      <c r="C96" s="761"/>
      <c r="D96" s="761"/>
      <c r="E96" s="762"/>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63" t="s">
        <v>333</v>
      </c>
      <c r="C106" s="763"/>
      <c r="D106" s="763"/>
      <c r="E106" s="628">
        <f>SUM(E97:E105)</f>
        <v>0.15982100000000002</v>
      </c>
    </row>
    <row r="107" spans="2:5">
      <c r="B107" s="760" t="s">
        <v>335</v>
      </c>
      <c r="C107" s="761"/>
      <c r="D107" s="761"/>
      <c r="E107" s="762"/>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63" t="s">
        <v>333</v>
      </c>
      <c r="C117" s="763"/>
      <c r="D117" s="763"/>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0</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0</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6.8882854919999996</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6.8882854919999996</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7.0063953960000003</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7.0063953960000003</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7.2874920359999997</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7.2874920359999997</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7.549479036000001</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7.549479036000001</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7.631958708</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7.631958708</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7.7120342639999997</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7.7120342639999997</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7.7889659760000001</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7.7889659760000001</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7.861582608</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7.861582608</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8.8102837679999997</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8.8102837679999997</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8.1806071200000012</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8.1806071200000012</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8.2958253600000003</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8.2958253600000003</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8.4174882000000011</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8.4174882000000011</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8.5247487600000014</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8.5247487600000014</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8.6433294000000007</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8.6433294000000007</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8.7422960400000012</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8.7422960400000012</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9.0853392960000008</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9.0853392960000008</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9.2784195119999993</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9.2784195119999993</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9.4714997280000013</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9.4714997280000013</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9.6645799439999998</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9.6645799439999998</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9.8576601600000018</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9.8576601600000018</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10.050740376</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10.050740376</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10.243820592000001</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10.243820592000001</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10.436900808000001</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10.436900808000001</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10.629981024000001</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10.629981024000001</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10.823061240000001</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10.823061240000001</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11.016141456000003</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11.016141456000003</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11.209221672</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11.209221672</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11.402301888</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11.402301888</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11.595382104000002</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11.595382104000002</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7" t="s">
        <v>107</v>
      </c>
      <c r="R2" s="787"/>
      <c r="S2" s="787"/>
      <c r="T2" s="787"/>
    </row>
    <row r="4" spans="2:20">
      <c r="C4" t="s">
        <v>26</v>
      </c>
    </row>
    <row r="5" spans="2:20">
      <c r="C5" t="s">
        <v>281</v>
      </c>
    </row>
    <row r="6" spans="2:20">
      <c r="C6" t="s">
        <v>29</v>
      </c>
    </row>
    <row r="7" spans="2:20">
      <c r="C7" t="s">
        <v>109</v>
      </c>
    </row>
    <row r="8" spans="2:20" ht="13.5" thickBot="1"/>
    <row r="9" spans="2:20" ht="13.5" thickBot="1">
      <c r="C9" s="788" t="s">
        <v>95</v>
      </c>
      <c r="D9" s="789"/>
      <c r="E9" s="789"/>
      <c r="F9" s="789"/>
      <c r="G9" s="789"/>
      <c r="H9" s="790"/>
      <c r="I9" s="796" t="s">
        <v>308</v>
      </c>
      <c r="J9" s="797"/>
      <c r="K9" s="797"/>
      <c r="L9" s="797"/>
      <c r="M9" s="797"/>
      <c r="N9" s="798"/>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1" t="s">
        <v>147</v>
      </c>
      <c r="S10" s="791"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2"/>
      <c r="S11" s="792"/>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2"/>
      <c r="S12" s="792"/>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2"/>
      <c r="S13" s="792"/>
    </row>
    <row r="14" spans="2:20" s="3" customFormat="1" ht="13.5" thickBot="1">
      <c r="B14" s="32"/>
      <c r="C14" s="32"/>
      <c r="D14" s="21"/>
      <c r="E14" s="21"/>
      <c r="F14" s="21"/>
      <c r="G14" s="21"/>
      <c r="H14" s="169"/>
      <c r="I14" s="32"/>
      <c r="J14" s="21"/>
      <c r="K14" s="21"/>
      <c r="L14" s="21"/>
      <c r="M14" s="21"/>
      <c r="N14" s="169"/>
      <c r="O14" s="590"/>
      <c r="R14" s="792"/>
      <c r="S14" s="792"/>
    </row>
    <row r="15" spans="2:20" s="3" customFormat="1" ht="12.75" customHeight="1" thickBot="1">
      <c r="B15" s="266"/>
      <c r="C15" s="784" t="s">
        <v>158</v>
      </c>
      <c r="D15" s="785"/>
      <c r="E15" s="785"/>
      <c r="F15" s="785"/>
      <c r="G15" s="785"/>
      <c r="H15" s="786"/>
      <c r="I15" s="784" t="s">
        <v>158</v>
      </c>
      <c r="J15" s="785"/>
      <c r="K15" s="785"/>
      <c r="L15" s="785"/>
      <c r="M15" s="785"/>
      <c r="N15" s="786"/>
      <c r="O15" s="591"/>
      <c r="R15" s="792"/>
      <c r="S15" s="792"/>
    </row>
    <row r="16" spans="2:20" s="3" customFormat="1" ht="26.25" thickBot="1">
      <c r="B16" s="172" t="s">
        <v>160</v>
      </c>
      <c r="C16" s="269">
        <v>0</v>
      </c>
      <c r="D16" s="270">
        <v>1</v>
      </c>
      <c r="E16" s="270">
        <v>0</v>
      </c>
      <c r="F16" s="270">
        <v>0</v>
      </c>
      <c r="G16" s="270">
        <v>0</v>
      </c>
      <c r="H16" s="794" t="s">
        <v>36</v>
      </c>
      <c r="I16" s="592">
        <v>0.2</v>
      </c>
      <c r="J16" s="593">
        <v>0.3</v>
      </c>
      <c r="K16" s="593">
        <v>0.25</v>
      </c>
      <c r="L16" s="593">
        <v>0.05</v>
      </c>
      <c r="M16" s="593">
        <v>0.2</v>
      </c>
      <c r="N16" s="794" t="s">
        <v>36</v>
      </c>
      <c r="O16" s="594"/>
      <c r="R16" s="793"/>
      <c r="S16" s="793"/>
    </row>
    <row r="17" spans="2:19" s="3" customFormat="1" ht="13.5" thickBot="1">
      <c r="B17" s="15" t="s">
        <v>1</v>
      </c>
      <c r="C17" s="15" t="s">
        <v>24</v>
      </c>
      <c r="D17" s="16" t="s">
        <v>24</v>
      </c>
      <c r="E17" s="16" t="s">
        <v>24</v>
      </c>
      <c r="F17" s="16" t="s">
        <v>24</v>
      </c>
      <c r="G17" s="16" t="s">
        <v>24</v>
      </c>
      <c r="H17" s="795"/>
      <c r="I17" s="15" t="s">
        <v>24</v>
      </c>
      <c r="J17" s="16" t="s">
        <v>24</v>
      </c>
      <c r="K17" s="16" t="s">
        <v>24</v>
      </c>
      <c r="L17" s="16" t="s">
        <v>24</v>
      </c>
      <c r="M17" s="16" t="s">
        <v>24</v>
      </c>
      <c r="N17" s="795"/>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37"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757">
        <v>0.435</v>
      </c>
    </row>
    <row r="3" spans="2:30">
      <c r="B3" s="640"/>
      <c r="C3" s="640"/>
      <c r="S3" s="640"/>
      <c r="AC3" s="638" t="s">
        <v>256</v>
      </c>
      <c r="AD3" s="757">
        <v>0.129</v>
      </c>
    </row>
    <row r="4" spans="2:30">
      <c r="B4" s="640"/>
      <c r="C4" s="640" t="s">
        <v>38</v>
      </c>
      <c r="S4" s="640" t="s">
        <v>301</v>
      </c>
      <c r="AC4" s="638" t="s">
        <v>2</v>
      </c>
      <c r="AD4" s="757">
        <v>9.9000000000000005E-2</v>
      </c>
    </row>
    <row r="5" spans="2:30">
      <c r="B5" s="640"/>
      <c r="C5" s="640"/>
      <c r="S5" s="640" t="s">
        <v>38</v>
      </c>
      <c r="AC5" s="638" t="s">
        <v>16</v>
      </c>
      <c r="AD5" s="757">
        <v>2.7E-2</v>
      </c>
    </row>
    <row r="6" spans="2:30">
      <c r="B6" s="640"/>
      <c r="S6" s="640"/>
      <c r="AC6" s="638" t="s">
        <v>331</v>
      </c>
      <c r="AD6" s="757">
        <v>8.9999999999999993E-3</v>
      </c>
    </row>
    <row r="7" spans="2:30" ht="13.5" thickBot="1">
      <c r="B7" s="640"/>
      <c r="C7" s="641"/>
      <c r="S7" s="640"/>
      <c r="AC7" s="638" t="s">
        <v>332</v>
      </c>
      <c r="AD7" s="757">
        <v>7.1999999999999995E-2</v>
      </c>
    </row>
    <row r="8" spans="2:30" ht="13.5" thickBot="1">
      <c r="B8" s="640"/>
      <c r="D8" s="642">
        <v>6.2100000000000002E-2</v>
      </c>
      <c r="E8" s="755">
        <f>AD2</f>
        <v>0.435</v>
      </c>
      <c r="F8" s="756">
        <f>AD3</f>
        <v>0.129</v>
      </c>
      <c r="G8" s="756">
        <v>0</v>
      </c>
      <c r="H8" s="756">
        <v>0</v>
      </c>
      <c r="I8" s="756">
        <f>AD4</f>
        <v>9.9000000000000005E-2</v>
      </c>
      <c r="J8" s="756">
        <f>AD5</f>
        <v>2.7E-2</v>
      </c>
      <c r="K8" s="756">
        <f>AD6</f>
        <v>8.9999999999999993E-3</v>
      </c>
      <c r="L8" s="756">
        <f>AD7</f>
        <v>7.1999999999999995E-2</v>
      </c>
      <c r="M8" s="756">
        <f>AD8</f>
        <v>3.3000000000000002E-2</v>
      </c>
      <c r="N8" s="756">
        <f>AD9</f>
        <v>0.04</v>
      </c>
      <c r="O8" s="756">
        <f>AD10</f>
        <v>0.156</v>
      </c>
      <c r="P8" s="643">
        <f>SUM(E8:O8)</f>
        <v>1</v>
      </c>
      <c r="S8" s="640"/>
      <c r="T8" s="640"/>
      <c r="AC8" s="638" t="s">
        <v>231</v>
      </c>
      <c r="AD8" s="757">
        <v>3.3000000000000002E-2</v>
      </c>
    </row>
    <row r="9" spans="2:30" ht="13.5" thickBot="1">
      <c r="B9" s="644"/>
      <c r="C9" s="645"/>
      <c r="D9" s="646"/>
      <c r="E9" s="801" t="s">
        <v>41</v>
      </c>
      <c r="F9" s="802"/>
      <c r="G9" s="802"/>
      <c r="H9" s="802"/>
      <c r="I9" s="802"/>
      <c r="J9" s="802"/>
      <c r="K9" s="802"/>
      <c r="L9" s="802"/>
      <c r="M9" s="802"/>
      <c r="N9" s="802"/>
      <c r="O9" s="802"/>
      <c r="P9" s="647"/>
      <c r="AC9" s="638" t="s">
        <v>232</v>
      </c>
      <c r="AD9" s="757">
        <v>0.04</v>
      </c>
    </row>
    <row r="10" spans="2:30" ht="21.75" customHeight="1" thickBot="1">
      <c r="B10" s="799" t="s">
        <v>1</v>
      </c>
      <c r="C10" s="799" t="s">
        <v>33</v>
      </c>
      <c r="D10" s="799" t="s">
        <v>40</v>
      </c>
      <c r="E10" s="799" t="s">
        <v>228</v>
      </c>
      <c r="F10" s="799" t="s">
        <v>271</v>
      </c>
      <c r="G10" s="791" t="s">
        <v>267</v>
      </c>
      <c r="H10" s="799" t="s">
        <v>270</v>
      </c>
      <c r="I10" s="791" t="s">
        <v>2</v>
      </c>
      <c r="J10" s="799" t="s">
        <v>16</v>
      </c>
      <c r="K10" s="791" t="s">
        <v>229</v>
      </c>
      <c r="L10" s="803" t="s">
        <v>273</v>
      </c>
      <c r="M10" s="804"/>
      <c r="N10" s="804"/>
      <c r="O10" s="805"/>
      <c r="P10" s="799" t="s">
        <v>27</v>
      </c>
      <c r="AC10" s="638" t="s">
        <v>233</v>
      </c>
      <c r="AD10" s="757">
        <v>0.156</v>
      </c>
    </row>
    <row r="11" spans="2:30" s="649" customFormat="1" ht="42" customHeight="1" thickBot="1">
      <c r="B11" s="800"/>
      <c r="C11" s="800"/>
      <c r="D11" s="800"/>
      <c r="E11" s="800"/>
      <c r="F11" s="800"/>
      <c r="G11" s="793"/>
      <c r="H11" s="800"/>
      <c r="I11" s="793"/>
      <c r="J11" s="800"/>
      <c r="K11" s="793"/>
      <c r="L11" s="648" t="s">
        <v>230</v>
      </c>
      <c r="M11" s="648" t="s">
        <v>231</v>
      </c>
      <c r="N11" s="648" t="s">
        <v>232</v>
      </c>
      <c r="O11" s="648" t="s">
        <v>233</v>
      </c>
      <c r="P11" s="800"/>
      <c r="S11" s="400" t="s">
        <v>1</v>
      </c>
      <c r="T11" s="404" t="s">
        <v>302</v>
      </c>
      <c r="U11" s="400" t="s">
        <v>303</v>
      </c>
      <c r="V11" s="404" t="s">
        <v>304</v>
      </c>
      <c r="W11" s="400" t="s">
        <v>40</v>
      </c>
      <c r="X11" s="404" t="s">
        <v>305</v>
      </c>
    </row>
    <row r="12" spans="2:30" s="656" customFormat="1" ht="26.25" thickBot="1">
      <c r="B12" s="650"/>
      <c r="C12" s="651" t="s">
        <v>15</v>
      </c>
      <c r="D12" s="651" t="s">
        <v>24</v>
      </c>
      <c r="E12" s="652" t="s">
        <v>24</v>
      </c>
      <c r="F12" s="653" t="s">
        <v>24</v>
      </c>
      <c r="G12" s="653" t="s">
        <v>24</v>
      </c>
      <c r="H12" s="653" t="s">
        <v>24</v>
      </c>
      <c r="I12" s="653" t="s">
        <v>24</v>
      </c>
      <c r="J12" s="653" t="s">
        <v>24</v>
      </c>
      <c r="K12" s="653" t="s">
        <v>24</v>
      </c>
      <c r="L12" s="653" t="s">
        <v>24</v>
      </c>
      <c r="M12" s="653" t="s">
        <v>24</v>
      </c>
      <c r="N12" s="653" t="s">
        <v>24</v>
      </c>
      <c r="O12" s="654" t="s">
        <v>24</v>
      </c>
      <c r="P12" s="655" t="s">
        <v>39</v>
      </c>
      <c r="S12" s="657"/>
      <c r="T12" s="658" t="s">
        <v>306</v>
      </c>
      <c r="U12" s="657" t="s">
        <v>307</v>
      </c>
      <c r="V12" s="658" t="s">
        <v>15</v>
      </c>
      <c r="W12" s="659" t="s">
        <v>24</v>
      </c>
      <c r="X12" s="658" t="s">
        <v>15</v>
      </c>
    </row>
    <row r="13" spans="2:30">
      <c r="B13" s="660">
        <f>year</f>
        <v>2000</v>
      </c>
      <c r="C13" s="661">
        <f>'[2]Fraksi pengelolaan sampah BaU'!C30</f>
        <v>0</v>
      </c>
      <c r="D13" s="662">
        <v>1</v>
      </c>
      <c r="E13" s="663">
        <f t="shared" ref="E13:O28" si="0">E$8</f>
        <v>0.435</v>
      </c>
      <c r="F13" s="663">
        <f t="shared" si="0"/>
        <v>0.129</v>
      </c>
      <c r="G13" s="663">
        <f t="shared" si="0"/>
        <v>0</v>
      </c>
      <c r="H13" s="663">
        <f t="shared" si="0"/>
        <v>0</v>
      </c>
      <c r="I13" s="663">
        <f t="shared" si="0"/>
        <v>9.9000000000000005E-2</v>
      </c>
      <c r="J13" s="663">
        <f t="shared" si="0"/>
        <v>2.7E-2</v>
      </c>
      <c r="K13" s="663">
        <f t="shared" si="0"/>
        <v>8.9999999999999993E-3</v>
      </c>
      <c r="L13" s="663">
        <f t="shared" si="0"/>
        <v>7.1999999999999995E-2</v>
      </c>
      <c r="M13" s="663">
        <f t="shared" si="0"/>
        <v>3.3000000000000002E-2</v>
      </c>
      <c r="N13" s="663">
        <f t="shared" si="0"/>
        <v>0.04</v>
      </c>
      <c r="O13" s="663">
        <f t="shared" si="0"/>
        <v>0.156</v>
      </c>
      <c r="P13" s="664">
        <f t="shared" ref="P13:P44" si="1">SUM(E13:O13)</f>
        <v>1</v>
      </c>
      <c r="S13" s="660">
        <f>year</f>
        <v>2000</v>
      </c>
      <c r="T13" s="665">
        <v>0</v>
      </c>
      <c r="U13" s="665">
        <v>5</v>
      </c>
      <c r="V13" s="666">
        <f>T13*U13</f>
        <v>0</v>
      </c>
      <c r="W13" s="667">
        <v>1</v>
      </c>
      <c r="X13" s="668">
        <f t="shared" ref="X13:X44" si="2">V13*W13</f>
        <v>0</v>
      </c>
    </row>
    <row r="14" spans="2:30">
      <c r="B14" s="669">
        <f t="shared" ref="B14:B45" si="3">B13+1</f>
        <v>2001</v>
      </c>
      <c r="C14" s="661">
        <f>'[2]Fraksi pengelolaan sampah BaU'!C31</f>
        <v>0</v>
      </c>
      <c r="D14" s="662">
        <v>1</v>
      </c>
      <c r="E14" s="663">
        <f t="shared" si="0"/>
        <v>0.435</v>
      </c>
      <c r="F14" s="663">
        <f t="shared" si="0"/>
        <v>0.129</v>
      </c>
      <c r="G14" s="663">
        <f t="shared" si="0"/>
        <v>0</v>
      </c>
      <c r="H14" s="663">
        <f t="shared" si="0"/>
        <v>0</v>
      </c>
      <c r="I14" s="663">
        <f t="shared" si="0"/>
        <v>9.9000000000000005E-2</v>
      </c>
      <c r="J14" s="663">
        <f t="shared" si="0"/>
        <v>2.7E-2</v>
      </c>
      <c r="K14" s="663">
        <f t="shared" si="0"/>
        <v>8.9999999999999993E-3</v>
      </c>
      <c r="L14" s="663">
        <f t="shared" si="0"/>
        <v>7.1999999999999995E-2</v>
      </c>
      <c r="M14" s="663">
        <f t="shared" si="0"/>
        <v>3.3000000000000002E-2</v>
      </c>
      <c r="N14" s="663">
        <f t="shared" si="0"/>
        <v>0.04</v>
      </c>
      <c r="O14" s="663">
        <f t="shared" si="0"/>
        <v>0.156</v>
      </c>
      <c r="P14" s="670">
        <f t="shared" si="1"/>
        <v>1</v>
      </c>
      <c r="S14" s="669">
        <f t="shared" ref="S14:S77" si="4">S13+1</f>
        <v>2001</v>
      </c>
      <c r="T14" s="671">
        <v>0</v>
      </c>
      <c r="U14" s="671">
        <v>5</v>
      </c>
      <c r="V14" s="672">
        <f>T14*U14</f>
        <v>0</v>
      </c>
      <c r="W14" s="673">
        <v>1</v>
      </c>
      <c r="X14" s="674">
        <f t="shared" si="2"/>
        <v>0</v>
      </c>
    </row>
    <row r="15" spans="2:30">
      <c r="B15" s="669">
        <f t="shared" si="3"/>
        <v>2002</v>
      </c>
      <c r="C15" s="661">
        <f>'[2]Fraksi pengelolaan sampah BaU'!C32</f>
        <v>6.8882854919999996</v>
      </c>
      <c r="D15" s="662">
        <v>1</v>
      </c>
      <c r="E15" s="663">
        <f t="shared" si="0"/>
        <v>0.435</v>
      </c>
      <c r="F15" s="663">
        <f t="shared" si="0"/>
        <v>0.129</v>
      </c>
      <c r="G15" s="663">
        <f t="shared" si="0"/>
        <v>0</v>
      </c>
      <c r="H15" s="663">
        <f t="shared" si="0"/>
        <v>0</v>
      </c>
      <c r="I15" s="663">
        <f t="shared" si="0"/>
        <v>9.9000000000000005E-2</v>
      </c>
      <c r="J15" s="663">
        <f t="shared" si="0"/>
        <v>2.7E-2</v>
      </c>
      <c r="K15" s="663">
        <f t="shared" si="0"/>
        <v>8.9999999999999993E-3</v>
      </c>
      <c r="L15" s="663">
        <f t="shared" si="0"/>
        <v>7.1999999999999995E-2</v>
      </c>
      <c r="M15" s="663">
        <f t="shared" si="0"/>
        <v>3.3000000000000002E-2</v>
      </c>
      <c r="N15" s="663">
        <f t="shared" si="0"/>
        <v>0.04</v>
      </c>
      <c r="O15" s="663">
        <f t="shared" si="0"/>
        <v>0.156</v>
      </c>
      <c r="P15" s="670">
        <f t="shared" si="1"/>
        <v>1</v>
      </c>
      <c r="S15" s="669">
        <f t="shared" si="4"/>
        <v>2002</v>
      </c>
      <c r="T15" s="671">
        <v>0</v>
      </c>
      <c r="U15" s="671">
        <v>5</v>
      </c>
      <c r="V15" s="672">
        <f t="shared" ref="V15:V78" si="5">T15*U15</f>
        <v>0</v>
      </c>
      <c r="W15" s="673">
        <v>1</v>
      </c>
      <c r="X15" s="674">
        <f t="shared" si="2"/>
        <v>0</v>
      </c>
    </row>
    <row r="16" spans="2:30">
      <c r="B16" s="669">
        <f t="shared" si="3"/>
        <v>2003</v>
      </c>
      <c r="C16" s="661">
        <f>'[2]Fraksi pengelolaan sampah BaU'!C33</f>
        <v>7.0063953960000003</v>
      </c>
      <c r="D16" s="662">
        <v>1</v>
      </c>
      <c r="E16" s="663">
        <f t="shared" si="0"/>
        <v>0.435</v>
      </c>
      <c r="F16" s="663">
        <f t="shared" si="0"/>
        <v>0.129</v>
      </c>
      <c r="G16" s="663">
        <f t="shared" si="0"/>
        <v>0</v>
      </c>
      <c r="H16" s="663">
        <f t="shared" si="0"/>
        <v>0</v>
      </c>
      <c r="I16" s="663">
        <f t="shared" si="0"/>
        <v>9.9000000000000005E-2</v>
      </c>
      <c r="J16" s="663">
        <f t="shared" si="0"/>
        <v>2.7E-2</v>
      </c>
      <c r="K16" s="663">
        <f t="shared" si="0"/>
        <v>8.9999999999999993E-3</v>
      </c>
      <c r="L16" s="663">
        <f t="shared" si="0"/>
        <v>7.1999999999999995E-2</v>
      </c>
      <c r="M16" s="663">
        <f t="shared" si="0"/>
        <v>3.3000000000000002E-2</v>
      </c>
      <c r="N16" s="663">
        <f t="shared" si="0"/>
        <v>0.04</v>
      </c>
      <c r="O16" s="663">
        <f t="shared" si="0"/>
        <v>0.156</v>
      </c>
      <c r="P16" s="670">
        <f t="shared" si="1"/>
        <v>1</v>
      </c>
      <c r="S16" s="669">
        <f t="shared" si="4"/>
        <v>2003</v>
      </c>
      <c r="T16" s="671">
        <v>0</v>
      </c>
      <c r="U16" s="671">
        <v>5</v>
      </c>
      <c r="V16" s="672">
        <f t="shared" si="5"/>
        <v>0</v>
      </c>
      <c r="W16" s="673">
        <v>1</v>
      </c>
      <c r="X16" s="674">
        <f t="shared" si="2"/>
        <v>0</v>
      </c>
    </row>
    <row r="17" spans="2:24">
      <c r="B17" s="669">
        <f t="shared" si="3"/>
        <v>2004</v>
      </c>
      <c r="C17" s="661">
        <f>'[2]Fraksi pengelolaan sampah BaU'!C34</f>
        <v>7.2874920359999997</v>
      </c>
      <c r="D17" s="662">
        <v>1</v>
      </c>
      <c r="E17" s="663">
        <f t="shared" si="0"/>
        <v>0.435</v>
      </c>
      <c r="F17" s="663">
        <f t="shared" si="0"/>
        <v>0.129</v>
      </c>
      <c r="G17" s="663">
        <f t="shared" si="0"/>
        <v>0</v>
      </c>
      <c r="H17" s="663">
        <f t="shared" si="0"/>
        <v>0</v>
      </c>
      <c r="I17" s="663">
        <f t="shared" si="0"/>
        <v>9.9000000000000005E-2</v>
      </c>
      <c r="J17" s="663">
        <f t="shared" si="0"/>
        <v>2.7E-2</v>
      </c>
      <c r="K17" s="663">
        <f t="shared" si="0"/>
        <v>8.9999999999999993E-3</v>
      </c>
      <c r="L17" s="663">
        <f t="shared" si="0"/>
        <v>7.1999999999999995E-2</v>
      </c>
      <c r="M17" s="663">
        <f t="shared" si="0"/>
        <v>3.3000000000000002E-2</v>
      </c>
      <c r="N17" s="663">
        <f t="shared" si="0"/>
        <v>0.04</v>
      </c>
      <c r="O17" s="663">
        <f t="shared" si="0"/>
        <v>0.156</v>
      </c>
      <c r="P17" s="670">
        <f t="shared" si="1"/>
        <v>1</v>
      </c>
      <c r="S17" s="669">
        <f t="shared" si="4"/>
        <v>2004</v>
      </c>
      <c r="T17" s="671">
        <v>0</v>
      </c>
      <c r="U17" s="671">
        <v>5</v>
      </c>
      <c r="V17" s="672">
        <f t="shared" si="5"/>
        <v>0</v>
      </c>
      <c r="W17" s="673">
        <v>1</v>
      </c>
      <c r="X17" s="674">
        <f t="shared" si="2"/>
        <v>0</v>
      </c>
    </row>
    <row r="18" spans="2:24">
      <c r="B18" s="669">
        <f t="shared" si="3"/>
        <v>2005</v>
      </c>
      <c r="C18" s="661">
        <f>'[2]Fraksi pengelolaan sampah BaU'!C35</f>
        <v>7.549479036000001</v>
      </c>
      <c r="D18" s="662">
        <v>1</v>
      </c>
      <c r="E18" s="663">
        <f t="shared" si="0"/>
        <v>0.435</v>
      </c>
      <c r="F18" s="663">
        <f t="shared" si="0"/>
        <v>0.129</v>
      </c>
      <c r="G18" s="663">
        <f t="shared" si="0"/>
        <v>0</v>
      </c>
      <c r="H18" s="663">
        <f t="shared" si="0"/>
        <v>0</v>
      </c>
      <c r="I18" s="663">
        <f t="shared" si="0"/>
        <v>9.9000000000000005E-2</v>
      </c>
      <c r="J18" s="663">
        <f t="shared" si="0"/>
        <v>2.7E-2</v>
      </c>
      <c r="K18" s="663">
        <f t="shared" si="0"/>
        <v>8.9999999999999993E-3</v>
      </c>
      <c r="L18" s="663">
        <f t="shared" si="0"/>
        <v>7.1999999999999995E-2</v>
      </c>
      <c r="M18" s="663">
        <f t="shared" si="0"/>
        <v>3.3000000000000002E-2</v>
      </c>
      <c r="N18" s="663">
        <f t="shared" si="0"/>
        <v>0.04</v>
      </c>
      <c r="O18" s="663">
        <f t="shared" si="0"/>
        <v>0.156</v>
      </c>
      <c r="P18" s="670">
        <f t="shared" si="1"/>
        <v>1</v>
      </c>
      <c r="S18" s="669">
        <f t="shared" si="4"/>
        <v>2005</v>
      </c>
      <c r="T18" s="671">
        <v>0</v>
      </c>
      <c r="U18" s="671">
        <v>5</v>
      </c>
      <c r="V18" s="672">
        <f t="shared" si="5"/>
        <v>0</v>
      </c>
      <c r="W18" s="673">
        <v>1</v>
      </c>
      <c r="X18" s="674">
        <f t="shared" si="2"/>
        <v>0</v>
      </c>
    </row>
    <row r="19" spans="2:24">
      <c r="B19" s="669">
        <f t="shared" si="3"/>
        <v>2006</v>
      </c>
      <c r="C19" s="661">
        <f>'[2]Fraksi pengelolaan sampah BaU'!C36</f>
        <v>7.631958708</v>
      </c>
      <c r="D19" s="662">
        <v>1</v>
      </c>
      <c r="E19" s="663">
        <f t="shared" si="0"/>
        <v>0.435</v>
      </c>
      <c r="F19" s="663">
        <f t="shared" si="0"/>
        <v>0.129</v>
      </c>
      <c r="G19" s="663">
        <f t="shared" si="0"/>
        <v>0</v>
      </c>
      <c r="H19" s="663">
        <f t="shared" si="0"/>
        <v>0</v>
      </c>
      <c r="I19" s="663">
        <f t="shared" si="0"/>
        <v>9.9000000000000005E-2</v>
      </c>
      <c r="J19" s="663">
        <f t="shared" si="0"/>
        <v>2.7E-2</v>
      </c>
      <c r="K19" s="663">
        <f t="shared" si="0"/>
        <v>8.9999999999999993E-3</v>
      </c>
      <c r="L19" s="663">
        <f t="shared" si="0"/>
        <v>7.1999999999999995E-2</v>
      </c>
      <c r="M19" s="663">
        <f t="shared" si="0"/>
        <v>3.3000000000000002E-2</v>
      </c>
      <c r="N19" s="663">
        <f t="shared" si="0"/>
        <v>0.04</v>
      </c>
      <c r="O19" s="663">
        <f t="shared" si="0"/>
        <v>0.156</v>
      </c>
      <c r="P19" s="670">
        <f t="shared" si="1"/>
        <v>1</v>
      </c>
      <c r="S19" s="669">
        <f t="shared" si="4"/>
        <v>2006</v>
      </c>
      <c r="T19" s="671">
        <v>0</v>
      </c>
      <c r="U19" s="671">
        <v>5</v>
      </c>
      <c r="V19" s="672">
        <f t="shared" si="5"/>
        <v>0</v>
      </c>
      <c r="W19" s="673">
        <v>1</v>
      </c>
      <c r="X19" s="674">
        <f t="shared" si="2"/>
        <v>0</v>
      </c>
    </row>
    <row r="20" spans="2:24">
      <c r="B20" s="669">
        <f t="shared" si="3"/>
        <v>2007</v>
      </c>
      <c r="C20" s="661">
        <f>'[2]Fraksi pengelolaan sampah BaU'!C37</f>
        <v>7.7120342639999997</v>
      </c>
      <c r="D20" s="662">
        <v>1</v>
      </c>
      <c r="E20" s="663">
        <f t="shared" si="0"/>
        <v>0.435</v>
      </c>
      <c r="F20" s="663">
        <f t="shared" si="0"/>
        <v>0.129</v>
      </c>
      <c r="G20" s="663">
        <f t="shared" si="0"/>
        <v>0</v>
      </c>
      <c r="H20" s="663">
        <f t="shared" si="0"/>
        <v>0</v>
      </c>
      <c r="I20" s="663">
        <f t="shared" si="0"/>
        <v>9.9000000000000005E-2</v>
      </c>
      <c r="J20" s="663">
        <f t="shared" si="0"/>
        <v>2.7E-2</v>
      </c>
      <c r="K20" s="663">
        <f t="shared" si="0"/>
        <v>8.9999999999999993E-3</v>
      </c>
      <c r="L20" s="663">
        <f t="shared" si="0"/>
        <v>7.1999999999999995E-2</v>
      </c>
      <c r="M20" s="663">
        <f t="shared" si="0"/>
        <v>3.3000000000000002E-2</v>
      </c>
      <c r="N20" s="663">
        <f t="shared" si="0"/>
        <v>0.04</v>
      </c>
      <c r="O20" s="663">
        <f t="shared" si="0"/>
        <v>0.156</v>
      </c>
      <c r="P20" s="670">
        <f t="shared" si="1"/>
        <v>1</v>
      </c>
      <c r="S20" s="669">
        <f t="shared" si="4"/>
        <v>2007</v>
      </c>
      <c r="T20" s="671">
        <v>0</v>
      </c>
      <c r="U20" s="671">
        <v>5</v>
      </c>
      <c r="V20" s="672">
        <f t="shared" si="5"/>
        <v>0</v>
      </c>
      <c r="W20" s="673">
        <v>1</v>
      </c>
      <c r="X20" s="674">
        <f t="shared" si="2"/>
        <v>0</v>
      </c>
    </row>
    <row r="21" spans="2:24">
      <c r="B21" s="669">
        <f t="shared" si="3"/>
        <v>2008</v>
      </c>
      <c r="C21" s="661">
        <f>'[2]Fraksi pengelolaan sampah BaU'!C38</f>
        <v>7.7889659760000001</v>
      </c>
      <c r="D21" s="662">
        <v>1</v>
      </c>
      <c r="E21" s="663">
        <f t="shared" si="0"/>
        <v>0.435</v>
      </c>
      <c r="F21" s="663">
        <f t="shared" si="0"/>
        <v>0.129</v>
      </c>
      <c r="G21" s="663">
        <f t="shared" si="0"/>
        <v>0</v>
      </c>
      <c r="H21" s="663">
        <f t="shared" si="0"/>
        <v>0</v>
      </c>
      <c r="I21" s="663">
        <f t="shared" si="0"/>
        <v>9.9000000000000005E-2</v>
      </c>
      <c r="J21" s="663">
        <f t="shared" si="0"/>
        <v>2.7E-2</v>
      </c>
      <c r="K21" s="663">
        <f t="shared" si="0"/>
        <v>8.9999999999999993E-3</v>
      </c>
      <c r="L21" s="663">
        <f t="shared" si="0"/>
        <v>7.1999999999999995E-2</v>
      </c>
      <c r="M21" s="663">
        <f t="shared" si="0"/>
        <v>3.3000000000000002E-2</v>
      </c>
      <c r="N21" s="663">
        <f t="shared" si="0"/>
        <v>0.04</v>
      </c>
      <c r="O21" s="663">
        <f t="shared" si="0"/>
        <v>0.156</v>
      </c>
      <c r="P21" s="670">
        <f t="shared" si="1"/>
        <v>1</v>
      </c>
      <c r="S21" s="669">
        <f t="shared" si="4"/>
        <v>2008</v>
      </c>
      <c r="T21" s="671">
        <v>0</v>
      </c>
      <c r="U21" s="671">
        <v>5</v>
      </c>
      <c r="V21" s="672">
        <f t="shared" si="5"/>
        <v>0</v>
      </c>
      <c r="W21" s="673">
        <v>1</v>
      </c>
      <c r="X21" s="674">
        <f t="shared" si="2"/>
        <v>0</v>
      </c>
    </row>
    <row r="22" spans="2:24">
      <c r="B22" s="669">
        <f t="shared" si="3"/>
        <v>2009</v>
      </c>
      <c r="C22" s="661">
        <f>'[2]Fraksi pengelolaan sampah BaU'!C39</f>
        <v>7.861582608</v>
      </c>
      <c r="D22" s="662">
        <v>1</v>
      </c>
      <c r="E22" s="663">
        <f t="shared" si="0"/>
        <v>0.435</v>
      </c>
      <c r="F22" s="663">
        <f t="shared" si="0"/>
        <v>0.129</v>
      </c>
      <c r="G22" s="663">
        <f t="shared" si="0"/>
        <v>0</v>
      </c>
      <c r="H22" s="663">
        <f t="shared" si="0"/>
        <v>0</v>
      </c>
      <c r="I22" s="663">
        <f t="shared" si="0"/>
        <v>9.9000000000000005E-2</v>
      </c>
      <c r="J22" s="663">
        <f t="shared" si="0"/>
        <v>2.7E-2</v>
      </c>
      <c r="K22" s="663">
        <f t="shared" si="0"/>
        <v>8.9999999999999993E-3</v>
      </c>
      <c r="L22" s="663">
        <f t="shared" si="0"/>
        <v>7.1999999999999995E-2</v>
      </c>
      <c r="M22" s="663">
        <f t="shared" si="0"/>
        <v>3.3000000000000002E-2</v>
      </c>
      <c r="N22" s="663">
        <f t="shared" si="0"/>
        <v>0.04</v>
      </c>
      <c r="O22" s="663">
        <f t="shared" si="0"/>
        <v>0.156</v>
      </c>
      <c r="P22" s="670">
        <f t="shared" si="1"/>
        <v>1</v>
      </c>
      <c r="S22" s="669">
        <f t="shared" si="4"/>
        <v>2009</v>
      </c>
      <c r="T22" s="671">
        <v>0</v>
      </c>
      <c r="U22" s="671">
        <v>5</v>
      </c>
      <c r="V22" s="672">
        <f t="shared" si="5"/>
        <v>0</v>
      </c>
      <c r="W22" s="673">
        <v>1</v>
      </c>
      <c r="X22" s="674">
        <f t="shared" si="2"/>
        <v>0</v>
      </c>
    </row>
    <row r="23" spans="2:24">
      <c r="B23" s="669">
        <f t="shared" si="3"/>
        <v>2010</v>
      </c>
      <c r="C23" s="661">
        <f>'[2]Fraksi pengelolaan sampah BaU'!C40</f>
        <v>8.8102837679999997</v>
      </c>
      <c r="D23" s="662">
        <v>1</v>
      </c>
      <c r="E23" s="663">
        <f t="shared" ref="E23:O38" si="6">E$8</f>
        <v>0.435</v>
      </c>
      <c r="F23" s="663">
        <f t="shared" si="6"/>
        <v>0.129</v>
      </c>
      <c r="G23" s="663">
        <f t="shared" si="0"/>
        <v>0</v>
      </c>
      <c r="H23" s="663">
        <f t="shared" si="6"/>
        <v>0</v>
      </c>
      <c r="I23" s="663">
        <f t="shared" si="0"/>
        <v>9.9000000000000005E-2</v>
      </c>
      <c r="J23" s="663">
        <f t="shared" si="6"/>
        <v>2.7E-2</v>
      </c>
      <c r="K23" s="663">
        <f t="shared" si="6"/>
        <v>8.9999999999999993E-3</v>
      </c>
      <c r="L23" s="663">
        <f t="shared" si="6"/>
        <v>7.1999999999999995E-2</v>
      </c>
      <c r="M23" s="663">
        <f t="shared" si="6"/>
        <v>3.3000000000000002E-2</v>
      </c>
      <c r="N23" s="663">
        <f t="shared" si="6"/>
        <v>0.04</v>
      </c>
      <c r="O23" s="663">
        <f t="shared" si="6"/>
        <v>0.156</v>
      </c>
      <c r="P23" s="670">
        <f t="shared" si="1"/>
        <v>1</v>
      </c>
      <c r="S23" s="669">
        <f t="shared" si="4"/>
        <v>2010</v>
      </c>
      <c r="T23" s="671">
        <v>0</v>
      </c>
      <c r="U23" s="671">
        <v>5</v>
      </c>
      <c r="V23" s="672">
        <f t="shared" si="5"/>
        <v>0</v>
      </c>
      <c r="W23" s="673">
        <v>1</v>
      </c>
      <c r="X23" s="674">
        <f t="shared" si="2"/>
        <v>0</v>
      </c>
    </row>
    <row r="24" spans="2:24">
      <c r="B24" s="669">
        <f t="shared" si="3"/>
        <v>2011</v>
      </c>
      <c r="C24" s="661">
        <f>'[3]Fraksi pengelolaan sampah BaU'!C29</f>
        <v>8.1806071200000012</v>
      </c>
      <c r="D24" s="662">
        <v>1</v>
      </c>
      <c r="E24" s="663">
        <f t="shared" si="6"/>
        <v>0.435</v>
      </c>
      <c r="F24" s="663">
        <f t="shared" si="6"/>
        <v>0.129</v>
      </c>
      <c r="G24" s="663">
        <f t="shared" si="0"/>
        <v>0</v>
      </c>
      <c r="H24" s="663">
        <f t="shared" si="6"/>
        <v>0</v>
      </c>
      <c r="I24" s="663">
        <f t="shared" si="0"/>
        <v>9.9000000000000005E-2</v>
      </c>
      <c r="J24" s="663">
        <f t="shared" si="6"/>
        <v>2.7E-2</v>
      </c>
      <c r="K24" s="663">
        <f t="shared" si="6"/>
        <v>8.9999999999999993E-3</v>
      </c>
      <c r="L24" s="663">
        <f t="shared" si="6"/>
        <v>7.1999999999999995E-2</v>
      </c>
      <c r="M24" s="663">
        <f t="shared" si="6"/>
        <v>3.3000000000000002E-2</v>
      </c>
      <c r="N24" s="663">
        <f t="shared" si="6"/>
        <v>0.04</v>
      </c>
      <c r="O24" s="663">
        <f t="shared" si="6"/>
        <v>0.156</v>
      </c>
      <c r="P24" s="670">
        <f t="shared" si="1"/>
        <v>1</v>
      </c>
      <c r="S24" s="669">
        <f t="shared" si="4"/>
        <v>2011</v>
      </c>
      <c r="T24" s="671">
        <v>0</v>
      </c>
      <c r="U24" s="671">
        <v>5</v>
      </c>
      <c r="V24" s="672">
        <f t="shared" si="5"/>
        <v>0</v>
      </c>
      <c r="W24" s="673">
        <v>1</v>
      </c>
      <c r="X24" s="674">
        <f t="shared" si="2"/>
        <v>0</v>
      </c>
    </row>
    <row r="25" spans="2:24">
      <c r="B25" s="669">
        <f t="shared" si="3"/>
        <v>2012</v>
      </c>
      <c r="C25" s="661">
        <f>'[3]Fraksi pengelolaan sampah BaU'!C30</f>
        <v>8.2958253600000003</v>
      </c>
      <c r="D25" s="662">
        <v>1</v>
      </c>
      <c r="E25" s="663">
        <f t="shared" si="6"/>
        <v>0.435</v>
      </c>
      <c r="F25" s="663">
        <f t="shared" si="6"/>
        <v>0.129</v>
      </c>
      <c r="G25" s="663">
        <f t="shared" si="0"/>
        <v>0</v>
      </c>
      <c r="H25" s="663">
        <f t="shared" si="6"/>
        <v>0</v>
      </c>
      <c r="I25" s="663">
        <f t="shared" si="0"/>
        <v>9.9000000000000005E-2</v>
      </c>
      <c r="J25" s="663">
        <f t="shared" si="6"/>
        <v>2.7E-2</v>
      </c>
      <c r="K25" s="663">
        <f t="shared" si="6"/>
        <v>8.9999999999999993E-3</v>
      </c>
      <c r="L25" s="663">
        <f t="shared" si="6"/>
        <v>7.1999999999999995E-2</v>
      </c>
      <c r="M25" s="663">
        <f t="shared" si="6"/>
        <v>3.3000000000000002E-2</v>
      </c>
      <c r="N25" s="663">
        <f t="shared" si="6"/>
        <v>0.04</v>
      </c>
      <c r="O25" s="663">
        <f t="shared" si="6"/>
        <v>0.156</v>
      </c>
      <c r="P25" s="670">
        <f t="shared" si="1"/>
        <v>1</v>
      </c>
      <c r="S25" s="669">
        <f t="shared" si="4"/>
        <v>2012</v>
      </c>
      <c r="T25" s="671">
        <v>0</v>
      </c>
      <c r="U25" s="671">
        <v>5</v>
      </c>
      <c r="V25" s="672">
        <f t="shared" si="5"/>
        <v>0</v>
      </c>
      <c r="W25" s="673">
        <v>1</v>
      </c>
      <c r="X25" s="674">
        <f t="shared" si="2"/>
        <v>0</v>
      </c>
    </row>
    <row r="26" spans="2:24">
      <c r="B26" s="669">
        <f t="shared" si="3"/>
        <v>2013</v>
      </c>
      <c r="C26" s="661">
        <f>'[3]Fraksi pengelolaan sampah BaU'!C31</f>
        <v>8.4174882000000011</v>
      </c>
      <c r="D26" s="662">
        <v>1</v>
      </c>
      <c r="E26" s="663">
        <f t="shared" si="6"/>
        <v>0.435</v>
      </c>
      <c r="F26" s="663">
        <f t="shared" si="6"/>
        <v>0.129</v>
      </c>
      <c r="G26" s="663">
        <f t="shared" si="0"/>
        <v>0</v>
      </c>
      <c r="H26" s="663">
        <f t="shared" si="6"/>
        <v>0</v>
      </c>
      <c r="I26" s="663">
        <f t="shared" si="0"/>
        <v>9.9000000000000005E-2</v>
      </c>
      <c r="J26" s="663">
        <f t="shared" si="6"/>
        <v>2.7E-2</v>
      </c>
      <c r="K26" s="663">
        <f t="shared" si="6"/>
        <v>8.9999999999999993E-3</v>
      </c>
      <c r="L26" s="663">
        <f t="shared" si="6"/>
        <v>7.1999999999999995E-2</v>
      </c>
      <c r="M26" s="663">
        <f t="shared" si="6"/>
        <v>3.3000000000000002E-2</v>
      </c>
      <c r="N26" s="663">
        <f t="shared" si="6"/>
        <v>0.04</v>
      </c>
      <c r="O26" s="663">
        <f t="shared" si="6"/>
        <v>0.156</v>
      </c>
      <c r="P26" s="670">
        <f t="shared" si="1"/>
        <v>1</v>
      </c>
      <c r="S26" s="669">
        <f t="shared" si="4"/>
        <v>2013</v>
      </c>
      <c r="T26" s="671">
        <v>0</v>
      </c>
      <c r="U26" s="671">
        <v>5</v>
      </c>
      <c r="V26" s="672">
        <f t="shared" si="5"/>
        <v>0</v>
      </c>
      <c r="W26" s="673">
        <v>1</v>
      </c>
      <c r="X26" s="674">
        <f t="shared" si="2"/>
        <v>0</v>
      </c>
    </row>
    <row r="27" spans="2:24">
      <c r="B27" s="669">
        <f t="shared" si="3"/>
        <v>2014</v>
      </c>
      <c r="C27" s="661">
        <f>'[3]Fraksi pengelolaan sampah BaU'!C32</f>
        <v>8.5247487600000014</v>
      </c>
      <c r="D27" s="662">
        <v>1</v>
      </c>
      <c r="E27" s="663">
        <f t="shared" si="6"/>
        <v>0.435</v>
      </c>
      <c r="F27" s="663">
        <f t="shared" si="6"/>
        <v>0.129</v>
      </c>
      <c r="G27" s="663">
        <f t="shared" si="0"/>
        <v>0</v>
      </c>
      <c r="H27" s="663">
        <f t="shared" si="6"/>
        <v>0</v>
      </c>
      <c r="I27" s="663">
        <f t="shared" si="0"/>
        <v>9.9000000000000005E-2</v>
      </c>
      <c r="J27" s="663">
        <f t="shared" si="6"/>
        <v>2.7E-2</v>
      </c>
      <c r="K27" s="663">
        <f t="shared" si="6"/>
        <v>8.9999999999999993E-3</v>
      </c>
      <c r="L27" s="663">
        <f t="shared" si="6"/>
        <v>7.1999999999999995E-2</v>
      </c>
      <c r="M27" s="663">
        <f t="shared" si="6"/>
        <v>3.3000000000000002E-2</v>
      </c>
      <c r="N27" s="663">
        <f t="shared" si="6"/>
        <v>0.04</v>
      </c>
      <c r="O27" s="663">
        <f t="shared" si="6"/>
        <v>0.156</v>
      </c>
      <c r="P27" s="670">
        <f t="shared" si="1"/>
        <v>1</v>
      </c>
      <c r="S27" s="669">
        <f t="shared" si="4"/>
        <v>2014</v>
      </c>
      <c r="T27" s="671">
        <v>0</v>
      </c>
      <c r="U27" s="671">
        <v>5</v>
      </c>
      <c r="V27" s="672">
        <f t="shared" si="5"/>
        <v>0</v>
      </c>
      <c r="W27" s="673">
        <v>1</v>
      </c>
      <c r="X27" s="674">
        <f t="shared" si="2"/>
        <v>0</v>
      </c>
    </row>
    <row r="28" spans="2:24">
      <c r="B28" s="669">
        <f t="shared" si="3"/>
        <v>2015</v>
      </c>
      <c r="C28" s="661">
        <f>'[3]Fraksi pengelolaan sampah BaU'!C33</f>
        <v>8.6433294000000007</v>
      </c>
      <c r="D28" s="662">
        <v>1</v>
      </c>
      <c r="E28" s="663">
        <f t="shared" si="6"/>
        <v>0.435</v>
      </c>
      <c r="F28" s="663">
        <f t="shared" si="6"/>
        <v>0.129</v>
      </c>
      <c r="G28" s="663">
        <f t="shared" si="0"/>
        <v>0</v>
      </c>
      <c r="H28" s="663">
        <f t="shared" si="6"/>
        <v>0</v>
      </c>
      <c r="I28" s="663">
        <f t="shared" si="0"/>
        <v>9.9000000000000005E-2</v>
      </c>
      <c r="J28" s="663">
        <f t="shared" si="6"/>
        <v>2.7E-2</v>
      </c>
      <c r="K28" s="663">
        <f t="shared" si="6"/>
        <v>8.9999999999999993E-3</v>
      </c>
      <c r="L28" s="663">
        <f t="shared" si="6"/>
        <v>7.1999999999999995E-2</v>
      </c>
      <c r="M28" s="663">
        <f t="shared" si="6"/>
        <v>3.3000000000000002E-2</v>
      </c>
      <c r="N28" s="663">
        <f t="shared" si="6"/>
        <v>0.04</v>
      </c>
      <c r="O28" s="663">
        <f t="shared" si="6"/>
        <v>0.156</v>
      </c>
      <c r="P28" s="670">
        <f t="shared" si="1"/>
        <v>1</v>
      </c>
      <c r="S28" s="669">
        <f t="shared" si="4"/>
        <v>2015</v>
      </c>
      <c r="T28" s="671">
        <v>0</v>
      </c>
      <c r="U28" s="671">
        <v>5</v>
      </c>
      <c r="V28" s="672">
        <f t="shared" si="5"/>
        <v>0</v>
      </c>
      <c r="W28" s="673">
        <v>1</v>
      </c>
      <c r="X28" s="674">
        <f t="shared" si="2"/>
        <v>0</v>
      </c>
    </row>
    <row r="29" spans="2:24">
      <c r="B29" s="669">
        <f t="shared" si="3"/>
        <v>2016</v>
      </c>
      <c r="C29" s="661">
        <f>'[3]Fraksi pengelolaan sampah BaU'!C34</f>
        <v>8.7422960400000012</v>
      </c>
      <c r="D29" s="662">
        <v>1</v>
      </c>
      <c r="E29" s="663">
        <f t="shared" si="6"/>
        <v>0.435</v>
      </c>
      <c r="F29" s="663">
        <f t="shared" si="6"/>
        <v>0.129</v>
      </c>
      <c r="G29" s="663">
        <f t="shared" si="6"/>
        <v>0</v>
      </c>
      <c r="H29" s="663">
        <f t="shared" si="6"/>
        <v>0</v>
      </c>
      <c r="I29" s="663">
        <f t="shared" si="6"/>
        <v>9.9000000000000005E-2</v>
      </c>
      <c r="J29" s="663">
        <f t="shared" si="6"/>
        <v>2.7E-2</v>
      </c>
      <c r="K29" s="663">
        <f t="shared" si="6"/>
        <v>8.9999999999999993E-3</v>
      </c>
      <c r="L29" s="663">
        <f t="shared" si="6"/>
        <v>7.1999999999999995E-2</v>
      </c>
      <c r="M29" s="663">
        <f t="shared" si="6"/>
        <v>3.3000000000000002E-2</v>
      </c>
      <c r="N29" s="663">
        <f t="shared" si="6"/>
        <v>0.04</v>
      </c>
      <c r="O29" s="663">
        <f t="shared" si="6"/>
        <v>0.156</v>
      </c>
      <c r="P29" s="670">
        <f t="shared" si="1"/>
        <v>1</v>
      </c>
      <c r="S29" s="669">
        <f t="shared" si="4"/>
        <v>2016</v>
      </c>
      <c r="T29" s="671">
        <v>0</v>
      </c>
      <c r="U29" s="671">
        <v>5</v>
      </c>
      <c r="V29" s="672">
        <f t="shared" si="5"/>
        <v>0</v>
      </c>
      <c r="W29" s="673">
        <v>1</v>
      </c>
      <c r="X29" s="674">
        <f t="shared" si="2"/>
        <v>0</v>
      </c>
    </row>
    <row r="30" spans="2:24">
      <c r="B30" s="669">
        <f t="shared" si="3"/>
        <v>2017</v>
      </c>
      <c r="C30" s="661">
        <f>'[3]Fraksi pengelolaan sampah BaU'!C35</f>
        <v>9.0853392960000008</v>
      </c>
      <c r="D30" s="662">
        <v>1</v>
      </c>
      <c r="E30" s="663">
        <f t="shared" si="6"/>
        <v>0.435</v>
      </c>
      <c r="F30" s="663">
        <f t="shared" si="6"/>
        <v>0.129</v>
      </c>
      <c r="G30" s="663">
        <f t="shared" si="6"/>
        <v>0</v>
      </c>
      <c r="H30" s="663">
        <f t="shared" si="6"/>
        <v>0</v>
      </c>
      <c r="I30" s="663">
        <f t="shared" si="6"/>
        <v>9.9000000000000005E-2</v>
      </c>
      <c r="J30" s="663">
        <f t="shared" si="6"/>
        <v>2.7E-2</v>
      </c>
      <c r="K30" s="663">
        <f t="shared" si="6"/>
        <v>8.9999999999999993E-3</v>
      </c>
      <c r="L30" s="663">
        <f t="shared" si="6"/>
        <v>7.1999999999999995E-2</v>
      </c>
      <c r="M30" s="663">
        <f t="shared" si="6"/>
        <v>3.3000000000000002E-2</v>
      </c>
      <c r="N30" s="663">
        <f t="shared" si="6"/>
        <v>0.04</v>
      </c>
      <c r="O30" s="663">
        <f t="shared" si="6"/>
        <v>0.156</v>
      </c>
      <c r="P30" s="670">
        <f t="shared" si="1"/>
        <v>1</v>
      </c>
      <c r="S30" s="669">
        <f t="shared" si="4"/>
        <v>2017</v>
      </c>
      <c r="T30" s="671">
        <v>0</v>
      </c>
      <c r="U30" s="671">
        <v>5</v>
      </c>
      <c r="V30" s="672">
        <f t="shared" si="5"/>
        <v>0</v>
      </c>
      <c r="W30" s="673">
        <v>1</v>
      </c>
      <c r="X30" s="674">
        <f t="shared" si="2"/>
        <v>0</v>
      </c>
    </row>
    <row r="31" spans="2:24">
      <c r="B31" s="669">
        <f t="shared" si="3"/>
        <v>2018</v>
      </c>
      <c r="C31" s="661">
        <f>'[3]Fraksi pengelolaan sampah BaU'!C36</f>
        <v>9.2784195119999993</v>
      </c>
      <c r="D31" s="662">
        <v>1</v>
      </c>
      <c r="E31" s="663">
        <f t="shared" si="6"/>
        <v>0.435</v>
      </c>
      <c r="F31" s="663">
        <f t="shared" si="6"/>
        <v>0.129</v>
      </c>
      <c r="G31" s="663">
        <f t="shared" si="6"/>
        <v>0</v>
      </c>
      <c r="H31" s="663">
        <f t="shared" si="6"/>
        <v>0</v>
      </c>
      <c r="I31" s="663">
        <f t="shared" si="6"/>
        <v>9.9000000000000005E-2</v>
      </c>
      <c r="J31" s="663">
        <f t="shared" si="6"/>
        <v>2.7E-2</v>
      </c>
      <c r="K31" s="663">
        <f t="shared" si="6"/>
        <v>8.9999999999999993E-3</v>
      </c>
      <c r="L31" s="663">
        <f t="shared" si="6"/>
        <v>7.1999999999999995E-2</v>
      </c>
      <c r="M31" s="663">
        <f t="shared" si="6"/>
        <v>3.3000000000000002E-2</v>
      </c>
      <c r="N31" s="663">
        <f t="shared" si="6"/>
        <v>0.04</v>
      </c>
      <c r="O31" s="663">
        <f t="shared" si="6"/>
        <v>0.156</v>
      </c>
      <c r="P31" s="670">
        <f t="shared" si="1"/>
        <v>1</v>
      </c>
      <c r="S31" s="669">
        <f t="shared" si="4"/>
        <v>2018</v>
      </c>
      <c r="T31" s="671">
        <v>0</v>
      </c>
      <c r="U31" s="671">
        <v>5</v>
      </c>
      <c r="V31" s="672">
        <f t="shared" si="5"/>
        <v>0</v>
      </c>
      <c r="W31" s="673">
        <v>1</v>
      </c>
      <c r="X31" s="674">
        <f t="shared" si="2"/>
        <v>0</v>
      </c>
    </row>
    <row r="32" spans="2:24">
      <c r="B32" s="669">
        <f t="shared" si="3"/>
        <v>2019</v>
      </c>
      <c r="C32" s="661">
        <f>'[3]Fraksi pengelolaan sampah BaU'!C37</f>
        <v>9.4714997280000013</v>
      </c>
      <c r="D32" s="662">
        <v>1</v>
      </c>
      <c r="E32" s="663">
        <f t="shared" si="6"/>
        <v>0.435</v>
      </c>
      <c r="F32" s="663">
        <f t="shared" si="6"/>
        <v>0.129</v>
      </c>
      <c r="G32" s="663">
        <f t="shared" si="6"/>
        <v>0</v>
      </c>
      <c r="H32" s="663">
        <f t="shared" si="6"/>
        <v>0</v>
      </c>
      <c r="I32" s="663">
        <f t="shared" si="6"/>
        <v>9.9000000000000005E-2</v>
      </c>
      <c r="J32" s="663">
        <f t="shared" si="6"/>
        <v>2.7E-2</v>
      </c>
      <c r="K32" s="663">
        <f t="shared" si="6"/>
        <v>8.9999999999999993E-3</v>
      </c>
      <c r="L32" s="663">
        <f t="shared" si="6"/>
        <v>7.1999999999999995E-2</v>
      </c>
      <c r="M32" s="663">
        <f t="shared" si="6"/>
        <v>3.3000000000000002E-2</v>
      </c>
      <c r="N32" s="663">
        <f t="shared" si="6"/>
        <v>0.04</v>
      </c>
      <c r="O32" s="663">
        <f t="shared" si="6"/>
        <v>0.156</v>
      </c>
      <c r="P32" s="670">
        <f t="shared" si="1"/>
        <v>1</v>
      </c>
      <c r="S32" s="669">
        <f t="shared" si="4"/>
        <v>2019</v>
      </c>
      <c r="T32" s="671">
        <v>0</v>
      </c>
      <c r="U32" s="671">
        <v>5</v>
      </c>
      <c r="V32" s="672">
        <f t="shared" si="5"/>
        <v>0</v>
      </c>
      <c r="W32" s="673">
        <v>1</v>
      </c>
      <c r="X32" s="674">
        <f t="shared" si="2"/>
        <v>0</v>
      </c>
    </row>
    <row r="33" spans="2:24">
      <c r="B33" s="669">
        <f t="shared" si="3"/>
        <v>2020</v>
      </c>
      <c r="C33" s="661">
        <f>'[3]Fraksi pengelolaan sampah BaU'!C38</f>
        <v>9.6645799439999998</v>
      </c>
      <c r="D33" s="662">
        <v>1</v>
      </c>
      <c r="E33" s="663">
        <f t="shared" ref="E33:O48" si="7">E$8</f>
        <v>0.435</v>
      </c>
      <c r="F33" s="663">
        <f t="shared" si="7"/>
        <v>0.129</v>
      </c>
      <c r="G33" s="663">
        <f t="shared" si="6"/>
        <v>0</v>
      </c>
      <c r="H33" s="663">
        <f t="shared" si="7"/>
        <v>0</v>
      </c>
      <c r="I33" s="663">
        <f t="shared" si="6"/>
        <v>9.9000000000000005E-2</v>
      </c>
      <c r="J33" s="663">
        <f t="shared" si="7"/>
        <v>2.7E-2</v>
      </c>
      <c r="K33" s="663">
        <f t="shared" si="7"/>
        <v>8.9999999999999993E-3</v>
      </c>
      <c r="L33" s="663">
        <f t="shared" si="7"/>
        <v>7.1999999999999995E-2</v>
      </c>
      <c r="M33" s="663">
        <f t="shared" si="7"/>
        <v>3.3000000000000002E-2</v>
      </c>
      <c r="N33" s="663">
        <f t="shared" si="7"/>
        <v>0.04</v>
      </c>
      <c r="O33" s="663">
        <f t="shared" si="7"/>
        <v>0.156</v>
      </c>
      <c r="P33" s="670">
        <f t="shared" si="1"/>
        <v>1</v>
      </c>
      <c r="S33" s="669">
        <f t="shared" si="4"/>
        <v>2020</v>
      </c>
      <c r="T33" s="671">
        <v>0</v>
      </c>
      <c r="U33" s="671">
        <v>5</v>
      </c>
      <c r="V33" s="672">
        <f t="shared" si="5"/>
        <v>0</v>
      </c>
      <c r="W33" s="673">
        <v>1</v>
      </c>
      <c r="X33" s="674">
        <f t="shared" si="2"/>
        <v>0</v>
      </c>
    </row>
    <row r="34" spans="2:24">
      <c r="B34" s="669">
        <f t="shared" si="3"/>
        <v>2021</v>
      </c>
      <c r="C34" s="661">
        <f>'[3]Fraksi pengelolaan sampah BaU'!C39</f>
        <v>9.8576601600000018</v>
      </c>
      <c r="D34" s="662">
        <v>1</v>
      </c>
      <c r="E34" s="663">
        <f t="shared" si="7"/>
        <v>0.435</v>
      </c>
      <c r="F34" s="663">
        <f t="shared" si="7"/>
        <v>0.129</v>
      </c>
      <c r="G34" s="663">
        <f t="shared" si="6"/>
        <v>0</v>
      </c>
      <c r="H34" s="663">
        <f t="shared" si="7"/>
        <v>0</v>
      </c>
      <c r="I34" s="663">
        <f t="shared" si="6"/>
        <v>9.9000000000000005E-2</v>
      </c>
      <c r="J34" s="663">
        <f t="shared" si="7"/>
        <v>2.7E-2</v>
      </c>
      <c r="K34" s="663">
        <f t="shared" si="7"/>
        <v>8.9999999999999993E-3</v>
      </c>
      <c r="L34" s="663">
        <f t="shared" si="7"/>
        <v>7.1999999999999995E-2</v>
      </c>
      <c r="M34" s="663">
        <f t="shared" si="7"/>
        <v>3.3000000000000002E-2</v>
      </c>
      <c r="N34" s="663">
        <f t="shared" si="7"/>
        <v>0.04</v>
      </c>
      <c r="O34" s="663">
        <f t="shared" si="7"/>
        <v>0.156</v>
      </c>
      <c r="P34" s="670">
        <f t="shared" si="1"/>
        <v>1</v>
      </c>
      <c r="S34" s="669">
        <f t="shared" si="4"/>
        <v>2021</v>
      </c>
      <c r="T34" s="671">
        <v>0</v>
      </c>
      <c r="U34" s="671">
        <v>5</v>
      </c>
      <c r="V34" s="672">
        <f t="shared" si="5"/>
        <v>0</v>
      </c>
      <c r="W34" s="673">
        <v>1</v>
      </c>
      <c r="X34" s="674">
        <f t="shared" si="2"/>
        <v>0</v>
      </c>
    </row>
    <row r="35" spans="2:24">
      <c r="B35" s="669">
        <f t="shared" si="3"/>
        <v>2022</v>
      </c>
      <c r="C35" s="661">
        <f>'[3]Fraksi pengelolaan sampah BaU'!C40</f>
        <v>10.050740376</v>
      </c>
      <c r="D35" s="662">
        <v>1</v>
      </c>
      <c r="E35" s="663">
        <f t="shared" si="7"/>
        <v>0.435</v>
      </c>
      <c r="F35" s="663">
        <f t="shared" si="7"/>
        <v>0.129</v>
      </c>
      <c r="G35" s="663">
        <f t="shared" si="6"/>
        <v>0</v>
      </c>
      <c r="H35" s="663">
        <f t="shared" si="7"/>
        <v>0</v>
      </c>
      <c r="I35" s="663">
        <f t="shared" si="6"/>
        <v>9.9000000000000005E-2</v>
      </c>
      <c r="J35" s="663">
        <f t="shared" si="7"/>
        <v>2.7E-2</v>
      </c>
      <c r="K35" s="663">
        <f t="shared" si="7"/>
        <v>8.9999999999999993E-3</v>
      </c>
      <c r="L35" s="663">
        <f t="shared" si="7"/>
        <v>7.1999999999999995E-2</v>
      </c>
      <c r="M35" s="663">
        <f t="shared" si="7"/>
        <v>3.3000000000000002E-2</v>
      </c>
      <c r="N35" s="663">
        <f t="shared" si="7"/>
        <v>0.04</v>
      </c>
      <c r="O35" s="663">
        <f t="shared" si="7"/>
        <v>0.156</v>
      </c>
      <c r="P35" s="670">
        <f t="shared" si="1"/>
        <v>1</v>
      </c>
      <c r="S35" s="669">
        <f t="shared" si="4"/>
        <v>2022</v>
      </c>
      <c r="T35" s="671">
        <v>0</v>
      </c>
      <c r="U35" s="671">
        <v>5</v>
      </c>
      <c r="V35" s="672">
        <f t="shared" si="5"/>
        <v>0</v>
      </c>
      <c r="W35" s="673">
        <v>1</v>
      </c>
      <c r="X35" s="674">
        <f t="shared" si="2"/>
        <v>0</v>
      </c>
    </row>
    <row r="36" spans="2:24">
      <c r="B36" s="669">
        <f t="shared" si="3"/>
        <v>2023</v>
      </c>
      <c r="C36" s="661">
        <f>'[3]Fraksi pengelolaan sampah BaU'!C41</f>
        <v>10.243820592000001</v>
      </c>
      <c r="D36" s="662">
        <v>1</v>
      </c>
      <c r="E36" s="663">
        <f t="shared" si="7"/>
        <v>0.435</v>
      </c>
      <c r="F36" s="663">
        <f t="shared" si="7"/>
        <v>0.129</v>
      </c>
      <c r="G36" s="663">
        <f t="shared" si="6"/>
        <v>0</v>
      </c>
      <c r="H36" s="663">
        <f t="shared" si="7"/>
        <v>0</v>
      </c>
      <c r="I36" s="663">
        <f t="shared" si="6"/>
        <v>9.9000000000000005E-2</v>
      </c>
      <c r="J36" s="663">
        <f t="shared" si="7"/>
        <v>2.7E-2</v>
      </c>
      <c r="K36" s="663">
        <f t="shared" si="7"/>
        <v>8.9999999999999993E-3</v>
      </c>
      <c r="L36" s="663">
        <f t="shared" si="7"/>
        <v>7.1999999999999995E-2</v>
      </c>
      <c r="M36" s="663">
        <f t="shared" si="7"/>
        <v>3.3000000000000002E-2</v>
      </c>
      <c r="N36" s="663">
        <f t="shared" si="7"/>
        <v>0.04</v>
      </c>
      <c r="O36" s="663">
        <f t="shared" si="7"/>
        <v>0.156</v>
      </c>
      <c r="P36" s="670">
        <f t="shared" si="1"/>
        <v>1</v>
      </c>
      <c r="S36" s="669">
        <f t="shared" si="4"/>
        <v>2023</v>
      </c>
      <c r="T36" s="671">
        <v>0</v>
      </c>
      <c r="U36" s="671">
        <v>5</v>
      </c>
      <c r="V36" s="672">
        <f t="shared" si="5"/>
        <v>0</v>
      </c>
      <c r="W36" s="673">
        <v>1</v>
      </c>
      <c r="X36" s="674">
        <f t="shared" si="2"/>
        <v>0</v>
      </c>
    </row>
    <row r="37" spans="2:24">
      <c r="B37" s="669">
        <f t="shared" si="3"/>
        <v>2024</v>
      </c>
      <c r="C37" s="661">
        <f>'[3]Fraksi pengelolaan sampah BaU'!C42</f>
        <v>10.436900808000001</v>
      </c>
      <c r="D37" s="662">
        <v>1</v>
      </c>
      <c r="E37" s="663">
        <f t="shared" si="7"/>
        <v>0.435</v>
      </c>
      <c r="F37" s="663">
        <f t="shared" si="7"/>
        <v>0.129</v>
      </c>
      <c r="G37" s="663">
        <f t="shared" si="6"/>
        <v>0</v>
      </c>
      <c r="H37" s="663">
        <f t="shared" si="7"/>
        <v>0</v>
      </c>
      <c r="I37" s="663">
        <f t="shared" si="6"/>
        <v>9.9000000000000005E-2</v>
      </c>
      <c r="J37" s="663">
        <f t="shared" si="7"/>
        <v>2.7E-2</v>
      </c>
      <c r="K37" s="663">
        <f t="shared" si="7"/>
        <v>8.9999999999999993E-3</v>
      </c>
      <c r="L37" s="663">
        <f t="shared" si="7"/>
        <v>7.1999999999999995E-2</v>
      </c>
      <c r="M37" s="663">
        <f t="shared" si="7"/>
        <v>3.3000000000000002E-2</v>
      </c>
      <c r="N37" s="663">
        <f t="shared" si="7"/>
        <v>0.04</v>
      </c>
      <c r="O37" s="663">
        <f t="shared" si="7"/>
        <v>0.156</v>
      </c>
      <c r="P37" s="670">
        <f t="shared" si="1"/>
        <v>1</v>
      </c>
      <c r="S37" s="669">
        <f t="shared" si="4"/>
        <v>2024</v>
      </c>
      <c r="T37" s="671">
        <v>0</v>
      </c>
      <c r="U37" s="671">
        <v>5</v>
      </c>
      <c r="V37" s="672">
        <f t="shared" si="5"/>
        <v>0</v>
      </c>
      <c r="W37" s="673">
        <v>1</v>
      </c>
      <c r="X37" s="674">
        <f t="shared" si="2"/>
        <v>0</v>
      </c>
    </row>
    <row r="38" spans="2:24">
      <c r="B38" s="669">
        <f t="shared" si="3"/>
        <v>2025</v>
      </c>
      <c r="C38" s="661">
        <f>'[3]Fraksi pengelolaan sampah BaU'!C43</f>
        <v>10.629981024000001</v>
      </c>
      <c r="D38" s="662">
        <v>1</v>
      </c>
      <c r="E38" s="663">
        <f t="shared" si="7"/>
        <v>0.435</v>
      </c>
      <c r="F38" s="663">
        <f t="shared" si="7"/>
        <v>0.129</v>
      </c>
      <c r="G38" s="663">
        <f t="shared" si="6"/>
        <v>0</v>
      </c>
      <c r="H38" s="663">
        <f t="shared" si="7"/>
        <v>0</v>
      </c>
      <c r="I38" s="663">
        <f t="shared" si="6"/>
        <v>9.9000000000000005E-2</v>
      </c>
      <c r="J38" s="663">
        <f t="shared" si="7"/>
        <v>2.7E-2</v>
      </c>
      <c r="K38" s="663">
        <f t="shared" si="7"/>
        <v>8.9999999999999993E-3</v>
      </c>
      <c r="L38" s="663">
        <f t="shared" si="7"/>
        <v>7.1999999999999995E-2</v>
      </c>
      <c r="M38" s="663">
        <f t="shared" si="7"/>
        <v>3.3000000000000002E-2</v>
      </c>
      <c r="N38" s="663">
        <f t="shared" si="7"/>
        <v>0.04</v>
      </c>
      <c r="O38" s="663">
        <f t="shared" si="7"/>
        <v>0.156</v>
      </c>
      <c r="P38" s="670">
        <f t="shared" si="1"/>
        <v>1</v>
      </c>
      <c r="S38" s="669">
        <f t="shared" si="4"/>
        <v>2025</v>
      </c>
      <c r="T38" s="671">
        <v>0</v>
      </c>
      <c r="U38" s="671">
        <v>5</v>
      </c>
      <c r="V38" s="672">
        <f t="shared" si="5"/>
        <v>0</v>
      </c>
      <c r="W38" s="673">
        <v>1</v>
      </c>
      <c r="X38" s="674">
        <f t="shared" si="2"/>
        <v>0</v>
      </c>
    </row>
    <row r="39" spans="2:24">
      <c r="B39" s="669">
        <f t="shared" si="3"/>
        <v>2026</v>
      </c>
      <c r="C39" s="661">
        <f>'[3]Fraksi pengelolaan sampah BaU'!C44</f>
        <v>10.823061240000001</v>
      </c>
      <c r="D39" s="662">
        <v>1</v>
      </c>
      <c r="E39" s="663">
        <f t="shared" si="7"/>
        <v>0.435</v>
      </c>
      <c r="F39" s="663">
        <f t="shared" si="7"/>
        <v>0.129</v>
      </c>
      <c r="G39" s="663">
        <f t="shared" si="7"/>
        <v>0</v>
      </c>
      <c r="H39" s="663">
        <f t="shared" si="7"/>
        <v>0</v>
      </c>
      <c r="I39" s="663">
        <f t="shared" si="7"/>
        <v>9.9000000000000005E-2</v>
      </c>
      <c r="J39" s="663">
        <f t="shared" si="7"/>
        <v>2.7E-2</v>
      </c>
      <c r="K39" s="663">
        <f t="shared" si="7"/>
        <v>8.9999999999999993E-3</v>
      </c>
      <c r="L39" s="663">
        <f t="shared" si="7"/>
        <v>7.1999999999999995E-2</v>
      </c>
      <c r="M39" s="663">
        <f t="shared" si="7"/>
        <v>3.3000000000000002E-2</v>
      </c>
      <c r="N39" s="663">
        <f t="shared" si="7"/>
        <v>0.04</v>
      </c>
      <c r="O39" s="663">
        <f t="shared" si="7"/>
        <v>0.156</v>
      </c>
      <c r="P39" s="670">
        <f t="shared" si="1"/>
        <v>1</v>
      </c>
      <c r="S39" s="669">
        <f t="shared" si="4"/>
        <v>2026</v>
      </c>
      <c r="T39" s="671">
        <v>0</v>
      </c>
      <c r="U39" s="671">
        <v>5</v>
      </c>
      <c r="V39" s="672">
        <f t="shared" si="5"/>
        <v>0</v>
      </c>
      <c r="W39" s="673">
        <v>1</v>
      </c>
      <c r="X39" s="674">
        <f t="shared" si="2"/>
        <v>0</v>
      </c>
    </row>
    <row r="40" spans="2:24">
      <c r="B40" s="669">
        <f t="shared" si="3"/>
        <v>2027</v>
      </c>
      <c r="C40" s="661">
        <f>'[3]Fraksi pengelolaan sampah BaU'!C45</f>
        <v>11.016141456000003</v>
      </c>
      <c r="D40" s="662">
        <v>1</v>
      </c>
      <c r="E40" s="663">
        <f t="shared" si="7"/>
        <v>0.435</v>
      </c>
      <c r="F40" s="663">
        <f t="shared" si="7"/>
        <v>0.129</v>
      </c>
      <c r="G40" s="663">
        <f t="shared" si="7"/>
        <v>0</v>
      </c>
      <c r="H40" s="663">
        <f t="shared" si="7"/>
        <v>0</v>
      </c>
      <c r="I40" s="663">
        <f t="shared" si="7"/>
        <v>9.9000000000000005E-2</v>
      </c>
      <c r="J40" s="663">
        <f t="shared" si="7"/>
        <v>2.7E-2</v>
      </c>
      <c r="K40" s="663">
        <f t="shared" si="7"/>
        <v>8.9999999999999993E-3</v>
      </c>
      <c r="L40" s="663">
        <f t="shared" si="7"/>
        <v>7.1999999999999995E-2</v>
      </c>
      <c r="M40" s="663">
        <f t="shared" si="7"/>
        <v>3.3000000000000002E-2</v>
      </c>
      <c r="N40" s="663">
        <f t="shared" si="7"/>
        <v>0.04</v>
      </c>
      <c r="O40" s="663">
        <f t="shared" si="7"/>
        <v>0.156</v>
      </c>
      <c r="P40" s="670">
        <f t="shared" si="1"/>
        <v>1</v>
      </c>
      <c r="S40" s="669">
        <f t="shared" si="4"/>
        <v>2027</v>
      </c>
      <c r="T40" s="671">
        <v>0</v>
      </c>
      <c r="U40" s="671">
        <v>5</v>
      </c>
      <c r="V40" s="672">
        <f t="shared" si="5"/>
        <v>0</v>
      </c>
      <c r="W40" s="673">
        <v>1</v>
      </c>
      <c r="X40" s="674">
        <f t="shared" si="2"/>
        <v>0</v>
      </c>
    </row>
    <row r="41" spans="2:24">
      <c r="B41" s="669">
        <f t="shared" si="3"/>
        <v>2028</v>
      </c>
      <c r="C41" s="661">
        <f>'[3]Fraksi pengelolaan sampah BaU'!C46</f>
        <v>11.209221672</v>
      </c>
      <c r="D41" s="662">
        <v>1</v>
      </c>
      <c r="E41" s="663">
        <f t="shared" si="7"/>
        <v>0.435</v>
      </c>
      <c r="F41" s="663">
        <f t="shared" si="7"/>
        <v>0.129</v>
      </c>
      <c r="G41" s="663">
        <f t="shared" si="7"/>
        <v>0</v>
      </c>
      <c r="H41" s="663">
        <f t="shared" si="7"/>
        <v>0</v>
      </c>
      <c r="I41" s="663">
        <f t="shared" si="7"/>
        <v>9.9000000000000005E-2</v>
      </c>
      <c r="J41" s="663">
        <f t="shared" si="7"/>
        <v>2.7E-2</v>
      </c>
      <c r="K41" s="663">
        <f t="shared" si="7"/>
        <v>8.9999999999999993E-3</v>
      </c>
      <c r="L41" s="663">
        <f t="shared" si="7"/>
        <v>7.1999999999999995E-2</v>
      </c>
      <c r="M41" s="663">
        <f t="shared" si="7"/>
        <v>3.3000000000000002E-2</v>
      </c>
      <c r="N41" s="663">
        <f t="shared" si="7"/>
        <v>0.04</v>
      </c>
      <c r="O41" s="663">
        <f t="shared" si="7"/>
        <v>0.156</v>
      </c>
      <c r="P41" s="670">
        <f t="shared" si="1"/>
        <v>1</v>
      </c>
      <c r="S41" s="669">
        <f t="shared" si="4"/>
        <v>2028</v>
      </c>
      <c r="T41" s="671">
        <v>0</v>
      </c>
      <c r="U41" s="671">
        <v>5</v>
      </c>
      <c r="V41" s="672">
        <f t="shared" si="5"/>
        <v>0</v>
      </c>
      <c r="W41" s="673">
        <v>1</v>
      </c>
      <c r="X41" s="674">
        <f t="shared" si="2"/>
        <v>0</v>
      </c>
    </row>
    <row r="42" spans="2:24">
      <c r="B42" s="669">
        <f t="shared" si="3"/>
        <v>2029</v>
      </c>
      <c r="C42" s="661">
        <f>'[3]Fraksi pengelolaan sampah BaU'!C47</f>
        <v>11.402301888</v>
      </c>
      <c r="D42" s="662">
        <v>1</v>
      </c>
      <c r="E42" s="663">
        <f t="shared" si="7"/>
        <v>0.435</v>
      </c>
      <c r="F42" s="663">
        <f t="shared" si="7"/>
        <v>0.129</v>
      </c>
      <c r="G42" s="663">
        <f t="shared" si="7"/>
        <v>0</v>
      </c>
      <c r="H42" s="663">
        <f t="shared" si="7"/>
        <v>0</v>
      </c>
      <c r="I42" s="663">
        <f t="shared" si="7"/>
        <v>9.9000000000000005E-2</v>
      </c>
      <c r="J42" s="663">
        <f t="shared" si="7"/>
        <v>2.7E-2</v>
      </c>
      <c r="K42" s="663">
        <f t="shared" si="7"/>
        <v>8.9999999999999993E-3</v>
      </c>
      <c r="L42" s="663">
        <f t="shared" si="7"/>
        <v>7.1999999999999995E-2</v>
      </c>
      <c r="M42" s="663">
        <f t="shared" si="7"/>
        <v>3.3000000000000002E-2</v>
      </c>
      <c r="N42" s="663">
        <f t="shared" si="7"/>
        <v>0.04</v>
      </c>
      <c r="O42" s="663">
        <f t="shared" si="7"/>
        <v>0.156</v>
      </c>
      <c r="P42" s="670">
        <f t="shared" si="1"/>
        <v>1</v>
      </c>
      <c r="S42" s="669">
        <f t="shared" si="4"/>
        <v>2029</v>
      </c>
      <c r="T42" s="671">
        <v>0</v>
      </c>
      <c r="U42" s="671">
        <v>5</v>
      </c>
      <c r="V42" s="672">
        <f t="shared" si="5"/>
        <v>0</v>
      </c>
      <c r="W42" s="673">
        <v>1</v>
      </c>
      <c r="X42" s="674">
        <f t="shared" si="2"/>
        <v>0</v>
      </c>
    </row>
    <row r="43" spans="2:24">
      <c r="B43" s="669">
        <f t="shared" si="3"/>
        <v>2030</v>
      </c>
      <c r="C43" s="661">
        <f>'[3]Fraksi pengelolaan sampah BaU'!C48</f>
        <v>11.595382104000002</v>
      </c>
      <c r="D43" s="662">
        <v>1</v>
      </c>
      <c r="E43" s="663">
        <f t="shared" ref="E43:O58" si="8">E$8</f>
        <v>0.435</v>
      </c>
      <c r="F43" s="663">
        <f t="shared" si="8"/>
        <v>0.129</v>
      </c>
      <c r="G43" s="663">
        <f t="shared" si="7"/>
        <v>0</v>
      </c>
      <c r="H43" s="663">
        <f t="shared" si="8"/>
        <v>0</v>
      </c>
      <c r="I43" s="663">
        <f t="shared" si="7"/>
        <v>9.9000000000000005E-2</v>
      </c>
      <c r="J43" s="663">
        <f t="shared" si="8"/>
        <v>2.7E-2</v>
      </c>
      <c r="K43" s="663">
        <f t="shared" si="8"/>
        <v>8.9999999999999993E-3</v>
      </c>
      <c r="L43" s="663">
        <f t="shared" si="8"/>
        <v>7.1999999999999995E-2</v>
      </c>
      <c r="M43" s="663">
        <f t="shared" si="8"/>
        <v>3.3000000000000002E-2</v>
      </c>
      <c r="N43" s="663">
        <f t="shared" si="8"/>
        <v>0.04</v>
      </c>
      <c r="O43" s="663">
        <f t="shared" si="8"/>
        <v>0.156</v>
      </c>
      <c r="P43" s="670">
        <f t="shared" si="1"/>
        <v>1</v>
      </c>
      <c r="S43" s="669">
        <f t="shared" si="4"/>
        <v>2030</v>
      </c>
      <c r="T43" s="671">
        <v>0</v>
      </c>
      <c r="U43" s="671">
        <v>5</v>
      </c>
      <c r="V43" s="672">
        <f t="shared" si="5"/>
        <v>0</v>
      </c>
      <c r="W43" s="673">
        <v>1</v>
      </c>
      <c r="X43" s="674">
        <f t="shared" si="2"/>
        <v>0</v>
      </c>
    </row>
    <row r="44" spans="2:24">
      <c r="B44" s="669">
        <f t="shared" si="3"/>
        <v>2031</v>
      </c>
      <c r="C44" s="675"/>
      <c r="D44" s="662">
        <v>1</v>
      </c>
      <c r="E44" s="663">
        <f t="shared" si="8"/>
        <v>0.435</v>
      </c>
      <c r="F44" s="663">
        <f t="shared" si="8"/>
        <v>0.129</v>
      </c>
      <c r="G44" s="663">
        <f t="shared" si="7"/>
        <v>0</v>
      </c>
      <c r="H44" s="663">
        <f t="shared" si="8"/>
        <v>0</v>
      </c>
      <c r="I44" s="663">
        <f t="shared" si="7"/>
        <v>9.9000000000000005E-2</v>
      </c>
      <c r="J44" s="663">
        <f t="shared" si="8"/>
        <v>2.7E-2</v>
      </c>
      <c r="K44" s="663">
        <f t="shared" si="8"/>
        <v>8.9999999999999993E-3</v>
      </c>
      <c r="L44" s="663">
        <f t="shared" si="8"/>
        <v>7.1999999999999995E-2</v>
      </c>
      <c r="M44" s="663">
        <f t="shared" si="8"/>
        <v>3.3000000000000002E-2</v>
      </c>
      <c r="N44" s="663">
        <f t="shared" si="8"/>
        <v>0.04</v>
      </c>
      <c r="O44" s="663">
        <f t="shared" si="8"/>
        <v>0.156</v>
      </c>
      <c r="P44" s="670">
        <f t="shared" si="1"/>
        <v>1</v>
      </c>
      <c r="S44" s="669">
        <f t="shared" si="4"/>
        <v>2031</v>
      </c>
      <c r="T44" s="671">
        <v>0</v>
      </c>
      <c r="U44" s="671">
        <v>5</v>
      </c>
      <c r="V44" s="672">
        <f t="shared" si="5"/>
        <v>0</v>
      </c>
      <c r="W44" s="673">
        <v>1</v>
      </c>
      <c r="X44" s="674">
        <f t="shared" si="2"/>
        <v>0</v>
      </c>
    </row>
    <row r="45" spans="2:24">
      <c r="B45" s="669">
        <f t="shared" si="3"/>
        <v>2032</v>
      </c>
      <c r="C45" s="675"/>
      <c r="D45" s="662">
        <v>1</v>
      </c>
      <c r="E45" s="663">
        <f t="shared" si="8"/>
        <v>0.435</v>
      </c>
      <c r="F45" s="663">
        <f t="shared" si="8"/>
        <v>0.129</v>
      </c>
      <c r="G45" s="663">
        <f t="shared" si="7"/>
        <v>0</v>
      </c>
      <c r="H45" s="663">
        <f t="shared" si="8"/>
        <v>0</v>
      </c>
      <c r="I45" s="663">
        <f t="shared" si="7"/>
        <v>9.9000000000000005E-2</v>
      </c>
      <c r="J45" s="663">
        <f t="shared" si="8"/>
        <v>2.7E-2</v>
      </c>
      <c r="K45" s="663">
        <f t="shared" si="8"/>
        <v>8.9999999999999993E-3</v>
      </c>
      <c r="L45" s="663">
        <f t="shared" si="8"/>
        <v>7.1999999999999995E-2</v>
      </c>
      <c r="M45" s="663">
        <f t="shared" si="8"/>
        <v>3.3000000000000002E-2</v>
      </c>
      <c r="N45" s="663">
        <f t="shared" si="8"/>
        <v>0.04</v>
      </c>
      <c r="O45" s="663">
        <f t="shared" si="8"/>
        <v>0.156</v>
      </c>
      <c r="P45" s="670">
        <f t="shared" ref="P45:P76" si="9">SUM(E45:O45)</f>
        <v>1</v>
      </c>
      <c r="S45" s="669">
        <f t="shared" si="4"/>
        <v>2032</v>
      </c>
      <c r="T45" s="671">
        <v>0</v>
      </c>
      <c r="U45" s="671">
        <v>5</v>
      </c>
      <c r="V45" s="672">
        <f t="shared" si="5"/>
        <v>0</v>
      </c>
      <c r="W45" s="673">
        <v>1</v>
      </c>
      <c r="X45" s="674">
        <f t="shared" ref="X45:X76" si="10">V45*W45</f>
        <v>0</v>
      </c>
    </row>
    <row r="46" spans="2:24">
      <c r="B46" s="669">
        <f t="shared" ref="B46:B77" si="11">B45+1</f>
        <v>2033</v>
      </c>
      <c r="C46" s="675"/>
      <c r="D46" s="662">
        <v>1</v>
      </c>
      <c r="E46" s="663">
        <f t="shared" si="8"/>
        <v>0.435</v>
      </c>
      <c r="F46" s="663">
        <f t="shared" si="8"/>
        <v>0.129</v>
      </c>
      <c r="G46" s="663">
        <f t="shared" si="7"/>
        <v>0</v>
      </c>
      <c r="H46" s="663">
        <f t="shared" si="8"/>
        <v>0</v>
      </c>
      <c r="I46" s="663">
        <f t="shared" si="7"/>
        <v>9.9000000000000005E-2</v>
      </c>
      <c r="J46" s="663">
        <f t="shared" si="8"/>
        <v>2.7E-2</v>
      </c>
      <c r="K46" s="663">
        <f t="shared" si="8"/>
        <v>8.9999999999999993E-3</v>
      </c>
      <c r="L46" s="663">
        <f t="shared" si="8"/>
        <v>7.1999999999999995E-2</v>
      </c>
      <c r="M46" s="663">
        <f t="shared" si="8"/>
        <v>3.3000000000000002E-2</v>
      </c>
      <c r="N46" s="663">
        <f t="shared" si="8"/>
        <v>0.04</v>
      </c>
      <c r="O46" s="663">
        <f t="shared" si="8"/>
        <v>0.156</v>
      </c>
      <c r="P46" s="670">
        <f t="shared" si="9"/>
        <v>1</v>
      </c>
      <c r="S46" s="669">
        <f t="shared" si="4"/>
        <v>2033</v>
      </c>
      <c r="T46" s="671">
        <v>0</v>
      </c>
      <c r="U46" s="671">
        <v>5</v>
      </c>
      <c r="V46" s="672">
        <f t="shared" si="5"/>
        <v>0</v>
      </c>
      <c r="W46" s="673">
        <v>1</v>
      </c>
      <c r="X46" s="674">
        <f t="shared" si="10"/>
        <v>0</v>
      </c>
    </row>
    <row r="47" spans="2:24">
      <c r="B47" s="669">
        <f t="shared" si="11"/>
        <v>2034</v>
      </c>
      <c r="C47" s="675"/>
      <c r="D47" s="662">
        <v>1</v>
      </c>
      <c r="E47" s="663">
        <f t="shared" si="8"/>
        <v>0.435</v>
      </c>
      <c r="F47" s="663">
        <f t="shared" si="8"/>
        <v>0.129</v>
      </c>
      <c r="G47" s="663">
        <f t="shared" si="7"/>
        <v>0</v>
      </c>
      <c r="H47" s="663">
        <f t="shared" si="8"/>
        <v>0</v>
      </c>
      <c r="I47" s="663">
        <f t="shared" si="7"/>
        <v>9.9000000000000005E-2</v>
      </c>
      <c r="J47" s="663">
        <f t="shared" si="8"/>
        <v>2.7E-2</v>
      </c>
      <c r="K47" s="663">
        <f t="shared" si="8"/>
        <v>8.9999999999999993E-3</v>
      </c>
      <c r="L47" s="663">
        <f t="shared" si="8"/>
        <v>7.1999999999999995E-2</v>
      </c>
      <c r="M47" s="663">
        <f t="shared" si="8"/>
        <v>3.3000000000000002E-2</v>
      </c>
      <c r="N47" s="663">
        <f t="shared" si="8"/>
        <v>0.04</v>
      </c>
      <c r="O47" s="663">
        <f t="shared" si="8"/>
        <v>0.156</v>
      </c>
      <c r="P47" s="670">
        <f t="shared" si="9"/>
        <v>1</v>
      </c>
      <c r="S47" s="669">
        <f t="shared" si="4"/>
        <v>2034</v>
      </c>
      <c r="T47" s="671">
        <v>0</v>
      </c>
      <c r="U47" s="671">
        <v>5</v>
      </c>
      <c r="V47" s="672">
        <f t="shared" si="5"/>
        <v>0</v>
      </c>
      <c r="W47" s="673">
        <v>1</v>
      </c>
      <c r="X47" s="674">
        <f t="shared" si="10"/>
        <v>0</v>
      </c>
    </row>
    <row r="48" spans="2:24">
      <c r="B48" s="669">
        <f t="shared" si="11"/>
        <v>2035</v>
      </c>
      <c r="C48" s="675"/>
      <c r="D48" s="662">
        <v>1</v>
      </c>
      <c r="E48" s="663">
        <f t="shared" si="8"/>
        <v>0.435</v>
      </c>
      <c r="F48" s="663">
        <f t="shared" si="8"/>
        <v>0.129</v>
      </c>
      <c r="G48" s="663">
        <f t="shared" si="7"/>
        <v>0</v>
      </c>
      <c r="H48" s="663">
        <f t="shared" si="8"/>
        <v>0</v>
      </c>
      <c r="I48" s="663">
        <f t="shared" si="7"/>
        <v>9.9000000000000005E-2</v>
      </c>
      <c r="J48" s="663">
        <f t="shared" si="8"/>
        <v>2.7E-2</v>
      </c>
      <c r="K48" s="663">
        <f t="shared" si="8"/>
        <v>8.9999999999999993E-3</v>
      </c>
      <c r="L48" s="663">
        <f t="shared" si="8"/>
        <v>7.1999999999999995E-2</v>
      </c>
      <c r="M48" s="663">
        <f t="shared" si="8"/>
        <v>3.3000000000000002E-2</v>
      </c>
      <c r="N48" s="663">
        <f t="shared" si="8"/>
        <v>0.04</v>
      </c>
      <c r="O48" s="663">
        <f t="shared" si="8"/>
        <v>0.156</v>
      </c>
      <c r="P48" s="670">
        <f t="shared" si="9"/>
        <v>1</v>
      </c>
      <c r="S48" s="669">
        <f t="shared" si="4"/>
        <v>2035</v>
      </c>
      <c r="T48" s="671">
        <v>0</v>
      </c>
      <c r="U48" s="671">
        <v>5</v>
      </c>
      <c r="V48" s="672">
        <f t="shared" si="5"/>
        <v>0</v>
      </c>
      <c r="W48" s="673">
        <v>1</v>
      </c>
      <c r="X48" s="674">
        <f t="shared" si="10"/>
        <v>0</v>
      </c>
    </row>
    <row r="49" spans="2:24">
      <c r="B49" s="669">
        <f t="shared" si="11"/>
        <v>2036</v>
      </c>
      <c r="C49" s="675"/>
      <c r="D49" s="662">
        <v>1</v>
      </c>
      <c r="E49" s="663">
        <f t="shared" si="8"/>
        <v>0.435</v>
      </c>
      <c r="F49" s="663">
        <f t="shared" si="8"/>
        <v>0.129</v>
      </c>
      <c r="G49" s="663">
        <f t="shared" si="8"/>
        <v>0</v>
      </c>
      <c r="H49" s="663">
        <f t="shared" si="8"/>
        <v>0</v>
      </c>
      <c r="I49" s="663">
        <f t="shared" si="8"/>
        <v>9.9000000000000005E-2</v>
      </c>
      <c r="J49" s="663">
        <f t="shared" si="8"/>
        <v>2.7E-2</v>
      </c>
      <c r="K49" s="663">
        <f t="shared" si="8"/>
        <v>8.9999999999999993E-3</v>
      </c>
      <c r="L49" s="663">
        <f t="shared" si="8"/>
        <v>7.1999999999999995E-2</v>
      </c>
      <c r="M49" s="663">
        <f t="shared" si="8"/>
        <v>3.3000000000000002E-2</v>
      </c>
      <c r="N49" s="663">
        <f t="shared" si="8"/>
        <v>0.04</v>
      </c>
      <c r="O49" s="663">
        <f t="shared" si="8"/>
        <v>0.156</v>
      </c>
      <c r="P49" s="670">
        <f t="shared" si="9"/>
        <v>1</v>
      </c>
      <c r="S49" s="669">
        <f t="shared" si="4"/>
        <v>2036</v>
      </c>
      <c r="T49" s="671">
        <v>0</v>
      </c>
      <c r="U49" s="671">
        <v>5</v>
      </c>
      <c r="V49" s="672">
        <f t="shared" si="5"/>
        <v>0</v>
      </c>
      <c r="W49" s="673">
        <v>1</v>
      </c>
      <c r="X49" s="674">
        <f t="shared" si="10"/>
        <v>0</v>
      </c>
    </row>
    <row r="50" spans="2:24">
      <c r="B50" s="669">
        <f t="shared" si="11"/>
        <v>2037</v>
      </c>
      <c r="C50" s="675"/>
      <c r="D50" s="662">
        <v>1</v>
      </c>
      <c r="E50" s="663">
        <f t="shared" si="8"/>
        <v>0.435</v>
      </c>
      <c r="F50" s="663">
        <f t="shared" si="8"/>
        <v>0.129</v>
      </c>
      <c r="G50" s="663">
        <f t="shared" si="8"/>
        <v>0</v>
      </c>
      <c r="H50" s="663">
        <f t="shared" si="8"/>
        <v>0</v>
      </c>
      <c r="I50" s="663">
        <f t="shared" si="8"/>
        <v>9.9000000000000005E-2</v>
      </c>
      <c r="J50" s="663">
        <f t="shared" si="8"/>
        <v>2.7E-2</v>
      </c>
      <c r="K50" s="663">
        <f t="shared" si="8"/>
        <v>8.9999999999999993E-3</v>
      </c>
      <c r="L50" s="663">
        <f t="shared" si="8"/>
        <v>7.1999999999999995E-2</v>
      </c>
      <c r="M50" s="663">
        <f t="shared" si="8"/>
        <v>3.3000000000000002E-2</v>
      </c>
      <c r="N50" s="663">
        <f t="shared" si="8"/>
        <v>0.04</v>
      </c>
      <c r="O50" s="663">
        <f t="shared" si="8"/>
        <v>0.156</v>
      </c>
      <c r="P50" s="670">
        <f t="shared" si="9"/>
        <v>1</v>
      </c>
      <c r="S50" s="669">
        <f t="shared" si="4"/>
        <v>2037</v>
      </c>
      <c r="T50" s="671">
        <v>0</v>
      </c>
      <c r="U50" s="671">
        <v>5</v>
      </c>
      <c r="V50" s="672">
        <f t="shared" si="5"/>
        <v>0</v>
      </c>
      <c r="W50" s="673">
        <v>1</v>
      </c>
      <c r="X50" s="674">
        <f t="shared" si="10"/>
        <v>0</v>
      </c>
    </row>
    <row r="51" spans="2:24">
      <c r="B51" s="669">
        <f t="shared" si="11"/>
        <v>2038</v>
      </c>
      <c r="C51" s="675"/>
      <c r="D51" s="662">
        <v>1</v>
      </c>
      <c r="E51" s="663">
        <f t="shared" si="8"/>
        <v>0.435</v>
      </c>
      <c r="F51" s="663">
        <f t="shared" si="8"/>
        <v>0.129</v>
      </c>
      <c r="G51" s="663">
        <f t="shared" si="8"/>
        <v>0</v>
      </c>
      <c r="H51" s="663">
        <f t="shared" si="8"/>
        <v>0</v>
      </c>
      <c r="I51" s="663">
        <f t="shared" si="8"/>
        <v>9.9000000000000005E-2</v>
      </c>
      <c r="J51" s="663">
        <f t="shared" si="8"/>
        <v>2.7E-2</v>
      </c>
      <c r="K51" s="663">
        <f t="shared" si="8"/>
        <v>8.9999999999999993E-3</v>
      </c>
      <c r="L51" s="663">
        <f t="shared" si="8"/>
        <v>7.1999999999999995E-2</v>
      </c>
      <c r="M51" s="663">
        <f t="shared" si="8"/>
        <v>3.3000000000000002E-2</v>
      </c>
      <c r="N51" s="663">
        <f t="shared" si="8"/>
        <v>0.04</v>
      </c>
      <c r="O51" s="663">
        <f t="shared" si="8"/>
        <v>0.156</v>
      </c>
      <c r="P51" s="670">
        <f t="shared" si="9"/>
        <v>1</v>
      </c>
      <c r="S51" s="669">
        <f t="shared" si="4"/>
        <v>2038</v>
      </c>
      <c r="T51" s="671">
        <v>0</v>
      </c>
      <c r="U51" s="671">
        <v>5</v>
      </c>
      <c r="V51" s="672">
        <f t="shared" si="5"/>
        <v>0</v>
      </c>
      <c r="W51" s="673">
        <v>1</v>
      </c>
      <c r="X51" s="674">
        <f t="shared" si="10"/>
        <v>0</v>
      </c>
    </row>
    <row r="52" spans="2:24">
      <c r="B52" s="669">
        <f t="shared" si="11"/>
        <v>2039</v>
      </c>
      <c r="C52" s="675"/>
      <c r="D52" s="662">
        <v>1</v>
      </c>
      <c r="E52" s="663">
        <f t="shared" si="8"/>
        <v>0.435</v>
      </c>
      <c r="F52" s="663">
        <f t="shared" si="8"/>
        <v>0.129</v>
      </c>
      <c r="G52" s="663">
        <f t="shared" si="8"/>
        <v>0</v>
      </c>
      <c r="H52" s="663">
        <f t="shared" si="8"/>
        <v>0</v>
      </c>
      <c r="I52" s="663">
        <f t="shared" si="8"/>
        <v>9.9000000000000005E-2</v>
      </c>
      <c r="J52" s="663">
        <f t="shared" si="8"/>
        <v>2.7E-2</v>
      </c>
      <c r="K52" s="663">
        <f t="shared" si="8"/>
        <v>8.9999999999999993E-3</v>
      </c>
      <c r="L52" s="663">
        <f t="shared" si="8"/>
        <v>7.1999999999999995E-2</v>
      </c>
      <c r="M52" s="663">
        <f t="shared" si="8"/>
        <v>3.3000000000000002E-2</v>
      </c>
      <c r="N52" s="663">
        <f t="shared" si="8"/>
        <v>0.04</v>
      </c>
      <c r="O52" s="663">
        <f t="shared" si="8"/>
        <v>0.156</v>
      </c>
      <c r="P52" s="670">
        <f t="shared" si="9"/>
        <v>1</v>
      </c>
      <c r="S52" s="669">
        <f t="shared" si="4"/>
        <v>2039</v>
      </c>
      <c r="T52" s="671">
        <v>0</v>
      </c>
      <c r="U52" s="671">
        <v>5</v>
      </c>
      <c r="V52" s="672">
        <f t="shared" si="5"/>
        <v>0</v>
      </c>
      <c r="W52" s="673">
        <v>1</v>
      </c>
      <c r="X52" s="674">
        <f t="shared" si="10"/>
        <v>0</v>
      </c>
    </row>
    <row r="53" spans="2:24">
      <c r="B53" s="669">
        <f t="shared" si="11"/>
        <v>2040</v>
      </c>
      <c r="C53" s="675"/>
      <c r="D53" s="662">
        <v>1</v>
      </c>
      <c r="E53" s="663">
        <f t="shared" ref="E53:O68" si="12">E$8</f>
        <v>0.435</v>
      </c>
      <c r="F53" s="663">
        <f t="shared" si="12"/>
        <v>0.129</v>
      </c>
      <c r="G53" s="663">
        <f t="shared" si="8"/>
        <v>0</v>
      </c>
      <c r="H53" s="663">
        <f t="shared" si="12"/>
        <v>0</v>
      </c>
      <c r="I53" s="663">
        <f t="shared" si="8"/>
        <v>9.9000000000000005E-2</v>
      </c>
      <c r="J53" s="663">
        <f t="shared" si="12"/>
        <v>2.7E-2</v>
      </c>
      <c r="K53" s="663">
        <f t="shared" si="12"/>
        <v>8.9999999999999993E-3</v>
      </c>
      <c r="L53" s="663">
        <f t="shared" si="12"/>
        <v>7.1999999999999995E-2</v>
      </c>
      <c r="M53" s="663">
        <f t="shared" si="12"/>
        <v>3.3000000000000002E-2</v>
      </c>
      <c r="N53" s="663">
        <f t="shared" si="12"/>
        <v>0.04</v>
      </c>
      <c r="O53" s="663">
        <f t="shared" si="12"/>
        <v>0.156</v>
      </c>
      <c r="P53" s="670">
        <f t="shared" si="9"/>
        <v>1</v>
      </c>
      <c r="S53" s="669">
        <f t="shared" si="4"/>
        <v>2040</v>
      </c>
      <c r="T53" s="671">
        <v>0</v>
      </c>
      <c r="U53" s="671">
        <v>5</v>
      </c>
      <c r="V53" s="672">
        <f t="shared" si="5"/>
        <v>0</v>
      </c>
      <c r="W53" s="673">
        <v>1</v>
      </c>
      <c r="X53" s="674">
        <f t="shared" si="10"/>
        <v>0</v>
      </c>
    </row>
    <row r="54" spans="2:24">
      <c r="B54" s="669">
        <f t="shared" si="11"/>
        <v>2041</v>
      </c>
      <c r="C54" s="675"/>
      <c r="D54" s="662">
        <v>1</v>
      </c>
      <c r="E54" s="663">
        <f t="shared" si="12"/>
        <v>0.435</v>
      </c>
      <c r="F54" s="663">
        <f t="shared" si="12"/>
        <v>0.129</v>
      </c>
      <c r="G54" s="663">
        <f t="shared" si="8"/>
        <v>0</v>
      </c>
      <c r="H54" s="663">
        <f t="shared" si="12"/>
        <v>0</v>
      </c>
      <c r="I54" s="663">
        <f t="shared" si="8"/>
        <v>9.9000000000000005E-2</v>
      </c>
      <c r="J54" s="663">
        <f t="shared" si="12"/>
        <v>2.7E-2</v>
      </c>
      <c r="K54" s="663">
        <f t="shared" si="12"/>
        <v>8.9999999999999993E-3</v>
      </c>
      <c r="L54" s="663">
        <f t="shared" si="12"/>
        <v>7.1999999999999995E-2</v>
      </c>
      <c r="M54" s="663">
        <f t="shared" si="12"/>
        <v>3.3000000000000002E-2</v>
      </c>
      <c r="N54" s="663">
        <f t="shared" si="12"/>
        <v>0.04</v>
      </c>
      <c r="O54" s="663">
        <f t="shared" si="12"/>
        <v>0.156</v>
      </c>
      <c r="P54" s="670">
        <f t="shared" si="9"/>
        <v>1</v>
      </c>
      <c r="S54" s="669">
        <f t="shared" si="4"/>
        <v>2041</v>
      </c>
      <c r="T54" s="671">
        <v>0</v>
      </c>
      <c r="U54" s="671">
        <v>5</v>
      </c>
      <c r="V54" s="672">
        <f t="shared" si="5"/>
        <v>0</v>
      </c>
      <c r="W54" s="673">
        <v>1</v>
      </c>
      <c r="X54" s="674">
        <f t="shared" si="10"/>
        <v>0</v>
      </c>
    </row>
    <row r="55" spans="2:24">
      <c r="B55" s="669">
        <f t="shared" si="11"/>
        <v>2042</v>
      </c>
      <c r="C55" s="675"/>
      <c r="D55" s="662">
        <v>1</v>
      </c>
      <c r="E55" s="663">
        <f t="shared" si="12"/>
        <v>0.435</v>
      </c>
      <c r="F55" s="663">
        <f t="shared" si="12"/>
        <v>0.129</v>
      </c>
      <c r="G55" s="663">
        <f t="shared" si="8"/>
        <v>0</v>
      </c>
      <c r="H55" s="663">
        <f t="shared" si="12"/>
        <v>0</v>
      </c>
      <c r="I55" s="663">
        <f t="shared" si="8"/>
        <v>9.9000000000000005E-2</v>
      </c>
      <c r="J55" s="663">
        <f t="shared" si="12"/>
        <v>2.7E-2</v>
      </c>
      <c r="K55" s="663">
        <f t="shared" si="12"/>
        <v>8.9999999999999993E-3</v>
      </c>
      <c r="L55" s="663">
        <f t="shared" si="12"/>
        <v>7.1999999999999995E-2</v>
      </c>
      <c r="M55" s="663">
        <f t="shared" si="12"/>
        <v>3.3000000000000002E-2</v>
      </c>
      <c r="N55" s="663">
        <f t="shared" si="12"/>
        <v>0.04</v>
      </c>
      <c r="O55" s="663">
        <f t="shared" si="12"/>
        <v>0.156</v>
      </c>
      <c r="P55" s="670">
        <f t="shared" si="9"/>
        <v>1</v>
      </c>
      <c r="S55" s="669">
        <f t="shared" si="4"/>
        <v>2042</v>
      </c>
      <c r="T55" s="671">
        <v>0</v>
      </c>
      <c r="U55" s="671">
        <v>5</v>
      </c>
      <c r="V55" s="672">
        <f t="shared" si="5"/>
        <v>0</v>
      </c>
      <c r="W55" s="673">
        <v>1</v>
      </c>
      <c r="X55" s="674">
        <f t="shared" si="10"/>
        <v>0</v>
      </c>
    </row>
    <row r="56" spans="2:24">
      <c r="B56" s="669">
        <f t="shared" si="11"/>
        <v>2043</v>
      </c>
      <c r="C56" s="675"/>
      <c r="D56" s="662">
        <v>1</v>
      </c>
      <c r="E56" s="663">
        <f t="shared" si="12"/>
        <v>0.435</v>
      </c>
      <c r="F56" s="663">
        <f t="shared" si="12"/>
        <v>0.129</v>
      </c>
      <c r="G56" s="663">
        <f t="shared" si="8"/>
        <v>0</v>
      </c>
      <c r="H56" s="663">
        <f t="shared" si="12"/>
        <v>0</v>
      </c>
      <c r="I56" s="663">
        <f t="shared" si="8"/>
        <v>9.9000000000000005E-2</v>
      </c>
      <c r="J56" s="663">
        <f t="shared" si="12"/>
        <v>2.7E-2</v>
      </c>
      <c r="K56" s="663">
        <f t="shared" si="12"/>
        <v>8.9999999999999993E-3</v>
      </c>
      <c r="L56" s="663">
        <f t="shared" si="12"/>
        <v>7.1999999999999995E-2</v>
      </c>
      <c r="M56" s="663">
        <f t="shared" si="12"/>
        <v>3.3000000000000002E-2</v>
      </c>
      <c r="N56" s="663">
        <f t="shared" si="12"/>
        <v>0.04</v>
      </c>
      <c r="O56" s="663">
        <f t="shared" si="12"/>
        <v>0.156</v>
      </c>
      <c r="P56" s="670">
        <f t="shared" si="9"/>
        <v>1</v>
      </c>
      <c r="S56" s="669">
        <f t="shared" si="4"/>
        <v>2043</v>
      </c>
      <c r="T56" s="671">
        <v>0</v>
      </c>
      <c r="U56" s="671">
        <v>5</v>
      </c>
      <c r="V56" s="672">
        <f t="shared" si="5"/>
        <v>0</v>
      </c>
      <c r="W56" s="673">
        <v>1</v>
      </c>
      <c r="X56" s="674">
        <f t="shared" si="10"/>
        <v>0</v>
      </c>
    </row>
    <row r="57" spans="2:24">
      <c r="B57" s="669">
        <f t="shared" si="11"/>
        <v>2044</v>
      </c>
      <c r="C57" s="675"/>
      <c r="D57" s="662">
        <v>1</v>
      </c>
      <c r="E57" s="663">
        <f t="shared" si="12"/>
        <v>0.435</v>
      </c>
      <c r="F57" s="663">
        <f t="shared" si="12"/>
        <v>0.129</v>
      </c>
      <c r="G57" s="663">
        <f t="shared" si="8"/>
        <v>0</v>
      </c>
      <c r="H57" s="663">
        <f t="shared" si="12"/>
        <v>0</v>
      </c>
      <c r="I57" s="663">
        <f t="shared" si="8"/>
        <v>9.9000000000000005E-2</v>
      </c>
      <c r="J57" s="663">
        <f t="shared" si="12"/>
        <v>2.7E-2</v>
      </c>
      <c r="K57" s="663">
        <f t="shared" si="12"/>
        <v>8.9999999999999993E-3</v>
      </c>
      <c r="L57" s="663">
        <f t="shared" si="12"/>
        <v>7.1999999999999995E-2</v>
      </c>
      <c r="M57" s="663">
        <f t="shared" si="12"/>
        <v>3.3000000000000002E-2</v>
      </c>
      <c r="N57" s="663">
        <f t="shared" si="12"/>
        <v>0.04</v>
      </c>
      <c r="O57" s="663">
        <f t="shared" si="12"/>
        <v>0.156</v>
      </c>
      <c r="P57" s="670">
        <f t="shared" si="9"/>
        <v>1</v>
      </c>
      <c r="S57" s="669">
        <f t="shared" si="4"/>
        <v>2044</v>
      </c>
      <c r="T57" s="671">
        <v>0</v>
      </c>
      <c r="U57" s="671">
        <v>5</v>
      </c>
      <c r="V57" s="672">
        <f t="shared" si="5"/>
        <v>0</v>
      </c>
      <c r="W57" s="673">
        <v>1</v>
      </c>
      <c r="X57" s="674">
        <f t="shared" si="10"/>
        <v>0</v>
      </c>
    </row>
    <row r="58" spans="2:24">
      <c r="B58" s="669">
        <f t="shared" si="11"/>
        <v>2045</v>
      </c>
      <c r="C58" s="675"/>
      <c r="D58" s="662">
        <v>1</v>
      </c>
      <c r="E58" s="663">
        <f t="shared" si="12"/>
        <v>0.435</v>
      </c>
      <c r="F58" s="663">
        <f t="shared" si="12"/>
        <v>0.129</v>
      </c>
      <c r="G58" s="663">
        <f t="shared" si="8"/>
        <v>0</v>
      </c>
      <c r="H58" s="663">
        <f t="shared" si="12"/>
        <v>0</v>
      </c>
      <c r="I58" s="663">
        <f t="shared" si="8"/>
        <v>9.9000000000000005E-2</v>
      </c>
      <c r="J58" s="663">
        <f t="shared" si="12"/>
        <v>2.7E-2</v>
      </c>
      <c r="K58" s="663">
        <f t="shared" si="12"/>
        <v>8.9999999999999993E-3</v>
      </c>
      <c r="L58" s="663">
        <f t="shared" si="12"/>
        <v>7.1999999999999995E-2</v>
      </c>
      <c r="M58" s="663">
        <f t="shared" si="12"/>
        <v>3.3000000000000002E-2</v>
      </c>
      <c r="N58" s="663">
        <f t="shared" si="12"/>
        <v>0.04</v>
      </c>
      <c r="O58" s="663">
        <f t="shared" si="12"/>
        <v>0.156</v>
      </c>
      <c r="P58" s="670">
        <f t="shared" si="9"/>
        <v>1</v>
      </c>
      <c r="S58" s="669">
        <f t="shared" si="4"/>
        <v>2045</v>
      </c>
      <c r="T58" s="671">
        <v>0</v>
      </c>
      <c r="U58" s="671">
        <v>5</v>
      </c>
      <c r="V58" s="672">
        <f t="shared" si="5"/>
        <v>0</v>
      </c>
      <c r="W58" s="673">
        <v>1</v>
      </c>
      <c r="X58" s="674">
        <f t="shared" si="10"/>
        <v>0</v>
      </c>
    </row>
    <row r="59" spans="2:24">
      <c r="B59" s="669">
        <f t="shared" si="11"/>
        <v>2046</v>
      </c>
      <c r="C59" s="675"/>
      <c r="D59" s="662">
        <v>1</v>
      </c>
      <c r="E59" s="663">
        <f t="shared" si="12"/>
        <v>0.435</v>
      </c>
      <c r="F59" s="663">
        <f t="shared" si="12"/>
        <v>0.129</v>
      </c>
      <c r="G59" s="663">
        <f t="shared" si="12"/>
        <v>0</v>
      </c>
      <c r="H59" s="663">
        <f t="shared" si="12"/>
        <v>0</v>
      </c>
      <c r="I59" s="663">
        <f t="shared" si="12"/>
        <v>9.9000000000000005E-2</v>
      </c>
      <c r="J59" s="663">
        <f t="shared" si="12"/>
        <v>2.7E-2</v>
      </c>
      <c r="K59" s="663">
        <f t="shared" si="12"/>
        <v>8.9999999999999993E-3</v>
      </c>
      <c r="L59" s="663">
        <f t="shared" si="12"/>
        <v>7.1999999999999995E-2</v>
      </c>
      <c r="M59" s="663">
        <f t="shared" si="12"/>
        <v>3.3000000000000002E-2</v>
      </c>
      <c r="N59" s="663">
        <f t="shared" si="12"/>
        <v>0.04</v>
      </c>
      <c r="O59" s="663">
        <f t="shared" si="12"/>
        <v>0.156</v>
      </c>
      <c r="P59" s="670">
        <f t="shared" si="9"/>
        <v>1</v>
      </c>
      <c r="S59" s="669">
        <f t="shared" si="4"/>
        <v>2046</v>
      </c>
      <c r="T59" s="671">
        <v>0</v>
      </c>
      <c r="U59" s="671">
        <v>5</v>
      </c>
      <c r="V59" s="672">
        <f t="shared" si="5"/>
        <v>0</v>
      </c>
      <c r="W59" s="673">
        <v>1</v>
      </c>
      <c r="X59" s="674">
        <f t="shared" si="10"/>
        <v>0</v>
      </c>
    </row>
    <row r="60" spans="2:24">
      <c r="B60" s="669">
        <f t="shared" si="11"/>
        <v>2047</v>
      </c>
      <c r="C60" s="675"/>
      <c r="D60" s="662">
        <v>1</v>
      </c>
      <c r="E60" s="663">
        <f t="shared" si="12"/>
        <v>0.435</v>
      </c>
      <c r="F60" s="663">
        <f t="shared" si="12"/>
        <v>0.129</v>
      </c>
      <c r="G60" s="663">
        <f t="shared" si="12"/>
        <v>0</v>
      </c>
      <c r="H60" s="663">
        <f t="shared" si="12"/>
        <v>0</v>
      </c>
      <c r="I60" s="663">
        <f t="shared" si="12"/>
        <v>9.9000000000000005E-2</v>
      </c>
      <c r="J60" s="663">
        <f t="shared" si="12"/>
        <v>2.7E-2</v>
      </c>
      <c r="K60" s="663">
        <f t="shared" si="12"/>
        <v>8.9999999999999993E-3</v>
      </c>
      <c r="L60" s="663">
        <f t="shared" si="12"/>
        <v>7.1999999999999995E-2</v>
      </c>
      <c r="M60" s="663">
        <f t="shared" si="12"/>
        <v>3.3000000000000002E-2</v>
      </c>
      <c r="N60" s="663">
        <f t="shared" si="12"/>
        <v>0.04</v>
      </c>
      <c r="O60" s="663">
        <f t="shared" si="12"/>
        <v>0.156</v>
      </c>
      <c r="P60" s="670">
        <f t="shared" si="9"/>
        <v>1</v>
      </c>
      <c r="S60" s="669">
        <f t="shared" si="4"/>
        <v>2047</v>
      </c>
      <c r="T60" s="671">
        <v>0</v>
      </c>
      <c r="U60" s="671">
        <v>5</v>
      </c>
      <c r="V60" s="672">
        <f t="shared" si="5"/>
        <v>0</v>
      </c>
      <c r="W60" s="673">
        <v>1</v>
      </c>
      <c r="X60" s="674">
        <f t="shared" si="10"/>
        <v>0</v>
      </c>
    </row>
    <row r="61" spans="2:24">
      <c r="B61" s="669">
        <f t="shared" si="11"/>
        <v>2048</v>
      </c>
      <c r="C61" s="675"/>
      <c r="D61" s="662">
        <v>1</v>
      </c>
      <c r="E61" s="663">
        <f t="shared" si="12"/>
        <v>0.435</v>
      </c>
      <c r="F61" s="663">
        <f t="shared" si="12"/>
        <v>0.129</v>
      </c>
      <c r="G61" s="663">
        <f t="shared" si="12"/>
        <v>0</v>
      </c>
      <c r="H61" s="663">
        <f t="shared" si="12"/>
        <v>0</v>
      </c>
      <c r="I61" s="663">
        <f t="shared" si="12"/>
        <v>9.9000000000000005E-2</v>
      </c>
      <c r="J61" s="663">
        <f t="shared" si="12"/>
        <v>2.7E-2</v>
      </c>
      <c r="K61" s="663">
        <f t="shared" si="12"/>
        <v>8.9999999999999993E-3</v>
      </c>
      <c r="L61" s="663">
        <f t="shared" si="12"/>
        <v>7.1999999999999995E-2</v>
      </c>
      <c r="M61" s="663">
        <f t="shared" si="12"/>
        <v>3.3000000000000002E-2</v>
      </c>
      <c r="N61" s="663">
        <f t="shared" si="12"/>
        <v>0.04</v>
      </c>
      <c r="O61" s="663">
        <f t="shared" si="12"/>
        <v>0.156</v>
      </c>
      <c r="P61" s="670">
        <f t="shared" si="9"/>
        <v>1</v>
      </c>
      <c r="S61" s="669">
        <f t="shared" si="4"/>
        <v>2048</v>
      </c>
      <c r="T61" s="671">
        <v>0</v>
      </c>
      <c r="U61" s="671">
        <v>5</v>
      </c>
      <c r="V61" s="672">
        <f t="shared" si="5"/>
        <v>0</v>
      </c>
      <c r="W61" s="673">
        <v>1</v>
      </c>
      <c r="X61" s="674">
        <f t="shared" si="10"/>
        <v>0</v>
      </c>
    </row>
    <row r="62" spans="2:24">
      <c r="B62" s="669">
        <f t="shared" si="11"/>
        <v>2049</v>
      </c>
      <c r="C62" s="675"/>
      <c r="D62" s="662">
        <v>1</v>
      </c>
      <c r="E62" s="663">
        <f t="shared" si="12"/>
        <v>0.435</v>
      </c>
      <c r="F62" s="663">
        <f t="shared" si="12"/>
        <v>0.129</v>
      </c>
      <c r="G62" s="663">
        <f t="shared" si="12"/>
        <v>0</v>
      </c>
      <c r="H62" s="663">
        <f t="shared" si="12"/>
        <v>0</v>
      </c>
      <c r="I62" s="663">
        <f t="shared" si="12"/>
        <v>9.9000000000000005E-2</v>
      </c>
      <c r="J62" s="663">
        <f t="shared" si="12"/>
        <v>2.7E-2</v>
      </c>
      <c r="K62" s="663">
        <f t="shared" si="12"/>
        <v>8.9999999999999993E-3</v>
      </c>
      <c r="L62" s="663">
        <f t="shared" si="12"/>
        <v>7.1999999999999995E-2</v>
      </c>
      <c r="M62" s="663">
        <f t="shared" si="12"/>
        <v>3.3000000000000002E-2</v>
      </c>
      <c r="N62" s="663">
        <f t="shared" si="12"/>
        <v>0.04</v>
      </c>
      <c r="O62" s="663">
        <f t="shared" si="12"/>
        <v>0.156</v>
      </c>
      <c r="P62" s="670">
        <f t="shared" si="9"/>
        <v>1</v>
      </c>
      <c r="S62" s="669">
        <f t="shared" si="4"/>
        <v>2049</v>
      </c>
      <c r="T62" s="671">
        <v>0</v>
      </c>
      <c r="U62" s="671">
        <v>5</v>
      </c>
      <c r="V62" s="672">
        <f t="shared" si="5"/>
        <v>0</v>
      </c>
      <c r="W62" s="673">
        <v>1</v>
      </c>
      <c r="X62" s="674">
        <f t="shared" si="10"/>
        <v>0</v>
      </c>
    </row>
    <row r="63" spans="2:24">
      <c r="B63" s="669">
        <f t="shared" si="11"/>
        <v>2050</v>
      </c>
      <c r="C63" s="675"/>
      <c r="D63" s="662">
        <v>1</v>
      </c>
      <c r="E63" s="663">
        <f t="shared" ref="E63:O78" si="13">E$8</f>
        <v>0.435</v>
      </c>
      <c r="F63" s="663">
        <f t="shared" si="13"/>
        <v>0.129</v>
      </c>
      <c r="G63" s="663">
        <f t="shared" si="12"/>
        <v>0</v>
      </c>
      <c r="H63" s="663">
        <f t="shared" si="13"/>
        <v>0</v>
      </c>
      <c r="I63" s="663">
        <f t="shared" si="12"/>
        <v>9.9000000000000005E-2</v>
      </c>
      <c r="J63" s="663">
        <f t="shared" si="13"/>
        <v>2.7E-2</v>
      </c>
      <c r="K63" s="663">
        <f t="shared" si="13"/>
        <v>8.9999999999999993E-3</v>
      </c>
      <c r="L63" s="663">
        <f t="shared" si="13"/>
        <v>7.1999999999999995E-2</v>
      </c>
      <c r="M63" s="663">
        <f t="shared" si="13"/>
        <v>3.3000000000000002E-2</v>
      </c>
      <c r="N63" s="663">
        <f t="shared" si="13"/>
        <v>0.04</v>
      </c>
      <c r="O63" s="663">
        <f t="shared" si="13"/>
        <v>0.156</v>
      </c>
      <c r="P63" s="670">
        <f t="shared" si="9"/>
        <v>1</v>
      </c>
      <c r="S63" s="669">
        <f t="shared" si="4"/>
        <v>2050</v>
      </c>
      <c r="T63" s="671">
        <v>0</v>
      </c>
      <c r="U63" s="671">
        <v>5</v>
      </c>
      <c r="V63" s="672">
        <f t="shared" si="5"/>
        <v>0</v>
      </c>
      <c r="W63" s="673">
        <v>1</v>
      </c>
      <c r="X63" s="674">
        <f t="shared" si="10"/>
        <v>0</v>
      </c>
    </row>
    <row r="64" spans="2:24">
      <c r="B64" s="669">
        <f t="shared" si="11"/>
        <v>2051</v>
      </c>
      <c r="C64" s="675"/>
      <c r="D64" s="662">
        <v>1</v>
      </c>
      <c r="E64" s="663">
        <f t="shared" si="13"/>
        <v>0.435</v>
      </c>
      <c r="F64" s="663">
        <f t="shared" si="13"/>
        <v>0.129</v>
      </c>
      <c r="G64" s="663">
        <f t="shared" si="12"/>
        <v>0</v>
      </c>
      <c r="H64" s="663">
        <f t="shared" si="13"/>
        <v>0</v>
      </c>
      <c r="I64" s="663">
        <f t="shared" si="12"/>
        <v>9.9000000000000005E-2</v>
      </c>
      <c r="J64" s="663">
        <f t="shared" si="13"/>
        <v>2.7E-2</v>
      </c>
      <c r="K64" s="663">
        <f t="shared" si="13"/>
        <v>8.9999999999999993E-3</v>
      </c>
      <c r="L64" s="663">
        <f t="shared" si="13"/>
        <v>7.1999999999999995E-2</v>
      </c>
      <c r="M64" s="663">
        <f t="shared" si="13"/>
        <v>3.3000000000000002E-2</v>
      </c>
      <c r="N64" s="663">
        <f t="shared" si="13"/>
        <v>0.04</v>
      </c>
      <c r="O64" s="663">
        <f t="shared" si="13"/>
        <v>0.156</v>
      </c>
      <c r="P64" s="670">
        <f t="shared" si="9"/>
        <v>1</v>
      </c>
      <c r="S64" s="669">
        <f t="shared" si="4"/>
        <v>2051</v>
      </c>
      <c r="T64" s="671">
        <v>0</v>
      </c>
      <c r="U64" s="671">
        <v>5</v>
      </c>
      <c r="V64" s="672">
        <f t="shared" si="5"/>
        <v>0</v>
      </c>
      <c r="W64" s="673">
        <v>1</v>
      </c>
      <c r="X64" s="674">
        <f t="shared" si="10"/>
        <v>0</v>
      </c>
    </row>
    <row r="65" spans="2:24">
      <c r="B65" s="669">
        <f t="shared" si="11"/>
        <v>2052</v>
      </c>
      <c r="C65" s="675"/>
      <c r="D65" s="662">
        <v>1</v>
      </c>
      <c r="E65" s="663">
        <f t="shared" si="13"/>
        <v>0.435</v>
      </c>
      <c r="F65" s="663">
        <f t="shared" si="13"/>
        <v>0.129</v>
      </c>
      <c r="G65" s="663">
        <f t="shared" si="12"/>
        <v>0</v>
      </c>
      <c r="H65" s="663">
        <f t="shared" si="13"/>
        <v>0</v>
      </c>
      <c r="I65" s="663">
        <f t="shared" si="12"/>
        <v>9.9000000000000005E-2</v>
      </c>
      <c r="J65" s="663">
        <f t="shared" si="13"/>
        <v>2.7E-2</v>
      </c>
      <c r="K65" s="663">
        <f t="shared" si="13"/>
        <v>8.9999999999999993E-3</v>
      </c>
      <c r="L65" s="663">
        <f t="shared" si="13"/>
        <v>7.1999999999999995E-2</v>
      </c>
      <c r="M65" s="663">
        <f t="shared" si="13"/>
        <v>3.3000000000000002E-2</v>
      </c>
      <c r="N65" s="663">
        <f t="shared" si="13"/>
        <v>0.04</v>
      </c>
      <c r="O65" s="663">
        <f t="shared" si="13"/>
        <v>0.156</v>
      </c>
      <c r="P65" s="670">
        <f t="shared" si="9"/>
        <v>1</v>
      </c>
      <c r="S65" s="669">
        <f t="shared" si="4"/>
        <v>2052</v>
      </c>
      <c r="T65" s="671">
        <v>0</v>
      </c>
      <c r="U65" s="671">
        <v>5</v>
      </c>
      <c r="V65" s="672">
        <f t="shared" si="5"/>
        <v>0</v>
      </c>
      <c r="W65" s="673">
        <v>1</v>
      </c>
      <c r="X65" s="674">
        <f t="shared" si="10"/>
        <v>0</v>
      </c>
    </row>
    <row r="66" spans="2:24">
      <c r="B66" s="669">
        <f t="shared" si="11"/>
        <v>2053</v>
      </c>
      <c r="C66" s="675"/>
      <c r="D66" s="662">
        <v>1</v>
      </c>
      <c r="E66" s="663">
        <f t="shared" si="13"/>
        <v>0.435</v>
      </c>
      <c r="F66" s="663">
        <f t="shared" si="13"/>
        <v>0.129</v>
      </c>
      <c r="G66" s="663">
        <f t="shared" si="12"/>
        <v>0</v>
      </c>
      <c r="H66" s="663">
        <f t="shared" si="13"/>
        <v>0</v>
      </c>
      <c r="I66" s="663">
        <f t="shared" si="12"/>
        <v>9.9000000000000005E-2</v>
      </c>
      <c r="J66" s="663">
        <f t="shared" si="13"/>
        <v>2.7E-2</v>
      </c>
      <c r="K66" s="663">
        <f t="shared" si="13"/>
        <v>8.9999999999999993E-3</v>
      </c>
      <c r="L66" s="663">
        <f t="shared" si="13"/>
        <v>7.1999999999999995E-2</v>
      </c>
      <c r="M66" s="663">
        <f t="shared" si="13"/>
        <v>3.3000000000000002E-2</v>
      </c>
      <c r="N66" s="663">
        <f t="shared" si="13"/>
        <v>0.04</v>
      </c>
      <c r="O66" s="663">
        <f t="shared" si="13"/>
        <v>0.156</v>
      </c>
      <c r="P66" s="670">
        <f t="shared" si="9"/>
        <v>1</v>
      </c>
      <c r="S66" s="669">
        <f t="shared" si="4"/>
        <v>2053</v>
      </c>
      <c r="T66" s="671">
        <v>0</v>
      </c>
      <c r="U66" s="671">
        <v>5</v>
      </c>
      <c r="V66" s="672">
        <f t="shared" si="5"/>
        <v>0</v>
      </c>
      <c r="W66" s="673">
        <v>1</v>
      </c>
      <c r="X66" s="674">
        <f t="shared" si="10"/>
        <v>0</v>
      </c>
    </row>
    <row r="67" spans="2:24">
      <c r="B67" s="669">
        <f t="shared" si="11"/>
        <v>2054</v>
      </c>
      <c r="C67" s="675"/>
      <c r="D67" s="662">
        <v>1</v>
      </c>
      <c r="E67" s="663">
        <f t="shared" si="13"/>
        <v>0.435</v>
      </c>
      <c r="F67" s="663">
        <f t="shared" si="13"/>
        <v>0.129</v>
      </c>
      <c r="G67" s="663">
        <f t="shared" si="12"/>
        <v>0</v>
      </c>
      <c r="H67" s="663">
        <f t="shared" si="13"/>
        <v>0</v>
      </c>
      <c r="I67" s="663">
        <f t="shared" si="12"/>
        <v>9.9000000000000005E-2</v>
      </c>
      <c r="J67" s="663">
        <f t="shared" si="13"/>
        <v>2.7E-2</v>
      </c>
      <c r="K67" s="663">
        <f t="shared" si="13"/>
        <v>8.9999999999999993E-3</v>
      </c>
      <c r="L67" s="663">
        <f t="shared" si="13"/>
        <v>7.1999999999999995E-2</v>
      </c>
      <c r="M67" s="663">
        <f t="shared" si="13"/>
        <v>3.3000000000000002E-2</v>
      </c>
      <c r="N67" s="663">
        <f t="shared" si="13"/>
        <v>0.04</v>
      </c>
      <c r="O67" s="663">
        <f t="shared" si="13"/>
        <v>0.156</v>
      </c>
      <c r="P67" s="670">
        <f t="shared" si="9"/>
        <v>1</v>
      </c>
      <c r="S67" s="669">
        <f t="shared" si="4"/>
        <v>2054</v>
      </c>
      <c r="T67" s="671">
        <v>0</v>
      </c>
      <c r="U67" s="671">
        <v>5</v>
      </c>
      <c r="V67" s="672">
        <f t="shared" si="5"/>
        <v>0</v>
      </c>
      <c r="W67" s="673">
        <v>1</v>
      </c>
      <c r="X67" s="674">
        <f t="shared" si="10"/>
        <v>0</v>
      </c>
    </row>
    <row r="68" spans="2:24">
      <c r="B68" s="669">
        <f t="shared" si="11"/>
        <v>2055</v>
      </c>
      <c r="C68" s="675"/>
      <c r="D68" s="662">
        <v>1</v>
      </c>
      <c r="E68" s="663">
        <f t="shared" si="13"/>
        <v>0.435</v>
      </c>
      <c r="F68" s="663">
        <f t="shared" si="13"/>
        <v>0.129</v>
      </c>
      <c r="G68" s="663">
        <f t="shared" si="12"/>
        <v>0</v>
      </c>
      <c r="H68" s="663">
        <f t="shared" si="13"/>
        <v>0</v>
      </c>
      <c r="I68" s="663">
        <f t="shared" si="12"/>
        <v>9.9000000000000005E-2</v>
      </c>
      <c r="J68" s="663">
        <f t="shared" si="13"/>
        <v>2.7E-2</v>
      </c>
      <c r="K68" s="663">
        <f t="shared" si="13"/>
        <v>8.9999999999999993E-3</v>
      </c>
      <c r="L68" s="663">
        <f t="shared" si="13"/>
        <v>7.1999999999999995E-2</v>
      </c>
      <c r="M68" s="663">
        <f t="shared" si="13"/>
        <v>3.3000000000000002E-2</v>
      </c>
      <c r="N68" s="663">
        <f t="shared" si="13"/>
        <v>0.04</v>
      </c>
      <c r="O68" s="663">
        <f t="shared" si="13"/>
        <v>0.156</v>
      </c>
      <c r="P68" s="670">
        <f t="shared" si="9"/>
        <v>1</v>
      </c>
      <c r="S68" s="669">
        <f t="shared" si="4"/>
        <v>2055</v>
      </c>
      <c r="T68" s="671">
        <v>0</v>
      </c>
      <c r="U68" s="671">
        <v>5</v>
      </c>
      <c r="V68" s="672">
        <f t="shared" si="5"/>
        <v>0</v>
      </c>
      <c r="W68" s="673">
        <v>1</v>
      </c>
      <c r="X68" s="674">
        <f t="shared" si="10"/>
        <v>0</v>
      </c>
    </row>
    <row r="69" spans="2:24">
      <c r="B69" s="669">
        <f t="shared" si="11"/>
        <v>2056</v>
      </c>
      <c r="C69" s="675"/>
      <c r="D69" s="662">
        <v>1</v>
      </c>
      <c r="E69" s="663">
        <f t="shared" si="13"/>
        <v>0.435</v>
      </c>
      <c r="F69" s="663">
        <f t="shared" si="13"/>
        <v>0.129</v>
      </c>
      <c r="G69" s="663">
        <f t="shared" si="13"/>
        <v>0</v>
      </c>
      <c r="H69" s="663">
        <f t="shared" si="13"/>
        <v>0</v>
      </c>
      <c r="I69" s="663">
        <f t="shared" si="13"/>
        <v>9.9000000000000005E-2</v>
      </c>
      <c r="J69" s="663">
        <f t="shared" si="13"/>
        <v>2.7E-2</v>
      </c>
      <c r="K69" s="663">
        <f t="shared" si="13"/>
        <v>8.9999999999999993E-3</v>
      </c>
      <c r="L69" s="663">
        <f t="shared" si="13"/>
        <v>7.1999999999999995E-2</v>
      </c>
      <c r="M69" s="663">
        <f t="shared" si="13"/>
        <v>3.3000000000000002E-2</v>
      </c>
      <c r="N69" s="663">
        <f t="shared" si="13"/>
        <v>0.04</v>
      </c>
      <c r="O69" s="663">
        <f t="shared" si="13"/>
        <v>0.156</v>
      </c>
      <c r="P69" s="670">
        <f t="shared" si="9"/>
        <v>1</v>
      </c>
      <c r="S69" s="669">
        <f t="shared" si="4"/>
        <v>2056</v>
      </c>
      <c r="T69" s="671">
        <v>0</v>
      </c>
      <c r="U69" s="671">
        <v>5</v>
      </c>
      <c r="V69" s="672">
        <f t="shared" si="5"/>
        <v>0</v>
      </c>
      <c r="W69" s="673">
        <v>1</v>
      </c>
      <c r="X69" s="674">
        <f t="shared" si="10"/>
        <v>0</v>
      </c>
    </row>
    <row r="70" spans="2:24">
      <c r="B70" s="669">
        <f t="shared" si="11"/>
        <v>2057</v>
      </c>
      <c r="C70" s="675"/>
      <c r="D70" s="662">
        <v>1</v>
      </c>
      <c r="E70" s="663">
        <f t="shared" si="13"/>
        <v>0.435</v>
      </c>
      <c r="F70" s="663">
        <f t="shared" si="13"/>
        <v>0.129</v>
      </c>
      <c r="G70" s="663">
        <f t="shared" si="13"/>
        <v>0</v>
      </c>
      <c r="H70" s="663">
        <f t="shared" si="13"/>
        <v>0</v>
      </c>
      <c r="I70" s="663">
        <f t="shared" si="13"/>
        <v>9.9000000000000005E-2</v>
      </c>
      <c r="J70" s="663">
        <f t="shared" si="13"/>
        <v>2.7E-2</v>
      </c>
      <c r="K70" s="663">
        <f t="shared" si="13"/>
        <v>8.9999999999999993E-3</v>
      </c>
      <c r="L70" s="663">
        <f t="shared" si="13"/>
        <v>7.1999999999999995E-2</v>
      </c>
      <c r="M70" s="663">
        <f t="shared" si="13"/>
        <v>3.3000000000000002E-2</v>
      </c>
      <c r="N70" s="663">
        <f t="shared" si="13"/>
        <v>0.04</v>
      </c>
      <c r="O70" s="663">
        <f t="shared" si="13"/>
        <v>0.156</v>
      </c>
      <c r="P70" s="670">
        <f t="shared" si="9"/>
        <v>1</v>
      </c>
      <c r="S70" s="669">
        <f t="shared" si="4"/>
        <v>2057</v>
      </c>
      <c r="T70" s="671">
        <v>0</v>
      </c>
      <c r="U70" s="671">
        <v>5</v>
      </c>
      <c r="V70" s="672">
        <f t="shared" si="5"/>
        <v>0</v>
      </c>
      <c r="W70" s="673">
        <v>1</v>
      </c>
      <c r="X70" s="674">
        <f t="shared" si="10"/>
        <v>0</v>
      </c>
    </row>
    <row r="71" spans="2:24">
      <c r="B71" s="669">
        <f t="shared" si="11"/>
        <v>2058</v>
      </c>
      <c r="C71" s="675"/>
      <c r="D71" s="662">
        <v>1</v>
      </c>
      <c r="E71" s="663">
        <f t="shared" si="13"/>
        <v>0.435</v>
      </c>
      <c r="F71" s="663">
        <f t="shared" si="13"/>
        <v>0.129</v>
      </c>
      <c r="G71" s="663">
        <f t="shared" si="13"/>
        <v>0</v>
      </c>
      <c r="H71" s="663">
        <f t="shared" si="13"/>
        <v>0</v>
      </c>
      <c r="I71" s="663">
        <f t="shared" si="13"/>
        <v>9.9000000000000005E-2</v>
      </c>
      <c r="J71" s="663">
        <f t="shared" si="13"/>
        <v>2.7E-2</v>
      </c>
      <c r="K71" s="663">
        <f t="shared" si="13"/>
        <v>8.9999999999999993E-3</v>
      </c>
      <c r="L71" s="663">
        <f t="shared" si="13"/>
        <v>7.1999999999999995E-2</v>
      </c>
      <c r="M71" s="663">
        <f t="shared" si="13"/>
        <v>3.3000000000000002E-2</v>
      </c>
      <c r="N71" s="663">
        <f t="shared" si="13"/>
        <v>0.04</v>
      </c>
      <c r="O71" s="663">
        <f t="shared" si="13"/>
        <v>0.156</v>
      </c>
      <c r="P71" s="670">
        <f t="shared" si="9"/>
        <v>1</v>
      </c>
      <c r="S71" s="669">
        <f t="shared" si="4"/>
        <v>2058</v>
      </c>
      <c r="T71" s="671">
        <v>0</v>
      </c>
      <c r="U71" s="671">
        <v>5</v>
      </c>
      <c r="V71" s="672">
        <f t="shared" si="5"/>
        <v>0</v>
      </c>
      <c r="W71" s="673">
        <v>1</v>
      </c>
      <c r="X71" s="674">
        <f t="shared" si="10"/>
        <v>0</v>
      </c>
    </row>
    <row r="72" spans="2:24">
      <c r="B72" s="669">
        <f t="shared" si="11"/>
        <v>2059</v>
      </c>
      <c r="C72" s="675"/>
      <c r="D72" s="662">
        <v>1</v>
      </c>
      <c r="E72" s="663">
        <f t="shared" si="13"/>
        <v>0.435</v>
      </c>
      <c r="F72" s="663">
        <f t="shared" si="13"/>
        <v>0.129</v>
      </c>
      <c r="G72" s="663">
        <f t="shared" si="13"/>
        <v>0</v>
      </c>
      <c r="H72" s="663">
        <f t="shared" si="13"/>
        <v>0</v>
      </c>
      <c r="I72" s="663">
        <f t="shared" si="13"/>
        <v>9.9000000000000005E-2</v>
      </c>
      <c r="J72" s="663">
        <f t="shared" si="13"/>
        <v>2.7E-2</v>
      </c>
      <c r="K72" s="663">
        <f t="shared" si="13"/>
        <v>8.9999999999999993E-3</v>
      </c>
      <c r="L72" s="663">
        <f t="shared" si="13"/>
        <v>7.1999999999999995E-2</v>
      </c>
      <c r="M72" s="663">
        <f t="shared" si="13"/>
        <v>3.3000000000000002E-2</v>
      </c>
      <c r="N72" s="663">
        <f t="shared" si="13"/>
        <v>0.04</v>
      </c>
      <c r="O72" s="663">
        <f t="shared" si="13"/>
        <v>0.156</v>
      </c>
      <c r="P72" s="670">
        <f t="shared" si="9"/>
        <v>1</v>
      </c>
      <c r="S72" s="669">
        <f t="shared" si="4"/>
        <v>2059</v>
      </c>
      <c r="T72" s="671">
        <v>0</v>
      </c>
      <c r="U72" s="671">
        <v>5</v>
      </c>
      <c r="V72" s="672">
        <f t="shared" si="5"/>
        <v>0</v>
      </c>
      <c r="W72" s="673">
        <v>1</v>
      </c>
      <c r="X72" s="674">
        <f t="shared" si="10"/>
        <v>0</v>
      </c>
    </row>
    <row r="73" spans="2:24">
      <c r="B73" s="669">
        <f t="shared" si="11"/>
        <v>2060</v>
      </c>
      <c r="C73" s="675"/>
      <c r="D73" s="662">
        <v>1</v>
      </c>
      <c r="E73" s="663">
        <f t="shared" ref="E73:O88" si="14">E$8</f>
        <v>0.435</v>
      </c>
      <c r="F73" s="663">
        <f t="shared" si="14"/>
        <v>0.129</v>
      </c>
      <c r="G73" s="663">
        <f t="shared" si="13"/>
        <v>0</v>
      </c>
      <c r="H73" s="663">
        <f t="shared" si="14"/>
        <v>0</v>
      </c>
      <c r="I73" s="663">
        <f t="shared" si="13"/>
        <v>9.9000000000000005E-2</v>
      </c>
      <c r="J73" s="663">
        <f t="shared" si="14"/>
        <v>2.7E-2</v>
      </c>
      <c r="K73" s="663">
        <f t="shared" si="14"/>
        <v>8.9999999999999993E-3</v>
      </c>
      <c r="L73" s="663">
        <f t="shared" si="14"/>
        <v>7.1999999999999995E-2</v>
      </c>
      <c r="M73" s="663">
        <f t="shared" si="14"/>
        <v>3.3000000000000002E-2</v>
      </c>
      <c r="N73" s="663">
        <f t="shared" si="14"/>
        <v>0.04</v>
      </c>
      <c r="O73" s="663">
        <f t="shared" si="14"/>
        <v>0.156</v>
      </c>
      <c r="P73" s="670">
        <f t="shared" si="9"/>
        <v>1</v>
      </c>
      <c r="S73" s="669">
        <f t="shared" si="4"/>
        <v>2060</v>
      </c>
      <c r="T73" s="671">
        <v>0</v>
      </c>
      <c r="U73" s="671">
        <v>5</v>
      </c>
      <c r="V73" s="672">
        <f t="shared" si="5"/>
        <v>0</v>
      </c>
      <c r="W73" s="673">
        <v>1</v>
      </c>
      <c r="X73" s="674">
        <f t="shared" si="10"/>
        <v>0</v>
      </c>
    </row>
    <row r="74" spans="2:24">
      <c r="B74" s="669">
        <f t="shared" si="11"/>
        <v>2061</v>
      </c>
      <c r="C74" s="675"/>
      <c r="D74" s="662">
        <v>1</v>
      </c>
      <c r="E74" s="663">
        <f t="shared" si="14"/>
        <v>0.435</v>
      </c>
      <c r="F74" s="663">
        <f t="shared" si="14"/>
        <v>0.129</v>
      </c>
      <c r="G74" s="663">
        <f t="shared" si="13"/>
        <v>0</v>
      </c>
      <c r="H74" s="663">
        <f t="shared" si="14"/>
        <v>0</v>
      </c>
      <c r="I74" s="663">
        <f t="shared" si="13"/>
        <v>9.9000000000000005E-2</v>
      </c>
      <c r="J74" s="663">
        <f t="shared" si="14"/>
        <v>2.7E-2</v>
      </c>
      <c r="K74" s="663">
        <f t="shared" si="14"/>
        <v>8.9999999999999993E-3</v>
      </c>
      <c r="L74" s="663">
        <f t="shared" si="14"/>
        <v>7.1999999999999995E-2</v>
      </c>
      <c r="M74" s="663">
        <f t="shared" si="14"/>
        <v>3.3000000000000002E-2</v>
      </c>
      <c r="N74" s="663">
        <f t="shared" si="14"/>
        <v>0.04</v>
      </c>
      <c r="O74" s="663">
        <f t="shared" si="14"/>
        <v>0.156</v>
      </c>
      <c r="P74" s="670">
        <f t="shared" si="9"/>
        <v>1</v>
      </c>
      <c r="S74" s="669">
        <f t="shared" si="4"/>
        <v>2061</v>
      </c>
      <c r="T74" s="671">
        <v>0</v>
      </c>
      <c r="U74" s="671">
        <v>5</v>
      </c>
      <c r="V74" s="672">
        <f t="shared" si="5"/>
        <v>0</v>
      </c>
      <c r="W74" s="673">
        <v>1</v>
      </c>
      <c r="X74" s="674">
        <f t="shared" si="10"/>
        <v>0</v>
      </c>
    </row>
    <row r="75" spans="2:24">
      <c r="B75" s="669">
        <f t="shared" si="11"/>
        <v>2062</v>
      </c>
      <c r="C75" s="675"/>
      <c r="D75" s="662">
        <v>1</v>
      </c>
      <c r="E75" s="663">
        <f t="shared" si="14"/>
        <v>0.435</v>
      </c>
      <c r="F75" s="663">
        <f t="shared" si="14"/>
        <v>0.129</v>
      </c>
      <c r="G75" s="663">
        <f t="shared" si="13"/>
        <v>0</v>
      </c>
      <c r="H75" s="663">
        <f t="shared" si="14"/>
        <v>0</v>
      </c>
      <c r="I75" s="663">
        <f t="shared" si="13"/>
        <v>9.9000000000000005E-2</v>
      </c>
      <c r="J75" s="663">
        <f t="shared" si="14"/>
        <v>2.7E-2</v>
      </c>
      <c r="K75" s="663">
        <f t="shared" si="14"/>
        <v>8.9999999999999993E-3</v>
      </c>
      <c r="L75" s="663">
        <f t="shared" si="14"/>
        <v>7.1999999999999995E-2</v>
      </c>
      <c r="M75" s="663">
        <f t="shared" si="14"/>
        <v>3.3000000000000002E-2</v>
      </c>
      <c r="N75" s="663">
        <f t="shared" si="14"/>
        <v>0.04</v>
      </c>
      <c r="O75" s="663">
        <f t="shared" si="14"/>
        <v>0.156</v>
      </c>
      <c r="P75" s="670">
        <f t="shared" si="9"/>
        <v>1</v>
      </c>
      <c r="S75" s="669">
        <f t="shared" si="4"/>
        <v>2062</v>
      </c>
      <c r="T75" s="671">
        <v>0</v>
      </c>
      <c r="U75" s="671">
        <v>5</v>
      </c>
      <c r="V75" s="672">
        <f t="shared" si="5"/>
        <v>0</v>
      </c>
      <c r="W75" s="673">
        <v>1</v>
      </c>
      <c r="X75" s="674">
        <f t="shared" si="10"/>
        <v>0</v>
      </c>
    </row>
    <row r="76" spans="2:24">
      <c r="B76" s="669">
        <f t="shared" si="11"/>
        <v>2063</v>
      </c>
      <c r="C76" s="675"/>
      <c r="D76" s="662">
        <v>1</v>
      </c>
      <c r="E76" s="663">
        <f t="shared" si="14"/>
        <v>0.435</v>
      </c>
      <c r="F76" s="663">
        <f t="shared" si="14"/>
        <v>0.129</v>
      </c>
      <c r="G76" s="663">
        <f t="shared" si="13"/>
        <v>0</v>
      </c>
      <c r="H76" s="663">
        <f t="shared" si="14"/>
        <v>0</v>
      </c>
      <c r="I76" s="663">
        <f t="shared" si="13"/>
        <v>9.9000000000000005E-2</v>
      </c>
      <c r="J76" s="663">
        <f t="shared" si="14"/>
        <v>2.7E-2</v>
      </c>
      <c r="K76" s="663">
        <f t="shared" si="14"/>
        <v>8.9999999999999993E-3</v>
      </c>
      <c r="L76" s="663">
        <f t="shared" si="14"/>
        <v>7.1999999999999995E-2</v>
      </c>
      <c r="M76" s="663">
        <f t="shared" si="14"/>
        <v>3.3000000000000002E-2</v>
      </c>
      <c r="N76" s="663">
        <f t="shared" si="14"/>
        <v>0.04</v>
      </c>
      <c r="O76" s="663">
        <f t="shared" si="14"/>
        <v>0.156</v>
      </c>
      <c r="P76" s="670">
        <f t="shared" si="9"/>
        <v>1</v>
      </c>
      <c r="S76" s="669">
        <f t="shared" si="4"/>
        <v>2063</v>
      </c>
      <c r="T76" s="671">
        <v>0</v>
      </c>
      <c r="U76" s="671">
        <v>5</v>
      </c>
      <c r="V76" s="672">
        <f t="shared" si="5"/>
        <v>0</v>
      </c>
      <c r="W76" s="673">
        <v>1</v>
      </c>
      <c r="X76" s="674">
        <f t="shared" si="10"/>
        <v>0</v>
      </c>
    </row>
    <row r="77" spans="2:24">
      <c r="B77" s="669">
        <f t="shared" si="11"/>
        <v>2064</v>
      </c>
      <c r="C77" s="675"/>
      <c r="D77" s="662">
        <v>1</v>
      </c>
      <c r="E77" s="663">
        <f t="shared" si="14"/>
        <v>0.435</v>
      </c>
      <c r="F77" s="663">
        <f t="shared" si="14"/>
        <v>0.129</v>
      </c>
      <c r="G77" s="663">
        <f t="shared" si="13"/>
        <v>0</v>
      </c>
      <c r="H77" s="663">
        <f t="shared" si="14"/>
        <v>0</v>
      </c>
      <c r="I77" s="663">
        <f t="shared" si="13"/>
        <v>9.9000000000000005E-2</v>
      </c>
      <c r="J77" s="663">
        <f t="shared" si="14"/>
        <v>2.7E-2</v>
      </c>
      <c r="K77" s="663">
        <f t="shared" si="14"/>
        <v>8.9999999999999993E-3</v>
      </c>
      <c r="L77" s="663">
        <f t="shared" si="14"/>
        <v>7.1999999999999995E-2</v>
      </c>
      <c r="M77" s="663">
        <f t="shared" si="14"/>
        <v>3.3000000000000002E-2</v>
      </c>
      <c r="N77" s="663">
        <f t="shared" si="14"/>
        <v>0.04</v>
      </c>
      <c r="O77" s="663">
        <f t="shared" si="14"/>
        <v>0.156</v>
      </c>
      <c r="P77" s="670">
        <f t="shared" ref="P77:P93" si="15">SUM(E77:O77)</f>
        <v>1</v>
      </c>
      <c r="S77" s="669">
        <f t="shared" si="4"/>
        <v>2064</v>
      </c>
      <c r="T77" s="671">
        <v>0</v>
      </c>
      <c r="U77" s="671">
        <v>5</v>
      </c>
      <c r="V77" s="672">
        <f t="shared" si="5"/>
        <v>0</v>
      </c>
      <c r="W77" s="673">
        <v>1</v>
      </c>
      <c r="X77" s="674">
        <f t="shared" ref="X77:X93" si="16">V77*W77</f>
        <v>0</v>
      </c>
    </row>
    <row r="78" spans="2:24">
      <c r="B78" s="669">
        <f t="shared" ref="B78:B93" si="17">B77+1</f>
        <v>2065</v>
      </c>
      <c r="C78" s="675"/>
      <c r="D78" s="662">
        <v>1</v>
      </c>
      <c r="E78" s="663">
        <f t="shared" si="14"/>
        <v>0.435</v>
      </c>
      <c r="F78" s="663">
        <f t="shared" si="14"/>
        <v>0.129</v>
      </c>
      <c r="G78" s="663">
        <f t="shared" si="13"/>
        <v>0</v>
      </c>
      <c r="H78" s="663">
        <f t="shared" si="14"/>
        <v>0</v>
      </c>
      <c r="I78" s="663">
        <f t="shared" si="13"/>
        <v>9.9000000000000005E-2</v>
      </c>
      <c r="J78" s="663">
        <f t="shared" si="14"/>
        <v>2.7E-2</v>
      </c>
      <c r="K78" s="663">
        <f t="shared" si="14"/>
        <v>8.9999999999999993E-3</v>
      </c>
      <c r="L78" s="663">
        <f t="shared" si="14"/>
        <v>7.1999999999999995E-2</v>
      </c>
      <c r="M78" s="663">
        <f t="shared" si="14"/>
        <v>3.3000000000000002E-2</v>
      </c>
      <c r="N78" s="663">
        <f t="shared" si="14"/>
        <v>0.04</v>
      </c>
      <c r="O78" s="663">
        <f t="shared" si="14"/>
        <v>0.156</v>
      </c>
      <c r="P78" s="670">
        <f t="shared" si="15"/>
        <v>1</v>
      </c>
      <c r="S78" s="669">
        <f t="shared" ref="S78:S93" si="18">S77+1</f>
        <v>2065</v>
      </c>
      <c r="T78" s="671">
        <v>0</v>
      </c>
      <c r="U78" s="671">
        <v>5</v>
      </c>
      <c r="V78" s="672">
        <f t="shared" si="5"/>
        <v>0</v>
      </c>
      <c r="W78" s="673">
        <v>1</v>
      </c>
      <c r="X78" s="674">
        <f t="shared" si="16"/>
        <v>0</v>
      </c>
    </row>
    <row r="79" spans="2:24">
      <c r="B79" s="669">
        <f t="shared" si="17"/>
        <v>2066</v>
      </c>
      <c r="C79" s="675"/>
      <c r="D79" s="662">
        <v>1</v>
      </c>
      <c r="E79" s="663">
        <f t="shared" si="14"/>
        <v>0.435</v>
      </c>
      <c r="F79" s="663">
        <f t="shared" si="14"/>
        <v>0.129</v>
      </c>
      <c r="G79" s="663">
        <f t="shared" si="14"/>
        <v>0</v>
      </c>
      <c r="H79" s="663">
        <f t="shared" si="14"/>
        <v>0</v>
      </c>
      <c r="I79" s="663">
        <f t="shared" si="14"/>
        <v>9.9000000000000005E-2</v>
      </c>
      <c r="J79" s="663">
        <f t="shared" si="14"/>
        <v>2.7E-2</v>
      </c>
      <c r="K79" s="663">
        <f t="shared" si="14"/>
        <v>8.9999999999999993E-3</v>
      </c>
      <c r="L79" s="663">
        <f t="shared" si="14"/>
        <v>7.1999999999999995E-2</v>
      </c>
      <c r="M79" s="663">
        <f t="shared" si="14"/>
        <v>3.3000000000000002E-2</v>
      </c>
      <c r="N79" s="663">
        <f t="shared" si="14"/>
        <v>0.04</v>
      </c>
      <c r="O79" s="663">
        <f t="shared" si="14"/>
        <v>0.156</v>
      </c>
      <c r="P79" s="670">
        <f t="shared" si="15"/>
        <v>1</v>
      </c>
      <c r="S79" s="669">
        <f t="shared" si="18"/>
        <v>2066</v>
      </c>
      <c r="T79" s="671">
        <v>0</v>
      </c>
      <c r="U79" s="671">
        <v>5</v>
      </c>
      <c r="V79" s="672">
        <f t="shared" ref="V79:V93" si="19">T79*U79</f>
        <v>0</v>
      </c>
      <c r="W79" s="673">
        <v>1</v>
      </c>
      <c r="X79" s="674">
        <f t="shared" si="16"/>
        <v>0</v>
      </c>
    </row>
    <row r="80" spans="2:24">
      <c r="B80" s="669">
        <f t="shared" si="17"/>
        <v>2067</v>
      </c>
      <c r="C80" s="675"/>
      <c r="D80" s="662">
        <v>1</v>
      </c>
      <c r="E80" s="663">
        <f t="shared" si="14"/>
        <v>0.435</v>
      </c>
      <c r="F80" s="663">
        <f t="shared" si="14"/>
        <v>0.129</v>
      </c>
      <c r="G80" s="663">
        <f t="shared" si="14"/>
        <v>0</v>
      </c>
      <c r="H80" s="663">
        <f t="shared" si="14"/>
        <v>0</v>
      </c>
      <c r="I80" s="663">
        <f t="shared" si="14"/>
        <v>9.9000000000000005E-2</v>
      </c>
      <c r="J80" s="663">
        <f t="shared" si="14"/>
        <v>2.7E-2</v>
      </c>
      <c r="K80" s="663">
        <f t="shared" si="14"/>
        <v>8.9999999999999993E-3</v>
      </c>
      <c r="L80" s="663">
        <f t="shared" si="14"/>
        <v>7.1999999999999995E-2</v>
      </c>
      <c r="M80" s="663">
        <f t="shared" si="14"/>
        <v>3.3000000000000002E-2</v>
      </c>
      <c r="N80" s="663">
        <f t="shared" si="14"/>
        <v>0.04</v>
      </c>
      <c r="O80" s="663">
        <f t="shared" si="14"/>
        <v>0.156</v>
      </c>
      <c r="P80" s="670">
        <f t="shared" si="15"/>
        <v>1</v>
      </c>
      <c r="S80" s="669">
        <f t="shared" si="18"/>
        <v>2067</v>
      </c>
      <c r="T80" s="671">
        <v>0</v>
      </c>
      <c r="U80" s="671">
        <v>5</v>
      </c>
      <c r="V80" s="672">
        <f t="shared" si="19"/>
        <v>0</v>
      </c>
      <c r="W80" s="673">
        <v>1</v>
      </c>
      <c r="X80" s="674">
        <f t="shared" si="16"/>
        <v>0</v>
      </c>
    </row>
    <row r="81" spans="2:24">
      <c r="B81" s="669">
        <f t="shared" si="17"/>
        <v>2068</v>
      </c>
      <c r="C81" s="675"/>
      <c r="D81" s="662">
        <v>1</v>
      </c>
      <c r="E81" s="663">
        <f t="shared" si="14"/>
        <v>0.435</v>
      </c>
      <c r="F81" s="663">
        <f t="shared" si="14"/>
        <v>0.129</v>
      </c>
      <c r="G81" s="663">
        <f t="shared" si="14"/>
        <v>0</v>
      </c>
      <c r="H81" s="663">
        <f t="shared" si="14"/>
        <v>0</v>
      </c>
      <c r="I81" s="663">
        <f t="shared" si="14"/>
        <v>9.9000000000000005E-2</v>
      </c>
      <c r="J81" s="663">
        <f t="shared" si="14"/>
        <v>2.7E-2</v>
      </c>
      <c r="K81" s="663">
        <f t="shared" si="14"/>
        <v>8.9999999999999993E-3</v>
      </c>
      <c r="L81" s="663">
        <f t="shared" si="14"/>
        <v>7.1999999999999995E-2</v>
      </c>
      <c r="M81" s="663">
        <f t="shared" si="14"/>
        <v>3.3000000000000002E-2</v>
      </c>
      <c r="N81" s="663">
        <f t="shared" si="14"/>
        <v>0.04</v>
      </c>
      <c r="O81" s="663">
        <f t="shared" si="14"/>
        <v>0.156</v>
      </c>
      <c r="P81" s="670">
        <f t="shared" si="15"/>
        <v>1</v>
      </c>
      <c r="S81" s="669">
        <f t="shared" si="18"/>
        <v>2068</v>
      </c>
      <c r="T81" s="671">
        <v>0</v>
      </c>
      <c r="U81" s="671">
        <v>5</v>
      </c>
      <c r="V81" s="672">
        <f t="shared" si="19"/>
        <v>0</v>
      </c>
      <c r="W81" s="673">
        <v>1</v>
      </c>
      <c r="X81" s="674">
        <f t="shared" si="16"/>
        <v>0</v>
      </c>
    </row>
    <row r="82" spans="2:24">
      <c r="B82" s="669">
        <f t="shared" si="17"/>
        <v>2069</v>
      </c>
      <c r="C82" s="675"/>
      <c r="D82" s="662">
        <v>1</v>
      </c>
      <c r="E82" s="663">
        <f t="shared" si="14"/>
        <v>0.435</v>
      </c>
      <c r="F82" s="663">
        <f t="shared" si="14"/>
        <v>0.129</v>
      </c>
      <c r="G82" s="663">
        <f t="shared" si="14"/>
        <v>0</v>
      </c>
      <c r="H82" s="663">
        <f t="shared" si="14"/>
        <v>0</v>
      </c>
      <c r="I82" s="663">
        <f t="shared" si="14"/>
        <v>9.9000000000000005E-2</v>
      </c>
      <c r="J82" s="663">
        <f t="shared" si="14"/>
        <v>2.7E-2</v>
      </c>
      <c r="K82" s="663">
        <f t="shared" si="14"/>
        <v>8.9999999999999993E-3</v>
      </c>
      <c r="L82" s="663">
        <f t="shared" si="14"/>
        <v>7.1999999999999995E-2</v>
      </c>
      <c r="M82" s="663">
        <f t="shared" si="14"/>
        <v>3.3000000000000002E-2</v>
      </c>
      <c r="N82" s="663">
        <f t="shared" si="14"/>
        <v>0.04</v>
      </c>
      <c r="O82" s="663">
        <f t="shared" si="14"/>
        <v>0.156</v>
      </c>
      <c r="P82" s="670">
        <f t="shared" si="15"/>
        <v>1</v>
      </c>
      <c r="S82" s="669">
        <f t="shared" si="18"/>
        <v>2069</v>
      </c>
      <c r="T82" s="671">
        <v>0</v>
      </c>
      <c r="U82" s="671">
        <v>5</v>
      </c>
      <c r="V82" s="672">
        <f t="shared" si="19"/>
        <v>0</v>
      </c>
      <c r="W82" s="673">
        <v>1</v>
      </c>
      <c r="X82" s="674">
        <f t="shared" si="16"/>
        <v>0</v>
      </c>
    </row>
    <row r="83" spans="2:24">
      <c r="B83" s="669">
        <f t="shared" si="17"/>
        <v>2070</v>
      </c>
      <c r="C83" s="675"/>
      <c r="D83" s="662">
        <v>1</v>
      </c>
      <c r="E83" s="663">
        <f t="shared" ref="E83:O93" si="20">E$8</f>
        <v>0.435</v>
      </c>
      <c r="F83" s="663">
        <f t="shared" si="20"/>
        <v>0.129</v>
      </c>
      <c r="G83" s="663">
        <f t="shared" si="14"/>
        <v>0</v>
      </c>
      <c r="H83" s="663">
        <f t="shared" si="20"/>
        <v>0</v>
      </c>
      <c r="I83" s="663">
        <f t="shared" si="14"/>
        <v>9.9000000000000005E-2</v>
      </c>
      <c r="J83" s="663">
        <f t="shared" si="20"/>
        <v>2.7E-2</v>
      </c>
      <c r="K83" s="663">
        <f t="shared" si="20"/>
        <v>8.9999999999999993E-3</v>
      </c>
      <c r="L83" s="663">
        <f t="shared" si="20"/>
        <v>7.1999999999999995E-2</v>
      </c>
      <c r="M83" s="663">
        <f t="shared" si="20"/>
        <v>3.3000000000000002E-2</v>
      </c>
      <c r="N83" s="663">
        <f t="shared" si="20"/>
        <v>0.04</v>
      </c>
      <c r="O83" s="663">
        <f t="shared" si="20"/>
        <v>0.156</v>
      </c>
      <c r="P83" s="670">
        <f t="shared" si="15"/>
        <v>1</v>
      </c>
      <c r="S83" s="669">
        <f t="shared" si="18"/>
        <v>2070</v>
      </c>
      <c r="T83" s="671">
        <v>0</v>
      </c>
      <c r="U83" s="671">
        <v>5</v>
      </c>
      <c r="V83" s="672">
        <f t="shared" si="19"/>
        <v>0</v>
      </c>
      <c r="W83" s="673">
        <v>1</v>
      </c>
      <c r="X83" s="674">
        <f t="shared" si="16"/>
        <v>0</v>
      </c>
    </row>
    <row r="84" spans="2:24">
      <c r="B84" s="669">
        <f t="shared" si="17"/>
        <v>2071</v>
      </c>
      <c r="C84" s="675"/>
      <c r="D84" s="662">
        <v>1</v>
      </c>
      <c r="E84" s="663">
        <f t="shared" si="20"/>
        <v>0.435</v>
      </c>
      <c r="F84" s="663">
        <f t="shared" si="20"/>
        <v>0.129</v>
      </c>
      <c r="G84" s="663">
        <f t="shared" si="14"/>
        <v>0</v>
      </c>
      <c r="H84" s="663">
        <f t="shared" si="20"/>
        <v>0</v>
      </c>
      <c r="I84" s="663">
        <f t="shared" si="14"/>
        <v>9.9000000000000005E-2</v>
      </c>
      <c r="J84" s="663">
        <f t="shared" si="20"/>
        <v>2.7E-2</v>
      </c>
      <c r="K84" s="663">
        <f t="shared" si="20"/>
        <v>8.9999999999999993E-3</v>
      </c>
      <c r="L84" s="663">
        <f t="shared" si="20"/>
        <v>7.1999999999999995E-2</v>
      </c>
      <c r="M84" s="663">
        <f t="shared" si="20"/>
        <v>3.3000000000000002E-2</v>
      </c>
      <c r="N84" s="663">
        <f t="shared" si="20"/>
        <v>0.04</v>
      </c>
      <c r="O84" s="663">
        <f t="shared" si="20"/>
        <v>0.156</v>
      </c>
      <c r="P84" s="670">
        <f t="shared" si="15"/>
        <v>1</v>
      </c>
      <c r="S84" s="669">
        <f t="shared" si="18"/>
        <v>2071</v>
      </c>
      <c r="T84" s="671">
        <v>0</v>
      </c>
      <c r="U84" s="671">
        <v>5</v>
      </c>
      <c r="V84" s="672">
        <f t="shared" si="19"/>
        <v>0</v>
      </c>
      <c r="W84" s="673">
        <v>1</v>
      </c>
      <c r="X84" s="674">
        <f t="shared" si="16"/>
        <v>0</v>
      </c>
    </row>
    <row r="85" spans="2:24">
      <c r="B85" s="669">
        <f t="shared" si="17"/>
        <v>2072</v>
      </c>
      <c r="C85" s="675"/>
      <c r="D85" s="662">
        <v>1</v>
      </c>
      <c r="E85" s="663">
        <f t="shared" si="20"/>
        <v>0.435</v>
      </c>
      <c r="F85" s="663">
        <f t="shared" si="20"/>
        <v>0.129</v>
      </c>
      <c r="G85" s="663">
        <f t="shared" si="14"/>
        <v>0</v>
      </c>
      <c r="H85" s="663">
        <f t="shared" si="20"/>
        <v>0</v>
      </c>
      <c r="I85" s="663">
        <f t="shared" si="14"/>
        <v>9.9000000000000005E-2</v>
      </c>
      <c r="J85" s="663">
        <f t="shared" si="20"/>
        <v>2.7E-2</v>
      </c>
      <c r="K85" s="663">
        <f t="shared" si="20"/>
        <v>8.9999999999999993E-3</v>
      </c>
      <c r="L85" s="663">
        <f t="shared" si="20"/>
        <v>7.1999999999999995E-2</v>
      </c>
      <c r="M85" s="663">
        <f t="shared" si="20"/>
        <v>3.3000000000000002E-2</v>
      </c>
      <c r="N85" s="663">
        <f t="shared" si="20"/>
        <v>0.04</v>
      </c>
      <c r="O85" s="663">
        <f t="shared" si="20"/>
        <v>0.156</v>
      </c>
      <c r="P85" s="670">
        <f t="shared" si="15"/>
        <v>1</v>
      </c>
      <c r="S85" s="669">
        <f t="shared" si="18"/>
        <v>2072</v>
      </c>
      <c r="T85" s="671">
        <v>0</v>
      </c>
      <c r="U85" s="671">
        <v>5</v>
      </c>
      <c r="V85" s="672">
        <f t="shared" si="19"/>
        <v>0</v>
      </c>
      <c r="W85" s="673">
        <v>1</v>
      </c>
      <c r="X85" s="674">
        <f t="shared" si="16"/>
        <v>0</v>
      </c>
    </row>
    <row r="86" spans="2:24">
      <c r="B86" s="669">
        <f t="shared" si="17"/>
        <v>2073</v>
      </c>
      <c r="C86" s="675"/>
      <c r="D86" s="662">
        <v>1</v>
      </c>
      <c r="E86" s="663">
        <f t="shared" si="20"/>
        <v>0.435</v>
      </c>
      <c r="F86" s="663">
        <f t="shared" si="20"/>
        <v>0.129</v>
      </c>
      <c r="G86" s="663">
        <f t="shared" si="14"/>
        <v>0</v>
      </c>
      <c r="H86" s="663">
        <f t="shared" si="20"/>
        <v>0</v>
      </c>
      <c r="I86" s="663">
        <f t="shared" si="14"/>
        <v>9.9000000000000005E-2</v>
      </c>
      <c r="J86" s="663">
        <f t="shared" si="20"/>
        <v>2.7E-2</v>
      </c>
      <c r="K86" s="663">
        <f t="shared" si="20"/>
        <v>8.9999999999999993E-3</v>
      </c>
      <c r="L86" s="663">
        <f t="shared" si="20"/>
        <v>7.1999999999999995E-2</v>
      </c>
      <c r="M86" s="663">
        <f t="shared" si="20"/>
        <v>3.3000000000000002E-2</v>
      </c>
      <c r="N86" s="663">
        <f t="shared" si="20"/>
        <v>0.04</v>
      </c>
      <c r="O86" s="663">
        <f t="shared" si="20"/>
        <v>0.156</v>
      </c>
      <c r="P86" s="670">
        <f t="shared" si="15"/>
        <v>1</v>
      </c>
      <c r="S86" s="669">
        <f t="shared" si="18"/>
        <v>2073</v>
      </c>
      <c r="T86" s="671">
        <v>0</v>
      </c>
      <c r="U86" s="671">
        <v>5</v>
      </c>
      <c r="V86" s="672">
        <f t="shared" si="19"/>
        <v>0</v>
      </c>
      <c r="W86" s="673">
        <v>1</v>
      </c>
      <c r="X86" s="674">
        <f t="shared" si="16"/>
        <v>0</v>
      </c>
    </row>
    <row r="87" spans="2:24">
      <c r="B87" s="669">
        <f t="shared" si="17"/>
        <v>2074</v>
      </c>
      <c r="C87" s="675"/>
      <c r="D87" s="662">
        <v>1</v>
      </c>
      <c r="E87" s="663">
        <f t="shared" si="20"/>
        <v>0.435</v>
      </c>
      <c r="F87" s="663">
        <f t="shared" si="20"/>
        <v>0.129</v>
      </c>
      <c r="G87" s="663">
        <f t="shared" si="14"/>
        <v>0</v>
      </c>
      <c r="H87" s="663">
        <f t="shared" si="20"/>
        <v>0</v>
      </c>
      <c r="I87" s="663">
        <f t="shared" si="14"/>
        <v>9.9000000000000005E-2</v>
      </c>
      <c r="J87" s="663">
        <f t="shared" si="20"/>
        <v>2.7E-2</v>
      </c>
      <c r="K87" s="663">
        <f t="shared" si="20"/>
        <v>8.9999999999999993E-3</v>
      </c>
      <c r="L87" s="663">
        <f t="shared" si="20"/>
        <v>7.1999999999999995E-2</v>
      </c>
      <c r="M87" s="663">
        <f t="shared" si="20"/>
        <v>3.3000000000000002E-2</v>
      </c>
      <c r="N87" s="663">
        <f t="shared" si="20"/>
        <v>0.04</v>
      </c>
      <c r="O87" s="663">
        <f t="shared" si="20"/>
        <v>0.156</v>
      </c>
      <c r="P87" s="670">
        <f t="shared" si="15"/>
        <v>1</v>
      </c>
      <c r="S87" s="669">
        <f t="shared" si="18"/>
        <v>2074</v>
      </c>
      <c r="T87" s="671">
        <v>0</v>
      </c>
      <c r="U87" s="671">
        <v>5</v>
      </c>
      <c r="V87" s="672">
        <f t="shared" si="19"/>
        <v>0</v>
      </c>
      <c r="W87" s="673">
        <v>1</v>
      </c>
      <c r="X87" s="674">
        <f t="shared" si="16"/>
        <v>0</v>
      </c>
    </row>
    <row r="88" spans="2:24">
      <c r="B88" s="669">
        <f t="shared" si="17"/>
        <v>2075</v>
      </c>
      <c r="C88" s="675"/>
      <c r="D88" s="662">
        <v>1</v>
      </c>
      <c r="E88" s="663">
        <f t="shared" si="20"/>
        <v>0.435</v>
      </c>
      <c r="F88" s="663">
        <f t="shared" si="20"/>
        <v>0.129</v>
      </c>
      <c r="G88" s="663">
        <f t="shared" si="14"/>
        <v>0</v>
      </c>
      <c r="H88" s="663">
        <f t="shared" si="20"/>
        <v>0</v>
      </c>
      <c r="I88" s="663">
        <f t="shared" si="14"/>
        <v>9.9000000000000005E-2</v>
      </c>
      <c r="J88" s="663">
        <f t="shared" si="20"/>
        <v>2.7E-2</v>
      </c>
      <c r="K88" s="663">
        <f t="shared" si="20"/>
        <v>8.9999999999999993E-3</v>
      </c>
      <c r="L88" s="663">
        <f t="shared" si="20"/>
        <v>7.1999999999999995E-2</v>
      </c>
      <c r="M88" s="663">
        <f t="shared" si="20"/>
        <v>3.3000000000000002E-2</v>
      </c>
      <c r="N88" s="663">
        <f t="shared" si="20"/>
        <v>0.04</v>
      </c>
      <c r="O88" s="663">
        <f t="shared" si="20"/>
        <v>0.156</v>
      </c>
      <c r="P88" s="670">
        <f t="shared" si="15"/>
        <v>1</v>
      </c>
      <c r="S88" s="669">
        <f t="shared" si="18"/>
        <v>2075</v>
      </c>
      <c r="T88" s="671">
        <v>0</v>
      </c>
      <c r="U88" s="671">
        <v>5</v>
      </c>
      <c r="V88" s="672">
        <f t="shared" si="19"/>
        <v>0</v>
      </c>
      <c r="W88" s="673">
        <v>1</v>
      </c>
      <c r="X88" s="674">
        <f t="shared" si="16"/>
        <v>0</v>
      </c>
    </row>
    <row r="89" spans="2:24">
      <c r="B89" s="669">
        <f t="shared" si="17"/>
        <v>2076</v>
      </c>
      <c r="C89" s="675"/>
      <c r="D89" s="662">
        <v>1</v>
      </c>
      <c r="E89" s="663">
        <f t="shared" si="20"/>
        <v>0.435</v>
      </c>
      <c r="F89" s="663">
        <f t="shared" si="20"/>
        <v>0.129</v>
      </c>
      <c r="G89" s="663">
        <f t="shared" si="20"/>
        <v>0</v>
      </c>
      <c r="H89" s="663">
        <f t="shared" si="20"/>
        <v>0</v>
      </c>
      <c r="I89" s="663">
        <f t="shared" si="20"/>
        <v>9.9000000000000005E-2</v>
      </c>
      <c r="J89" s="663">
        <f t="shared" si="20"/>
        <v>2.7E-2</v>
      </c>
      <c r="K89" s="663">
        <f t="shared" si="20"/>
        <v>8.9999999999999993E-3</v>
      </c>
      <c r="L89" s="663">
        <f t="shared" si="20"/>
        <v>7.1999999999999995E-2</v>
      </c>
      <c r="M89" s="663">
        <f t="shared" si="20"/>
        <v>3.3000000000000002E-2</v>
      </c>
      <c r="N89" s="663">
        <f t="shared" si="20"/>
        <v>0.04</v>
      </c>
      <c r="O89" s="663">
        <f t="shared" si="20"/>
        <v>0.156</v>
      </c>
      <c r="P89" s="670">
        <f t="shared" si="15"/>
        <v>1</v>
      </c>
      <c r="S89" s="669">
        <f t="shared" si="18"/>
        <v>2076</v>
      </c>
      <c r="T89" s="671">
        <v>0</v>
      </c>
      <c r="U89" s="671">
        <v>5</v>
      </c>
      <c r="V89" s="672">
        <f t="shared" si="19"/>
        <v>0</v>
      </c>
      <c r="W89" s="673">
        <v>1</v>
      </c>
      <c r="X89" s="674">
        <f t="shared" si="16"/>
        <v>0</v>
      </c>
    </row>
    <row r="90" spans="2:24">
      <c r="B90" s="669">
        <f t="shared" si="17"/>
        <v>2077</v>
      </c>
      <c r="C90" s="675"/>
      <c r="D90" s="662">
        <v>1</v>
      </c>
      <c r="E90" s="663">
        <f t="shared" si="20"/>
        <v>0.435</v>
      </c>
      <c r="F90" s="663">
        <f t="shared" si="20"/>
        <v>0.129</v>
      </c>
      <c r="G90" s="663">
        <f t="shared" si="20"/>
        <v>0</v>
      </c>
      <c r="H90" s="663">
        <f t="shared" si="20"/>
        <v>0</v>
      </c>
      <c r="I90" s="663">
        <f t="shared" si="20"/>
        <v>9.9000000000000005E-2</v>
      </c>
      <c r="J90" s="663">
        <f t="shared" si="20"/>
        <v>2.7E-2</v>
      </c>
      <c r="K90" s="663">
        <f t="shared" si="20"/>
        <v>8.9999999999999993E-3</v>
      </c>
      <c r="L90" s="663">
        <f t="shared" si="20"/>
        <v>7.1999999999999995E-2</v>
      </c>
      <c r="M90" s="663">
        <f t="shared" si="20"/>
        <v>3.3000000000000002E-2</v>
      </c>
      <c r="N90" s="663">
        <f t="shared" si="20"/>
        <v>0.04</v>
      </c>
      <c r="O90" s="663">
        <f t="shared" si="20"/>
        <v>0.156</v>
      </c>
      <c r="P90" s="670">
        <f t="shared" si="15"/>
        <v>1</v>
      </c>
      <c r="S90" s="669">
        <f t="shared" si="18"/>
        <v>2077</v>
      </c>
      <c r="T90" s="671">
        <v>0</v>
      </c>
      <c r="U90" s="671">
        <v>5</v>
      </c>
      <c r="V90" s="672">
        <f t="shared" si="19"/>
        <v>0</v>
      </c>
      <c r="W90" s="673">
        <v>1</v>
      </c>
      <c r="X90" s="674">
        <f t="shared" si="16"/>
        <v>0</v>
      </c>
    </row>
    <row r="91" spans="2:24">
      <c r="B91" s="669">
        <f t="shared" si="17"/>
        <v>2078</v>
      </c>
      <c r="C91" s="675"/>
      <c r="D91" s="662">
        <v>1</v>
      </c>
      <c r="E91" s="663">
        <f t="shared" si="20"/>
        <v>0.435</v>
      </c>
      <c r="F91" s="663">
        <f t="shared" si="20"/>
        <v>0.129</v>
      </c>
      <c r="G91" s="663">
        <f t="shared" si="20"/>
        <v>0</v>
      </c>
      <c r="H91" s="663">
        <f t="shared" si="20"/>
        <v>0</v>
      </c>
      <c r="I91" s="663">
        <f t="shared" si="20"/>
        <v>9.9000000000000005E-2</v>
      </c>
      <c r="J91" s="663">
        <f t="shared" si="20"/>
        <v>2.7E-2</v>
      </c>
      <c r="K91" s="663">
        <f t="shared" si="20"/>
        <v>8.9999999999999993E-3</v>
      </c>
      <c r="L91" s="663">
        <f t="shared" si="20"/>
        <v>7.1999999999999995E-2</v>
      </c>
      <c r="M91" s="663">
        <f t="shared" si="20"/>
        <v>3.3000000000000002E-2</v>
      </c>
      <c r="N91" s="663">
        <f t="shared" si="20"/>
        <v>0.04</v>
      </c>
      <c r="O91" s="663">
        <f t="shared" si="20"/>
        <v>0.156</v>
      </c>
      <c r="P91" s="670">
        <f t="shared" si="15"/>
        <v>1</v>
      </c>
      <c r="S91" s="669">
        <f t="shared" si="18"/>
        <v>2078</v>
      </c>
      <c r="T91" s="671">
        <v>0</v>
      </c>
      <c r="U91" s="671">
        <v>5</v>
      </c>
      <c r="V91" s="672">
        <f t="shared" si="19"/>
        <v>0</v>
      </c>
      <c r="W91" s="673">
        <v>1</v>
      </c>
      <c r="X91" s="674">
        <f t="shared" si="16"/>
        <v>0</v>
      </c>
    </row>
    <row r="92" spans="2:24">
      <c r="B92" s="669">
        <f t="shared" si="17"/>
        <v>2079</v>
      </c>
      <c r="C92" s="675"/>
      <c r="D92" s="662">
        <v>1</v>
      </c>
      <c r="E92" s="663">
        <f t="shared" si="20"/>
        <v>0.435</v>
      </c>
      <c r="F92" s="663">
        <f t="shared" si="20"/>
        <v>0.129</v>
      </c>
      <c r="G92" s="663">
        <f t="shared" si="20"/>
        <v>0</v>
      </c>
      <c r="H92" s="663">
        <f t="shared" si="20"/>
        <v>0</v>
      </c>
      <c r="I92" s="663">
        <f t="shared" si="20"/>
        <v>9.9000000000000005E-2</v>
      </c>
      <c r="J92" s="663">
        <f t="shared" si="20"/>
        <v>2.7E-2</v>
      </c>
      <c r="K92" s="663">
        <f t="shared" si="20"/>
        <v>8.9999999999999993E-3</v>
      </c>
      <c r="L92" s="663">
        <f t="shared" si="20"/>
        <v>7.1999999999999995E-2</v>
      </c>
      <c r="M92" s="663">
        <f t="shared" si="20"/>
        <v>3.3000000000000002E-2</v>
      </c>
      <c r="N92" s="663">
        <f t="shared" si="20"/>
        <v>0.04</v>
      </c>
      <c r="O92" s="663">
        <f t="shared" si="20"/>
        <v>0.156</v>
      </c>
      <c r="P92" s="670">
        <f t="shared" si="15"/>
        <v>1</v>
      </c>
      <c r="S92" s="669">
        <f t="shared" si="18"/>
        <v>2079</v>
      </c>
      <c r="T92" s="671">
        <v>0</v>
      </c>
      <c r="U92" s="671">
        <v>5</v>
      </c>
      <c r="V92" s="672">
        <f t="shared" si="19"/>
        <v>0</v>
      </c>
      <c r="W92" s="673">
        <v>1</v>
      </c>
      <c r="X92" s="674">
        <f t="shared" si="16"/>
        <v>0</v>
      </c>
    </row>
    <row r="93" spans="2:24" ht="13.5" thickBot="1">
      <c r="B93" s="676">
        <f t="shared" si="17"/>
        <v>2080</v>
      </c>
      <c r="C93" s="677"/>
      <c r="D93" s="662">
        <v>1</v>
      </c>
      <c r="E93" s="678">
        <f t="shared" si="20"/>
        <v>0.435</v>
      </c>
      <c r="F93" s="678">
        <f t="shared" si="20"/>
        <v>0.129</v>
      </c>
      <c r="G93" s="678">
        <f t="shared" si="20"/>
        <v>0</v>
      </c>
      <c r="H93" s="678">
        <f t="shared" si="20"/>
        <v>0</v>
      </c>
      <c r="I93" s="678">
        <f t="shared" si="20"/>
        <v>9.9000000000000005E-2</v>
      </c>
      <c r="J93" s="678">
        <f t="shared" si="20"/>
        <v>2.7E-2</v>
      </c>
      <c r="K93" s="678">
        <f t="shared" si="20"/>
        <v>8.9999999999999993E-3</v>
      </c>
      <c r="L93" s="678">
        <f t="shared" si="20"/>
        <v>7.1999999999999995E-2</v>
      </c>
      <c r="M93" s="678">
        <f t="shared" si="20"/>
        <v>3.3000000000000002E-2</v>
      </c>
      <c r="N93" s="678">
        <f t="shared" si="20"/>
        <v>0.04</v>
      </c>
      <c r="O93" s="679">
        <f t="shared" si="20"/>
        <v>0.156</v>
      </c>
      <c r="P93" s="680">
        <f t="shared" si="15"/>
        <v>1</v>
      </c>
      <c r="S93" s="676">
        <f t="shared" si="18"/>
        <v>2080</v>
      </c>
      <c r="T93" s="681">
        <v>0</v>
      </c>
      <c r="U93" s="682">
        <v>5</v>
      </c>
      <c r="V93" s="683">
        <f t="shared" si="19"/>
        <v>0</v>
      </c>
      <c r="W93" s="684">
        <v>1</v>
      </c>
      <c r="X93" s="68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6" t="str">
        <f>city</f>
        <v>Penajam Paser Utara</v>
      </c>
      <c r="J2" s="807"/>
      <c r="K2" s="807"/>
      <c r="L2" s="807"/>
      <c r="M2" s="807"/>
      <c r="N2" s="807"/>
      <c r="O2" s="807"/>
    </row>
    <row r="3" spans="2:16" ht="16.5" thickBot="1">
      <c r="C3" s="4"/>
      <c r="H3" s="5" t="s">
        <v>276</v>
      </c>
      <c r="I3" s="806" t="str">
        <f>province</f>
        <v>Kalimantan Timur</v>
      </c>
      <c r="J3" s="807"/>
      <c r="K3" s="807"/>
      <c r="L3" s="807"/>
      <c r="M3" s="807"/>
      <c r="N3" s="807"/>
      <c r="O3" s="807"/>
    </row>
    <row r="4" spans="2:16" ht="16.5" thickBot="1">
      <c r="D4" s="4"/>
      <c r="E4" s="4"/>
      <c r="H4" s="5" t="s">
        <v>30</v>
      </c>
      <c r="I4" s="806" t="str">
        <f>country</f>
        <v>Indonesia</v>
      </c>
      <c r="J4" s="807"/>
      <c r="K4" s="807"/>
      <c r="L4" s="807"/>
      <c r="M4" s="807"/>
      <c r="N4" s="807"/>
      <c r="O4" s="807"/>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8" t="s">
        <v>32</v>
      </c>
      <c r="D10" s="789"/>
      <c r="E10" s="789"/>
      <c r="F10" s="789"/>
      <c r="G10" s="789"/>
      <c r="H10" s="789"/>
      <c r="I10" s="789"/>
      <c r="J10" s="789"/>
      <c r="K10" s="789"/>
      <c r="L10" s="789"/>
      <c r="M10" s="789"/>
      <c r="N10" s="789"/>
      <c r="O10" s="789"/>
      <c r="P10" s="790"/>
    </row>
    <row r="11" spans="2:16" ht="13.5" customHeight="1" thickBot="1">
      <c r="C11" s="792" t="s">
        <v>228</v>
      </c>
      <c r="D11" s="792" t="s">
        <v>262</v>
      </c>
      <c r="E11" s="792" t="s">
        <v>267</v>
      </c>
      <c r="F11" s="792" t="s">
        <v>261</v>
      </c>
      <c r="G11" s="792" t="s">
        <v>2</v>
      </c>
      <c r="H11" s="792" t="s">
        <v>16</v>
      </c>
      <c r="I11" s="792" t="s">
        <v>229</v>
      </c>
      <c r="J11" s="808" t="s">
        <v>273</v>
      </c>
      <c r="K11" s="809"/>
      <c r="L11" s="809"/>
      <c r="M11" s="810"/>
      <c r="N11" s="792" t="s">
        <v>146</v>
      </c>
      <c r="O11" s="792" t="s">
        <v>210</v>
      </c>
      <c r="P11" s="791" t="s">
        <v>308</v>
      </c>
    </row>
    <row r="12" spans="2:16" s="1" customFormat="1">
      <c r="B12" s="400" t="s">
        <v>1</v>
      </c>
      <c r="C12" s="811"/>
      <c r="D12" s="811"/>
      <c r="E12" s="811"/>
      <c r="F12" s="811"/>
      <c r="G12" s="811"/>
      <c r="H12" s="811"/>
      <c r="I12" s="811"/>
      <c r="J12" s="404" t="s">
        <v>230</v>
      </c>
      <c r="K12" s="404" t="s">
        <v>231</v>
      </c>
      <c r="L12" s="404" t="s">
        <v>232</v>
      </c>
      <c r="M12" s="400" t="s">
        <v>233</v>
      </c>
      <c r="N12" s="811"/>
      <c r="O12" s="811"/>
      <c r="P12" s="811"/>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0</v>
      </c>
      <c r="D14" s="599">
        <f>Activity!$C13*Activity!$D13*Activity!F13</f>
        <v>0</v>
      </c>
      <c r="E14" s="599">
        <f>Activity!$C13*Activity!$D13*Activity!G13</f>
        <v>0</v>
      </c>
      <c r="F14" s="599">
        <f>Activity!$C13*Activity!$D13*Activity!H13</f>
        <v>0</v>
      </c>
      <c r="G14" s="599">
        <f>Activity!$C13*Activity!$D13*Activity!I13</f>
        <v>0</v>
      </c>
      <c r="H14" s="599">
        <f>Activity!$C13*Activity!$D13*Activity!J13</f>
        <v>0</v>
      </c>
      <c r="I14" s="599">
        <f>Activity!$C13*Activity!$D13*Activity!K13</f>
        <v>0</v>
      </c>
      <c r="J14" s="599">
        <f>Activity!$C13*Activity!$D13*Activity!L13</f>
        <v>0</v>
      </c>
      <c r="K14" s="600">
        <f>Activity!$C13*Activity!$D13*Activity!M13</f>
        <v>0</v>
      </c>
      <c r="L14" s="600">
        <f>Activity!$C13*Activity!$D13*Activity!N13</f>
        <v>0</v>
      </c>
      <c r="M14" s="599">
        <f>Activity!$C13*Activity!$D13*Activity!O13</f>
        <v>0</v>
      </c>
      <c r="N14" s="447">
        <v>0</v>
      </c>
      <c r="O14" s="607">
        <f>Activity!C13*Activity!D13</f>
        <v>0</v>
      </c>
      <c r="P14" s="608">
        <f>Activity!X13</f>
        <v>0</v>
      </c>
    </row>
    <row r="15" spans="2:16">
      <c r="B15" s="49">
        <f>B14+1</f>
        <v>2001</v>
      </c>
      <c r="C15" s="601">
        <f>Activity!$C14*Activity!$D14*Activity!E14</f>
        <v>0</v>
      </c>
      <c r="D15" s="602">
        <f>Activity!$C14*Activity!$D14*Activity!F14</f>
        <v>0</v>
      </c>
      <c r="E15" s="600">
        <f>Activity!$C14*Activity!$D14*Activity!G14</f>
        <v>0</v>
      </c>
      <c r="F15" s="602">
        <f>Activity!$C14*Activity!$D14*Activity!H14</f>
        <v>0</v>
      </c>
      <c r="G15" s="602">
        <f>Activity!$C14*Activity!$D14*Activity!I14</f>
        <v>0</v>
      </c>
      <c r="H15" s="602">
        <f>Activity!$C14*Activity!$D14*Activity!J14</f>
        <v>0</v>
      </c>
      <c r="I15" s="602">
        <f>Activity!$C14*Activity!$D14*Activity!K14</f>
        <v>0</v>
      </c>
      <c r="J15" s="603">
        <f>Activity!$C14*Activity!$D14*Activity!L14</f>
        <v>0</v>
      </c>
      <c r="K15" s="602">
        <f>Activity!$C14*Activity!$D14*Activity!M14</f>
        <v>0</v>
      </c>
      <c r="L15" s="602">
        <f>Activity!$C14*Activity!$D14*Activity!N14</f>
        <v>0</v>
      </c>
      <c r="M15" s="600">
        <f>Activity!$C14*Activity!$D14*Activity!O14</f>
        <v>0</v>
      </c>
      <c r="N15" s="448">
        <v>0</v>
      </c>
      <c r="O15" s="602">
        <f>Activity!C14*Activity!D14</f>
        <v>0</v>
      </c>
      <c r="P15" s="609">
        <f>Activity!X14</f>
        <v>0</v>
      </c>
    </row>
    <row r="16" spans="2:16">
      <c r="B16" s="7">
        <f t="shared" ref="B16:B21" si="0">B15+1</f>
        <v>2002</v>
      </c>
      <c r="C16" s="601">
        <f>Activity!$C15*Activity!$D15*Activity!E15</f>
        <v>2.9964041890199997</v>
      </c>
      <c r="D16" s="602">
        <f>Activity!$C15*Activity!$D15*Activity!F15</f>
        <v>0.88858882846800002</v>
      </c>
      <c r="E16" s="600">
        <f>Activity!$C15*Activity!$D15*Activity!G15</f>
        <v>0</v>
      </c>
      <c r="F16" s="602">
        <f>Activity!$C15*Activity!$D15*Activity!H15</f>
        <v>0</v>
      </c>
      <c r="G16" s="602">
        <f>Activity!$C15*Activity!$D15*Activity!I15</f>
        <v>0.68194026370799998</v>
      </c>
      <c r="H16" s="602">
        <f>Activity!$C15*Activity!$D15*Activity!J15</f>
        <v>0.18598370828399999</v>
      </c>
      <c r="I16" s="602">
        <f>Activity!$C15*Activity!$D15*Activity!K15</f>
        <v>6.1994569427999989E-2</v>
      </c>
      <c r="J16" s="603">
        <f>Activity!$C15*Activity!$D15*Activity!L15</f>
        <v>0.49595655542399991</v>
      </c>
      <c r="K16" s="602">
        <f>Activity!$C15*Activity!$D15*Activity!M15</f>
        <v>0.22731342123599999</v>
      </c>
      <c r="L16" s="602">
        <f>Activity!$C15*Activity!$D15*Activity!N15</f>
        <v>0.27553141968</v>
      </c>
      <c r="M16" s="600">
        <f>Activity!$C15*Activity!$D15*Activity!O15</f>
        <v>1.074572536752</v>
      </c>
      <c r="N16" s="448">
        <v>0</v>
      </c>
      <c r="O16" s="602">
        <f>Activity!C15*Activity!D15</f>
        <v>6.8882854919999996</v>
      </c>
      <c r="P16" s="609">
        <f>Activity!X15</f>
        <v>0</v>
      </c>
    </row>
    <row r="17" spans="2:16">
      <c r="B17" s="7">
        <f t="shared" si="0"/>
        <v>2003</v>
      </c>
      <c r="C17" s="601">
        <f>Activity!$C16*Activity!$D16*Activity!E16</f>
        <v>3.04778199726</v>
      </c>
      <c r="D17" s="602">
        <f>Activity!$C16*Activity!$D16*Activity!F16</f>
        <v>0.90382500608400007</v>
      </c>
      <c r="E17" s="600">
        <f>Activity!$C16*Activity!$D16*Activity!G16</f>
        <v>0</v>
      </c>
      <c r="F17" s="602">
        <f>Activity!$C16*Activity!$D16*Activity!H16</f>
        <v>0</v>
      </c>
      <c r="G17" s="602">
        <f>Activity!$C16*Activity!$D16*Activity!I16</f>
        <v>0.69363314420400002</v>
      </c>
      <c r="H17" s="602">
        <f>Activity!$C16*Activity!$D16*Activity!J16</f>
        <v>0.189172675692</v>
      </c>
      <c r="I17" s="602">
        <f>Activity!$C16*Activity!$D16*Activity!K16</f>
        <v>6.3057558563999999E-2</v>
      </c>
      <c r="J17" s="603">
        <f>Activity!$C16*Activity!$D16*Activity!L16</f>
        <v>0.50446046851199999</v>
      </c>
      <c r="K17" s="602">
        <f>Activity!$C16*Activity!$D16*Activity!M16</f>
        <v>0.23121104806800002</v>
      </c>
      <c r="L17" s="602">
        <f>Activity!$C16*Activity!$D16*Activity!N16</f>
        <v>0.28025581584000003</v>
      </c>
      <c r="M17" s="600">
        <f>Activity!$C16*Activity!$D16*Activity!O16</f>
        <v>1.0929976817760001</v>
      </c>
      <c r="N17" s="448">
        <v>0</v>
      </c>
      <c r="O17" s="602">
        <f>Activity!C16*Activity!D16</f>
        <v>7.0063953960000003</v>
      </c>
      <c r="P17" s="609">
        <f>Activity!X16</f>
        <v>0</v>
      </c>
    </row>
    <row r="18" spans="2:16">
      <c r="B18" s="7">
        <f t="shared" si="0"/>
        <v>2004</v>
      </c>
      <c r="C18" s="601">
        <f>Activity!$C17*Activity!$D17*Activity!E17</f>
        <v>3.17005903566</v>
      </c>
      <c r="D18" s="602">
        <f>Activity!$C17*Activity!$D17*Activity!F17</f>
        <v>0.94008647264400003</v>
      </c>
      <c r="E18" s="600">
        <f>Activity!$C17*Activity!$D17*Activity!G17</f>
        <v>0</v>
      </c>
      <c r="F18" s="602">
        <f>Activity!$C17*Activity!$D17*Activity!H17</f>
        <v>0</v>
      </c>
      <c r="G18" s="602">
        <f>Activity!$C17*Activity!$D17*Activity!I17</f>
        <v>0.72146171156399996</v>
      </c>
      <c r="H18" s="602">
        <f>Activity!$C17*Activity!$D17*Activity!J17</f>
        <v>0.19676228497199999</v>
      </c>
      <c r="I18" s="602">
        <f>Activity!$C17*Activity!$D17*Activity!K17</f>
        <v>6.5587428323999997E-2</v>
      </c>
      <c r="J18" s="603">
        <f>Activity!$C17*Activity!$D17*Activity!L17</f>
        <v>0.52469942659199997</v>
      </c>
      <c r="K18" s="602">
        <f>Activity!$C17*Activity!$D17*Activity!M17</f>
        <v>0.240487237188</v>
      </c>
      <c r="L18" s="602">
        <f>Activity!$C17*Activity!$D17*Activity!N17</f>
        <v>0.29149968143999999</v>
      </c>
      <c r="M18" s="600">
        <f>Activity!$C17*Activity!$D17*Activity!O17</f>
        <v>1.136848757616</v>
      </c>
      <c r="N18" s="448">
        <v>0</v>
      </c>
      <c r="O18" s="602">
        <f>Activity!C17*Activity!D17</f>
        <v>7.2874920359999997</v>
      </c>
      <c r="P18" s="609">
        <f>Activity!X17</f>
        <v>0</v>
      </c>
    </row>
    <row r="19" spans="2:16">
      <c r="B19" s="7">
        <f t="shared" si="0"/>
        <v>2005</v>
      </c>
      <c r="C19" s="601">
        <f>Activity!$C18*Activity!$D18*Activity!E18</f>
        <v>3.2840233806600003</v>
      </c>
      <c r="D19" s="602">
        <f>Activity!$C18*Activity!$D18*Activity!F18</f>
        <v>0.97388279564400015</v>
      </c>
      <c r="E19" s="600">
        <f>Activity!$C18*Activity!$D18*Activity!G18</f>
        <v>0</v>
      </c>
      <c r="F19" s="602">
        <f>Activity!$C18*Activity!$D18*Activity!H18</f>
        <v>0</v>
      </c>
      <c r="G19" s="602">
        <f>Activity!$C18*Activity!$D18*Activity!I18</f>
        <v>0.74739842456400019</v>
      </c>
      <c r="H19" s="602">
        <f>Activity!$C18*Activity!$D18*Activity!J18</f>
        <v>0.20383593397200003</v>
      </c>
      <c r="I19" s="602">
        <f>Activity!$C18*Activity!$D18*Activity!K18</f>
        <v>6.7945311324000002E-2</v>
      </c>
      <c r="J19" s="603">
        <f>Activity!$C18*Activity!$D18*Activity!L18</f>
        <v>0.54356249059200001</v>
      </c>
      <c r="K19" s="602">
        <f>Activity!$C18*Activity!$D18*Activity!M18</f>
        <v>0.24913280818800004</v>
      </c>
      <c r="L19" s="602">
        <f>Activity!$C18*Activity!$D18*Activity!N18</f>
        <v>0.30197916144000003</v>
      </c>
      <c r="M19" s="600">
        <f>Activity!$C18*Activity!$D18*Activity!O18</f>
        <v>1.1777187296160001</v>
      </c>
      <c r="N19" s="448">
        <v>0</v>
      </c>
      <c r="O19" s="602">
        <f>Activity!C18*Activity!D18</f>
        <v>7.549479036000001</v>
      </c>
      <c r="P19" s="609">
        <f>Activity!X18</f>
        <v>0</v>
      </c>
    </row>
    <row r="20" spans="2:16">
      <c r="B20" s="7">
        <f t="shared" si="0"/>
        <v>2006</v>
      </c>
      <c r="C20" s="601">
        <f>Activity!$C19*Activity!$D19*Activity!E19</f>
        <v>3.3199020379799999</v>
      </c>
      <c r="D20" s="602">
        <f>Activity!$C19*Activity!$D19*Activity!F19</f>
        <v>0.98452267333200005</v>
      </c>
      <c r="E20" s="600">
        <f>Activity!$C19*Activity!$D19*Activity!G19</f>
        <v>0</v>
      </c>
      <c r="F20" s="602">
        <f>Activity!$C19*Activity!$D19*Activity!H19</f>
        <v>0</v>
      </c>
      <c r="G20" s="602">
        <f>Activity!$C19*Activity!$D19*Activity!I19</f>
        <v>0.75556391209200002</v>
      </c>
      <c r="H20" s="602">
        <f>Activity!$C19*Activity!$D19*Activity!J19</f>
        <v>0.20606288511599999</v>
      </c>
      <c r="I20" s="602">
        <f>Activity!$C19*Activity!$D19*Activity!K19</f>
        <v>6.8687628372000001E-2</v>
      </c>
      <c r="J20" s="603">
        <f>Activity!$C19*Activity!$D19*Activity!L19</f>
        <v>0.54950102697600001</v>
      </c>
      <c r="K20" s="602">
        <f>Activity!$C19*Activity!$D19*Activity!M19</f>
        <v>0.25185463736399999</v>
      </c>
      <c r="L20" s="602">
        <f>Activity!$C19*Activity!$D19*Activity!N19</f>
        <v>0.30527834832</v>
      </c>
      <c r="M20" s="600">
        <f>Activity!$C19*Activity!$D19*Activity!O19</f>
        <v>1.1905855584480001</v>
      </c>
      <c r="N20" s="448">
        <v>0</v>
      </c>
      <c r="O20" s="602">
        <f>Activity!C19*Activity!D19</f>
        <v>7.631958708</v>
      </c>
      <c r="P20" s="609">
        <f>Activity!X19</f>
        <v>0</v>
      </c>
    </row>
    <row r="21" spans="2:16">
      <c r="B21" s="7">
        <f t="shared" si="0"/>
        <v>2007</v>
      </c>
      <c r="C21" s="601">
        <f>Activity!$C20*Activity!$D20*Activity!E20</f>
        <v>3.3547349048399999</v>
      </c>
      <c r="D21" s="602">
        <f>Activity!$C20*Activity!$D20*Activity!F20</f>
        <v>0.99485242005599994</v>
      </c>
      <c r="E21" s="600">
        <f>Activity!$C20*Activity!$D20*Activity!G20</f>
        <v>0</v>
      </c>
      <c r="F21" s="602">
        <f>Activity!$C20*Activity!$D20*Activity!H20</f>
        <v>0</v>
      </c>
      <c r="G21" s="602">
        <f>Activity!$C20*Activity!$D20*Activity!I20</f>
        <v>0.76349139213600004</v>
      </c>
      <c r="H21" s="602">
        <f>Activity!$C20*Activity!$D20*Activity!J20</f>
        <v>0.20822492512799998</v>
      </c>
      <c r="I21" s="602">
        <f>Activity!$C20*Activity!$D20*Activity!K20</f>
        <v>6.9408308375999997E-2</v>
      </c>
      <c r="J21" s="603">
        <f>Activity!$C20*Activity!$D20*Activity!L20</f>
        <v>0.55526646700799998</v>
      </c>
      <c r="K21" s="602">
        <f>Activity!$C20*Activity!$D20*Activity!M20</f>
        <v>0.25449713071199997</v>
      </c>
      <c r="L21" s="602">
        <f>Activity!$C20*Activity!$D20*Activity!N20</f>
        <v>0.30848137055999997</v>
      </c>
      <c r="M21" s="600">
        <f>Activity!$C20*Activity!$D20*Activity!O20</f>
        <v>1.203077345184</v>
      </c>
      <c r="N21" s="448">
        <v>0</v>
      </c>
      <c r="O21" s="602">
        <f>Activity!C20*Activity!D20</f>
        <v>7.7120342639999997</v>
      </c>
      <c r="P21" s="609">
        <f>Activity!X20</f>
        <v>0</v>
      </c>
    </row>
    <row r="22" spans="2:16">
      <c r="B22" s="7">
        <f t="shared" ref="B22:B85" si="1">B21+1</f>
        <v>2008</v>
      </c>
      <c r="C22" s="601">
        <f>Activity!$C21*Activity!$D21*Activity!E21</f>
        <v>3.38820019956</v>
      </c>
      <c r="D22" s="602">
        <f>Activity!$C21*Activity!$D21*Activity!F21</f>
        <v>1.0047766109039999</v>
      </c>
      <c r="E22" s="600">
        <f>Activity!$C21*Activity!$D21*Activity!G21</f>
        <v>0</v>
      </c>
      <c r="F22" s="602">
        <f>Activity!$C21*Activity!$D21*Activity!H21</f>
        <v>0</v>
      </c>
      <c r="G22" s="602">
        <f>Activity!$C21*Activity!$D21*Activity!I21</f>
        <v>0.77110763162400009</v>
      </c>
      <c r="H22" s="602">
        <f>Activity!$C21*Activity!$D21*Activity!J21</f>
        <v>0.21030208135199999</v>
      </c>
      <c r="I22" s="602">
        <f>Activity!$C21*Activity!$D21*Activity!K21</f>
        <v>7.0100693783999996E-2</v>
      </c>
      <c r="J22" s="603">
        <f>Activity!$C21*Activity!$D21*Activity!L21</f>
        <v>0.56080555027199996</v>
      </c>
      <c r="K22" s="602">
        <f>Activity!$C21*Activity!$D21*Activity!M21</f>
        <v>0.25703587720800003</v>
      </c>
      <c r="L22" s="602">
        <f>Activity!$C21*Activity!$D21*Activity!N21</f>
        <v>0.31155863904000003</v>
      </c>
      <c r="M22" s="600">
        <f>Activity!$C21*Activity!$D21*Activity!O21</f>
        <v>1.215078692256</v>
      </c>
      <c r="N22" s="448">
        <v>0</v>
      </c>
      <c r="O22" s="602">
        <f>Activity!C21*Activity!D21</f>
        <v>7.7889659760000001</v>
      </c>
      <c r="P22" s="609">
        <f>Activity!X21</f>
        <v>0</v>
      </c>
    </row>
    <row r="23" spans="2:16">
      <c r="B23" s="7">
        <f t="shared" si="1"/>
        <v>2009</v>
      </c>
      <c r="C23" s="601">
        <f>Activity!$C22*Activity!$D22*Activity!E22</f>
        <v>3.41978843448</v>
      </c>
      <c r="D23" s="602">
        <f>Activity!$C22*Activity!$D22*Activity!F22</f>
        <v>1.014144156432</v>
      </c>
      <c r="E23" s="600">
        <f>Activity!$C22*Activity!$D22*Activity!G22</f>
        <v>0</v>
      </c>
      <c r="F23" s="602">
        <f>Activity!$C22*Activity!$D22*Activity!H22</f>
        <v>0</v>
      </c>
      <c r="G23" s="602">
        <f>Activity!$C22*Activity!$D22*Activity!I22</f>
        <v>0.77829667819199999</v>
      </c>
      <c r="H23" s="602">
        <f>Activity!$C22*Activity!$D22*Activity!J22</f>
        <v>0.212262730416</v>
      </c>
      <c r="I23" s="602">
        <f>Activity!$C22*Activity!$D22*Activity!K22</f>
        <v>7.0754243471999989E-2</v>
      </c>
      <c r="J23" s="603">
        <f>Activity!$C22*Activity!$D22*Activity!L22</f>
        <v>0.56603394777599991</v>
      </c>
      <c r="K23" s="602">
        <f>Activity!$C22*Activity!$D22*Activity!M22</f>
        <v>0.25943222606400002</v>
      </c>
      <c r="L23" s="602">
        <f>Activity!$C22*Activity!$D22*Activity!N22</f>
        <v>0.31446330432000003</v>
      </c>
      <c r="M23" s="600">
        <f>Activity!$C22*Activity!$D22*Activity!O22</f>
        <v>1.226406886848</v>
      </c>
      <c r="N23" s="448">
        <v>0</v>
      </c>
      <c r="O23" s="602">
        <f>Activity!C22*Activity!D22</f>
        <v>7.861582608</v>
      </c>
      <c r="P23" s="609">
        <f>Activity!X22</f>
        <v>0</v>
      </c>
    </row>
    <row r="24" spans="2:16">
      <c r="B24" s="7">
        <f t="shared" si="1"/>
        <v>2010</v>
      </c>
      <c r="C24" s="601">
        <f>Activity!$C23*Activity!$D23*Activity!E23</f>
        <v>3.8324734390799997</v>
      </c>
      <c r="D24" s="602">
        <f>Activity!$C23*Activity!$D23*Activity!F23</f>
        <v>1.1365266060720001</v>
      </c>
      <c r="E24" s="600">
        <f>Activity!$C23*Activity!$D23*Activity!G23</f>
        <v>0</v>
      </c>
      <c r="F24" s="602">
        <f>Activity!$C23*Activity!$D23*Activity!H23</f>
        <v>0</v>
      </c>
      <c r="G24" s="602">
        <f>Activity!$C23*Activity!$D23*Activity!I23</f>
        <v>0.87221809303200004</v>
      </c>
      <c r="H24" s="602">
        <f>Activity!$C23*Activity!$D23*Activity!J23</f>
        <v>0.237877661736</v>
      </c>
      <c r="I24" s="602">
        <f>Activity!$C23*Activity!$D23*Activity!K23</f>
        <v>7.9292553911999991E-2</v>
      </c>
      <c r="J24" s="603">
        <f>Activity!$C23*Activity!$D23*Activity!L23</f>
        <v>0.63434043129599993</v>
      </c>
      <c r="K24" s="602">
        <f>Activity!$C23*Activity!$D23*Activity!M23</f>
        <v>0.290739364344</v>
      </c>
      <c r="L24" s="602">
        <f>Activity!$C23*Activity!$D23*Activity!N23</f>
        <v>0.35241135072000002</v>
      </c>
      <c r="M24" s="600">
        <f>Activity!$C23*Activity!$D23*Activity!O23</f>
        <v>1.374404267808</v>
      </c>
      <c r="N24" s="448">
        <v>0</v>
      </c>
      <c r="O24" s="602">
        <f>Activity!C23*Activity!D23</f>
        <v>8.8102837679999997</v>
      </c>
      <c r="P24" s="609">
        <f>Activity!X23</f>
        <v>0</v>
      </c>
    </row>
    <row r="25" spans="2:16">
      <c r="B25" s="7">
        <f t="shared" si="1"/>
        <v>2011</v>
      </c>
      <c r="C25" s="601">
        <f>Activity!$C24*Activity!$D24*Activity!E24</f>
        <v>3.5585640972000006</v>
      </c>
      <c r="D25" s="602">
        <f>Activity!$C24*Activity!$D24*Activity!F24</f>
        <v>1.0552983184800002</v>
      </c>
      <c r="E25" s="600">
        <f>Activity!$C24*Activity!$D24*Activity!G24</f>
        <v>0</v>
      </c>
      <c r="F25" s="602">
        <f>Activity!$C24*Activity!$D24*Activity!H24</f>
        <v>0</v>
      </c>
      <c r="G25" s="602">
        <f>Activity!$C24*Activity!$D24*Activity!I24</f>
        <v>0.80988010488000017</v>
      </c>
      <c r="H25" s="602">
        <f>Activity!$C24*Activity!$D24*Activity!J24</f>
        <v>0.22087639224000002</v>
      </c>
      <c r="I25" s="602">
        <f>Activity!$C24*Activity!$D24*Activity!K24</f>
        <v>7.3625464080000008E-2</v>
      </c>
      <c r="J25" s="603">
        <f>Activity!$C24*Activity!$D24*Activity!L24</f>
        <v>0.58900371264000007</v>
      </c>
      <c r="K25" s="602">
        <f>Activity!$C24*Activity!$D24*Activity!M24</f>
        <v>0.26996003496000004</v>
      </c>
      <c r="L25" s="602">
        <f>Activity!$C24*Activity!$D24*Activity!N24</f>
        <v>0.32722428480000004</v>
      </c>
      <c r="M25" s="600">
        <f>Activity!$C24*Activity!$D24*Activity!O24</f>
        <v>1.2761747107200001</v>
      </c>
      <c r="N25" s="448">
        <v>0</v>
      </c>
      <c r="O25" s="602">
        <f>Activity!C24*Activity!D24</f>
        <v>8.1806071200000012</v>
      </c>
      <c r="P25" s="609">
        <f>Activity!X24</f>
        <v>0</v>
      </c>
    </row>
    <row r="26" spans="2:16">
      <c r="B26" s="7">
        <f t="shared" si="1"/>
        <v>2012</v>
      </c>
      <c r="C26" s="601">
        <f>Activity!$C25*Activity!$D25*Activity!E25</f>
        <v>3.6086840316000002</v>
      </c>
      <c r="D26" s="602">
        <f>Activity!$C25*Activity!$D25*Activity!F25</f>
        <v>1.0701614714400001</v>
      </c>
      <c r="E26" s="600">
        <f>Activity!$C25*Activity!$D25*Activity!G25</f>
        <v>0</v>
      </c>
      <c r="F26" s="602">
        <f>Activity!$C25*Activity!$D25*Activity!H25</f>
        <v>0</v>
      </c>
      <c r="G26" s="602">
        <f>Activity!$C25*Activity!$D25*Activity!I25</f>
        <v>0.82128671064000003</v>
      </c>
      <c r="H26" s="602">
        <f>Activity!$C25*Activity!$D25*Activity!J25</f>
        <v>0.22398728472000001</v>
      </c>
      <c r="I26" s="602">
        <f>Activity!$C25*Activity!$D25*Activity!K25</f>
        <v>7.4662428239999995E-2</v>
      </c>
      <c r="J26" s="603">
        <f>Activity!$C25*Activity!$D25*Activity!L25</f>
        <v>0.59729942591999996</v>
      </c>
      <c r="K26" s="602">
        <f>Activity!$C25*Activity!$D25*Activity!M25</f>
        <v>0.27376223688000001</v>
      </c>
      <c r="L26" s="602">
        <f>Activity!$C25*Activity!$D25*Activity!N25</f>
        <v>0.33183301440000001</v>
      </c>
      <c r="M26" s="600">
        <f>Activity!$C25*Activity!$D25*Activity!O25</f>
        <v>1.29414875616</v>
      </c>
      <c r="N26" s="448">
        <v>0</v>
      </c>
      <c r="O26" s="602">
        <f>Activity!C25*Activity!D25</f>
        <v>8.2958253600000003</v>
      </c>
      <c r="P26" s="609">
        <f>Activity!X25</f>
        <v>0</v>
      </c>
    </row>
    <row r="27" spans="2:16">
      <c r="B27" s="7">
        <f t="shared" si="1"/>
        <v>2013</v>
      </c>
      <c r="C27" s="601">
        <f>Activity!$C26*Activity!$D26*Activity!E26</f>
        <v>3.6616073670000007</v>
      </c>
      <c r="D27" s="602">
        <f>Activity!$C26*Activity!$D26*Activity!F26</f>
        <v>1.0858559778000001</v>
      </c>
      <c r="E27" s="600">
        <f>Activity!$C26*Activity!$D26*Activity!G26</f>
        <v>0</v>
      </c>
      <c r="F27" s="602">
        <f>Activity!$C26*Activity!$D26*Activity!H26</f>
        <v>0</v>
      </c>
      <c r="G27" s="602">
        <f>Activity!$C26*Activity!$D26*Activity!I26</f>
        <v>0.83333133180000019</v>
      </c>
      <c r="H27" s="602">
        <f>Activity!$C26*Activity!$D26*Activity!J26</f>
        <v>0.22727218140000002</v>
      </c>
      <c r="I27" s="602">
        <f>Activity!$C26*Activity!$D26*Activity!K26</f>
        <v>7.5757393800000003E-2</v>
      </c>
      <c r="J27" s="603">
        <f>Activity!$C26*Activity!$D26*Activity!L26</f>
        <v>0.60605915040000002</v>
      </c>
      <c r="K27" s="602">
        <f>Activity!$C26*Activity!$D26*Activity!M26</f>
        <v>0.27777711060000004</v>
      </c>
      <c r="L27" s="602">
        <f>Activity!$C26*Activity!$D26*Activity!N26</f>
        <v>0.33669952800000003</v>
      </c>
      <c r="M27" s="600">
        <f>Activity!$C26*Activity!$D26*Activity!O26</f>
        <v>1.3131281592000001</v>
      </c>
      <c r="N27" s="448">
        <v>0</v>
      </c>
      <c r="O27" s="602">
        <f>Activity!C26*Activity!D26</f>
        <v>8.4174882000000011</v>
      </c>
      <c r="P27" s="609">
        <f>Activity!X26</f>
        <v>0</v>
      </c>
    </row>
    <row r="28" spans="2:16">
      <c r="B28" s="7">
        <f t="shared" si="1"/>
        <v>2014</v>
      </c>
      <c r="C28" s="601">
        <f>Activity!$C27*Activity!$D27*Activity!E27</f>
        <v>3.7082657106000005</v>
      </c>
      <c r="D28" s="602">
        <f>Activity!$C27*Activity!$D27*Activity!F27</f>
        <v>1.0996925900400003</v>
      </c>
      <c r="E28" s="600">
        <f>Activity!$C27*Activity!$D27*Activity!G27</f>
        <v>0</v>
      </c>
      <c r="F28" s="602">
        <f>Activity!$C27*Activity!$D27*Activity!H27</f>
        <v>0</v>
      </c>
      <c r="G28" s="602">
        <f>Activity!$C27*Activity!$D27*Activity!I27</f>
        <v>0.84395012724000018</v>
      </c>
      <c r="H28" s="602">
        <f>Activity!$C27*Activity!$D27*Activity!J27</f>
        <v>0.23016821652000002</v>
      </c>
      <c r="I28" s="602">
        <f>Activity!$C27*Activity!$D27*Activity!K27</f>
        <v>7.6722738840000013E-2</v>
      </c>
      <c r="J28" s="603">
        <f>Activity!$C27*Activity!$D27*Activity!L27</f>
        <v>0.6137819107200001</v>
      </c>
      <c r="K28" s="602">
        <f>Activity!$C27*Activity!$D27*Activity!M27</f>
        <v>0.28131670908000006</v>
      </c>
      <c r="L28" s="602">
        <f>Activity!$C27*Activity!$D27*Activity!N27</f>
        <v>0.34098995040000007</v>
      </c>
      <c r="M28" s="600">
        <f>Activity!$C27*Activity!$D27*Activity!O27</f>
        <v>1.3298608065600002</v>
      </c>
      <c r="N28" s="448">
        <v>0</v>
      </c>
      <c r="O28" s="602">
        <f>Activity!C27*Activity!D27</f>
        <v>8.5247487600000014</v>
      </c>
      <c r="P28" s="609">
        <f>Activity!X27</f>
        <v>0</v>
      </c>
    </row>
    <row r="29" spans="2:16">
      <c r="B29" s="7">
        <f t="shared" si="1"/>
        <v>2015</v>
      </c>
      <c r="C29" s="601">
        <f>Activity!$C28*Activity!$D28*Activity!E28</f>
        <v>3.7598482890000002</v>
      </c>
      <c r="D29" s="602">
        <f>Activity!$C28*Activity!$D28*Activity!F28</f>
        <v>1.1149894926000001</v>
      </c>
      <c r="E29" s="600">
        <f>Activity!$C28*Activity!$D28*Activity!G28</f>
        <v>0</v>
      </c>
      <c r="F29" s="602">
        <f>Activity!$C28*Activity!$D28*Activity!H28</f>
        <v>0</v>
      </c>
      <c r="G29" s="602">
        <f>Activity!$C28*Activity!$D28*Activity!I28</f>
        <v>0.85568961060000015</v>
      </c>
      <c r="H29" s="602">
        <f>Activity!$C28*Activity!$D28*Activity!J28</f>
        <v>0.23336989380000001</v>
      </c>
      <c r="I29" s="602">
        <f>Activity!$C28*Activity!$D28*Activity!K28</f>
        <v>7.7789964599999997E-2</v>
      </c>
      <c r="J29" s="603">
        <f>Activity!$C28*Activity!$D28*Activity!L28</f>
        <v>0.62231971679999998</v>
      </c>
      <c r="K29" s="602">
        <f>Activity!$C28*Activity!$D28*Activity!M28</f>
        <v>0.28522987020000001</v>
      </c>
      <c r="L29" s="602">
        <f>Activity!$C28*Activity!$D28*Activity!N28</f>
        <v>0.34573317600000003</v>
      </c>
      <c r="M29" s="600">
        <f>Activity!$C28*Activity!$D28*Activity!O28</f>
        <v>1.3483593864000001</v>
      </c>
      <c r="N29" s="448">
        <v>0</v>
      </c>
      <c r="O29" s="602">
        <f>Activity!C28*Activity!D28</f>
        <v>8.6433294000000007</v>
      </c>
      <c r="P29" s="609">
        <f>Activity!X28</f>
        <v>0</v>
      </c>
    </row>
    <row r="30" spans="2:16">
      <c r="B30" s="7">
        <f t="shared" si="1"/>
        <v>2016</v>
      </c>
      <c r="C30" s="601">
        <f>Activity!$C29*Activity!$D29*Activity!E29</f>
        <v>3.8028987774000003</v>
      </c>
      <c r="D30" s="602">
        <f>Activity!$C29*Activity!$D29*Activity!F29</f>
        <v>1.1277561891600001</v>
      </c>
      <c r="E30" s="600">
        <f>Activity!$C29*Activity!$D29*Activity!G29</f>
        <v>0</v>
      </c>
      <c r="F30" s="602">
        <f>Activity!$C29*Activity!$D29*Activity!H29</f>
        <v>0</v>
      </c>
      <c r="G30" s="602">
        <f>Activity!$C29*Activity!$D29*Activity!I29</f>
        <v>0.86548730796000017</v>
      </c>
      <c r="H30" s="602">
        <f>Activity!$C29*Activity!$D29*Activity!J29</f>
        <v>0.23604199308000004</v>
      </c>
      <c r="I30" s="602">
        <f>Activity!$C29*Activity!$D29*Activity!K29</f>
        <v>7.8680664359999999E-2</v>
      </c>
      <c r="J30" s="603">
        <f>Activity!$C29*Activity!$D29*Activity!L29</f>
        <v>0.62944531488</v>
      </c>
      <c r="K30" s="602">
        <f>Activity!$C29*Activity!$D29*Activity!M29</f>
        <v>0.28849576932000004</v>
      </c>
      <c r="L30" s="602">
        <f>Activity!$C29*Activity!$D29*Activity!N29</f>
        <v>0.34969184160000005</v>
      </c>
      <c r="M30" s="600">
        <f>Activity!$C29*Activity!$D29*Activity!O29</f>
        <v>1.3637981822400003</v>
      </c>
      <c r="N30" s="448">
        <v>0</v>
      </c>
      <c r="O30" s="602">
        <f>Activity!C29*Activity!D29</f>
        <v>8.7422960400000012</v>
      </c>
      <c r="P30" s="609">
        <f>Activity!X29</f>
        <v>0</v>
      </c>
    </row>
    <row r="31" spans="2:16">
      <c r="B31" s="7">
        <f t="shared" si="1"/>
        <v>2017</v>
      </c>
      <c r="C31" s="601">
        <f>Activity!$C30*Activity!$D30*Activity!E30</f>
        <v>3.9521225937600004</v>
      </c>
      <c r="D31" s="602">
        <f>Activity!$C30*Activity!$D30*Activity!F30</f>
        <v>1.1720087691840002</v>
      </c>
      <c r="E31" s="600">
        <f>Activity!$C30*Activity!$D30*Activity!G30</f>
        <v>0</v>
      </c>
      <c r="F31" s="602">
        <f>Activity!$C30*Activity!$D30*Activity!H30</f>
        <v>0</v>
      </c>
      <c r="G31" s="602">
        <f>Activity!$C30*Activity!$D30*Activity!I30</f>
        <v>0.89944859030400015</v>
      </c>
      <c r="H31" s="602">
        <f>Activity!$C30*Activity!$D30*Activity!J30</f>
        <v>0.24530416099200003</v>
      </c>
      <c r="I31" s="602">
        <f>Activity!$C30*Activity!$D30*Activity!K30</f>
        <v>8.1768053664000001E-2</v>
      </c>
      <c r="J31" s="603">
        <f>Activity!$C30*Activity!$D30*Activity!L30</f>
        <v>0.65414442931200001</v>
      </c>
      <c r="K31" s="602">
        <f>Activity!$C30*Activity!$D30*Activity!M30</f>
        <v>0.29981619676800003</v>
      </c>
      <c r="L31" s="602">
        <f>Activity!$C30*Activity!$D30*Activity!N30</f>
        <v>0.36341357184000006</v>
      </c>
      <c r="M31" s="600">
        <f>Activity!$C30*Activity!$D30*Activity!O30</f>
        <v>1.4173129301760001</v>
      </c>
      <c r="N31" s="448">
        <v>0</v>
      </c>
      <c r="O31" s="602">
        <f>Activity!C30*Activity!D30</f>
        <v>9.0853392960000008</v>
      </c>
      <c r="P31" s="609">
        <f>Activity!X30</f>
        <v>0</v>
      </c>
    </row>
    <row r="32" spans="2:16">
      <c r="B32" s="7">
        <f t="shared" si="1"/>
        <v>2018</v>
      </c>
      <c r="C32" s="601">
        <f>Activity!$C31*Activity!$D31*Activity!E31</f>
        <v>4.0361124877199996</v>
      </c>
      <c r="D32" s="602">
        <f>Activity!$C31*Activity!$D31*Activity!F31</f>
        <v>1.1969161170479998</v>
      </c>
      <c r="E32" s="600">
        <f>Activity!$C31*Activity!$D31*Activity!G31</f>
        <v>0</v>
      </c>
      <c r="F32" s="602">
        <f>Activity!$C31*Activity!$D31*Activity!H31</f>
        <v>0</v>
      </c>
      <c r="G32" s="602">
        <f>Activity!$C31*Activity!$D31*Activity!I31</f>
        <v>0.91856353168799998</v>
      </c>
      <c r="H32" s="602">
        <f>Activity!$C31*Activity!$D31*Activity!J31</f>
        <v>0.25051732682399996</v>
      </c>
      <c r="I32" s="602">
        <f>Activity!$C31*Activity!$D31*Activity!K31</f>
        <v>8.3505775607999988E-2</v>
      </c>
      <c r="J32" s="603">
        <f>Activity!$C31*Activity!$D31*Activity!L31</f>
        <v>0.6680462048639999</v>
      </c>
      <c r="K32" s="602">
        <f>Activity!$C31*Activity!$D31*Activity!M31</f>
        <v>0.30618784389600001</v>
      </c>
      <c r="L32" s="602">
        <f>Activity!$C31*Activity!$D31*Activity!N31</f>
        <v>0.37113678047999998</v>
      </c>
      <c r="M32" s="600">
        <f>Activity!$C31*Activity!$D31*Activity!O31</f>
        <v>1.4474334438719998</v>
      </c>
      <c r="N32" s="448">
        <v>0</v>
      </c>
      <c r="O32" s="602">
        <f>Activity!C31*Activity!D31</f>
        <v>9.2784195119999993</v>
      </c>
      <c r="P32" s="609">
        <f>Activity!X31</f>
        <v>0</v>
      </c>
    </row>
    <row r="33" spans="2:16">
      <c r="B33" s="7">
        <f t="shared" si="1"/>
        <v>2019</v>
      </c>
      <c r="C33" s="601">
        <f>Activity!$C32*Activity!$D32*Activity!E32</f>
        <v>4.1201023816800006</v>
      </c>
      <c r="D33" s="602">
        <f>Activity!$C32*Activity!$D32*Activity!F32</f>
        <v>1.2218234649120001</v>
      </c>
      <c r="E33" s="600">
        <f>Activity!$C32*Activity!$D32*Activity!G32</f>
        <v>0</v>
      </c>
      <c r="F33" s="602">
        <f>Activity!$C32*Activity!$D32*Activity!H32</f>
        <v>0</v>
      </c>
      <c r="G33" s="602">
        <f>Activity!$C32*Activity!$D32*Activity!I32</f>
        <v>0.93767847307200014</v>
      </c>
      <c r="H33" s="602">
        <f>Activity!$C32*Activity!$D32*Activity!J32</f>
        <v>0.25573049265600001</v>
      </c>
      <c r="I33" s="602">
        <f>Activity!$C32*Activity!$D32*Activity!K32</f>
        <v>8.5243497552000003E-2</v>
      </c>
      <c r="J33" s="603">
        <f>Activity!$C32*Activity!$D32*Activity!L32</f>
        <v>0.68194798041600002</v>
      </c>
      <c r="K33" s="602">
        <f>Activity!$C32*Activity!$D32*Activity!M32</f>
        <v>0.31255949102400005</v>
      </c>
      <c r="L33" s="602">
        <f>Activity!$C32*Activity!$D32*Activity!N32</f>
        <v>0.37885998912000007</v>
      </c>
      <c r="M33" s="600">
        <f>Activity!$C32*Activity!$D32*Activity!O32</f>
        <v>1.4775539575680001</v>
      </c>
      <c r="N33" s="448">
        <v>0</v>
      </c>
      <c r="O33" s="602">
        <f>Activity!C32*Activity!D32</f>
        <v>9.4714997280000013</v>
      </c>
      <c r="P33" s="609">
        <f>Activity!X32</f>
        <v>0</v>
      </c>
    </row>
    <row r="34" spans="2:16">
      <c r="B34" s="7">
        <f t="shared" si="1"/>
        <v>2020</v>
      </c>
      <c r="C34" s="601">
        <f>Activity!$C33*Activity!$D33*Activity!E33</f>
        <v>4.2040922756399999</v>
      </c>
      <c r="D34" s="602">
        <f>Activity!$C33*Activity!$D33*Activity!F33</f>
        <v>1.246730812776</v>
      </c>
      <c r="E34" s="600">
        <f>Activity!$C33*Activity!$D33*Activity!G33</f>
        <v>0</v>
      </c>
      <c r="F34" s="602">
        <f>Activity!$C33*Activity!$D33*Activity!H33</f>
        <v>0</v>
      </c>
      <c r="G34" s="602">
        <f>Activity!$C33*Activity!$D33*Activity!I33</f>
        <v>0.95679341445599997</v>
      </c>
      <c r="H34" s="602">
        <f>Activity!$C33*Activity!$D33*Activity!J33</f>
        <v>0.260943658488</v>
      </c>
      <c r="I34" s="602">
        <f>Activity!$C33*Activity!$D33*Activity!K33</f>
        <v>8.698121949599999E-2</v>
      </c>
      <c r="J34" s="603">
        <f>Activity!$C33*Activity!$D33*Activity!L33</f>
        <v>0.69584975596799992</v>
      </c>
      <c r="K34" s="602">
        <f>Activity!$C33*Activity!$D33*Activity!M33</f>
        <v>0.31893113815200003</v>
      </c>
      <c r="L34" s="602">
        <f>Activity!$C33*Activity!$D33*Activity!N33</f>
        <v>0.38658319776</v>
      </c>
      <c r="M34" s="600">
        <f>Activity!$C33*Activity!$D33*Activity!O33</f>
        <v>1.507674471264</v>
      </c>
      <c r="N34" s="448">
        <v>0</v>
      </c>
      <c r="O34" s="602">
        <f>Activity!C33*Activity!D33</f>
        <v>9.6645799439999998</v>
      </c>
      <c r="P34" s="609">
        <f>Activity!X33</f>
        <v>0</v>
      </c>
    </row>
    <row r="35" spans="2:16">
      <c r="B35" s="7">
        <f t="shared" si="1"/>
        <v>2021</v>
      </c>
      <c r="C35" s="601">
        <f>Activity!$C34*Activity!$D34*Activity!E34</f>
        <v>4.2880821696000009</v>
      </c>
      <c r="D35" s="602">
        <f>Activity!$C34*Activity!$D34*Activity!F34</f>
        <v>1.2716381606400002</v>
      </c>
      <c r="E35" s="600">
        <f>Activity!$C34*Activity!$D34*Activity!G34</f>
        <v>0</v>
      </c>
      <c r="F35" s="602">
        <f>Activity!$C34*Activity!$D34*Activity!H34</f>
        <v>0</v>
      </c>
      <c r="G35" s="602">
        <f>Activity!$C34*Activity!$D34*Activity!I34</f>
        <v>0.97590835584000024</v>
      </c>
      <c r="H35" s="602">
        <f>Activity!$C34*Activity!$D34*Activity!J34</f>
        <v>0.26615682432000004</v>
      </c>
      <c r="I35" s="602">
        <f>Activity!$C34*Activity!$D34*Activity!K34</f>
        <v>8.8718941440000004E-2</v>
      </c>
      <c r="J35" s="603">
        <f>Activity!$C34*Activity!$D34*Activity!L34</f>
        <v>0.70975153152000003</v>
      </c>
      <c r="K35" s="602">
        <f>Activity!$C34*Activity!$D34*Activity!M34</f>
        <v>0.32530278528000006</v>
      </c>
      <c r="L35" s="602">
        <f>Activity!$C34*Activity!$D34*Activity!N34</f>
        <v>0.39430640640000009</v>
      </c>
      <c r="M35" s="600">
        <f>Activity!$C34*Activity!$D34*Activity!O34</f>
        <v>1.5377949849600003</v>
      </c>
      <c r="N35" s="448">
        <v>0</v>
      </c>
      <c r="O35" s="602">
        <f>Activity!C34*Activity!D34</f>
        <v>9.8576601600000018</v>
      </c>
      <c r="P35" s="609">
        <f>Activity!X34</f>
        <v>0</v>
      </c>
    </row>
    <row r="36" spans="2:16">
      <c r="B36" s="7">
        <f t="shared" si="1"/>
        <v>2022</v>
      </c>
      <c r="C36" s="601">
        <f>Activity!$C35*Activity!$D35*Activity!E35</f>
        <v>4.3720720635600001</v>
      </c>
      <c r="D36" s="602">
        <f>Activity!$C35*Activity!$D35*Activity!F35</f>
        <v>1.2965455085040001</v>
      </c>
      <c r="E36" s="600">
        <f>Activity!$C35*Activity!$D35*Activity!G35</f>
        <v>0</v>
      </c>
      <c r="F36" s="602">
        <f>Activity!$C35*Activity!$D35*Activity!H35</f>
        <v>0</v>
      </c>
      <c r="G36" s="602">
        <f>Activity!$C35*Activity!$D35*Activity!I35</f>
        <v>0.99502329722400007</v>
      </c>
      <c r="H36" s="602">
        <f>Activity!$C35*Activity!$D35*Activity!J35</f>
        <v>0.27136999015200003</v>
      </c>
      <c r="I36" s="602">
        <f>Activity!$C35*Activity!$D35*Activity!K35</f>
        <v>9.0456663383999991E-2</v>
      </c>
      <c r="J36" s="603">
        <f>Activity!$C35*Activity!$D35*Activity!L35</f>
        <v>0.72365330707199993</v>
      </c>
      <c r="K36" s="602">
        <f>Activity!$C35*Activity!$D35*Activity!M35</f>
        <v>0.33167443240800004</v>
      </c>
      <c r="L36" s="602">
        <f>Activity!$C35*Activity!$D35*Activity!N35</f>
        <v>0.40202961504000001</v>
      </c>
      <c r="M36" s="600">
        <f>Activity!$C35*Activity!$D35*Activity!O35</f>
        <v>1.567915498656</v>
      </c>
      <c r="N36" s="448">
        <v>0</v>
      </c>
      <c r="O36" s="602">
        <f>Activity!C35*Activity!D35</f>
        <v>10.050740376</v>
      </c>
      <c r="P36" s="609">
        <f>Activity!X35</f>
        <v>0</v>
      </c>
    </row>
    <row r="37" spans="2:16">
      <c r="B37" s="7">
        <f t="shared" si="1"/>
        <v>2023</v>
      </c>
      <c r="C37" s="601">
        <f>Activity!$C36*Activity!$D36*Activity!E36</f>
        <v>4.4560619575200002</v>
      </c>
      <c r="D37" s="602">
        <f>Activity!$C36*Activity!$D36*Activity!F36</f>
        <v>1.3214528563680001</v>
      </c>
      <c r="E37" s="600">
        <f>Activity!$C36*Activity!$D36*Activity!G36</f>
        <v>0</v>
      </c>
      <c r="F37" s="602">
        <f>Activity!$C36*Activity!$D36*Activity!H36</f>
        <v>0</v>
      </c>
      <c r="G37" s="602">
        <f>Activity!$C36*Activity!$D36*Activity!I36</f>
        <v>1.014138238608</v>
      </c>
      <c r="H37" s="602">
        <f>Activity!$C36*Activity!$D36*Activity!J36</f>
        <v>0.27658315598400002</v>
      </c>
      <c r="I37" s="602">
        <f>Activity!$C36*Activity!$D36*Activity!K36</f>
        <v>9.2194385327999992E-2</v>
      </c>
      <c r="J37" s="603">
        <f>Activity!$C36*Activity!$D36*Activity!L36</f>
        <v>0.73755508262399994</v>
      </c>
      <c r="K37" s="602">
        <f>Activity!$C36*Activity!$D36*Activity!M36</f>
        <v>0.33804607953600002</v>
      </c>
      <c r="L37" s="602">
        <f>Activity!$C36*Activity!$D36*Activity!N36</f>
        <v>0.40975282368000004</v>
      </c>
      <c r="M37" s="600">
        <f>Activity!$C36*Activity!$D36*Activity!O36</f>
        <v>1.5980360123520001</v>
      </c>
      <c r="N37" s="448">
        <v>0</v>
      </c>
      <c r="O37" s="602">
        <f>Activity!C36*Activity!D36</f>
        <v>10.243820592000001</v>
      </c>
      <c r="P37" s="609">
        <f>Activity!X36</f>
        <v>0</v>
      </c>
    </row>
    <row r="38" spans="2:16">
      <c r="B38" s="7">
        <f t="shared" si="1"/>
        <v>2024</v>
      </c>
      <c r="C38" s="601">
        <f>Activity!$C37*Activity!$D37*Activity!E37</f>
        <v>4.5400518514800003</v>
      </c>
      <c r="D38" s="602">
        <f>Activity!$C37*Activity!$D37*Activity!F37</f>
        <v>1.3463602042320002</v>
      </c>
      <c r="E38" s="600">
        <f>Activity!$C37*Activity!$D37*Activity!G37</f>
        <v>0</v>
      </c>
      <c r="F38" s="602">
        <f>Activity!$C37*Activity!$D37*Activity!H37</f>
        <v>0</v>
      </c>
      <c r="G38" s="602">
        <f>Activity!$C37*Activity!$D37*Activity!I37</f>
        <v>1.0332531799920002</v>
      </c>
      <c r="H38" s="602">
        <f>Activity!$C37*Activity!$D37*Activity!J37</f>
        <v>0.28179632181600001</v>
      </c>
      <c r="I38" s="602">
        <f>Activity!$C37*Activity!$D37*Activity!K37</f>
        <v>9.3932107271999993E-2</v>
      </c>
      <c r="J38" s="603">
        <f>Activity!$C37*Activity!$D37*Activity!L37</f>
        <v>0.75145685817599994</v>
      </c>
      <c r="K38" s="602">
        <f>Activity!$C37*Activity!$D37*Activity!M37</f>
        <v>0.34441772666400006</v>
      </c>
      <c r="L38" s="602">
        <f>Activity!$C37*Activity!$D37*Activity!N37</f>
        <v>0.41747603232000002</v>
      </c>
      <c r="M38" s="600">
        <f>Activity!$C37*Activity!$D37*Activity!O37</f>
        <v>1.6281565260480002</v>
      </c>
      <c r="N38" s="448">
        <v>0</v>
      </c>
      <c r="O38" s="602">
        <f>Activity!C37*Activity!D37</f>
        <v>10.436900808000001</v>
      </c>
      <c r="P38" s="609">
        <f>Activity!X37</f>
        <v>0</v>
      </c>
    </row>
    <row r="39" spans="2:16">
      <c r="B39" s="7">
        <f t="shared" si="1"/>
        <v>2025</v>
      </c>
      <c r="C39" s="601">
        <f>Activity!$C38*Activity!$D38*Activity!E38</f>
        <v>4.6240417454400005</v>
      </c>
      <c r="D39" s="602">
        <f>Activity!$C38*Activity!$D38*Activity!F38</f>
        <v>1.3712675520960003</v>
      </c>
      <c r="E39" s="600">
        <f>Activity!$C38*Activity!$D38*Activity!G38</f>
        <v>0</v>
      </c>
      <c r="F39" s="602">
        <f>Activity!$C38*Activity!$D38*Activity!H38</f>
        <v>0</v>
      </c>
      <c r="G39" s="602">
        <f>Activity!$C38*Activity!$D38*Activity!I38</f>
        <v>1.0523681213760001</v>
      </c>
      <c r="H39" s="602">
        <f>Activity!$C38*Activity!$D38*Activity!J38</f>
        <v>0.28700948764800005</v>
      </c>
      <c r="I39" s="602">
        <f>Activity!$C38*Activity!$D38*Activity!K38</f>
        <v>9.5669829216000007E-2</v>
      </c>
      <c r="J39" s="603">
        <f>Activity!$C38*Activity!$D38*Activity!L38</f>
        <v>0.76535863372800006</v>
      </c>
      <c r="K39" s="602">
        <f>Activity!$C38*Activity!$D38*Activity!M38</f>
        <v>0.35078937379200004</v>
      </c>
      <c r="L39" s="602">
        <f>Activity!$C38*Activity!$D38*Activity!N38</f>
        <v>0.42519924096000006</v>
      </c>
      <c r="M39" s="600">
        <f>Activity!$C38*Activity!$D38*Activity!O38</f>
        <v>1.6582770397440001</v>
      </c>
      <c r="N39" s="448">
        <v>0</v>
      </c>
      <c r="O39" s="602">
        <f>Activity!C38*Activity!D38</f>
        <v>10.629981024000001</v>
      </c>
      <c r="P39" s="609">
        <f>Activity!X38</f>
        <v>0</v>
      </c>
    </row>
    <row r="40" spans="2:16">
      <c r="B40" s="7">
        <f t="shared" si="1"/>
        <v>2026</v>
      </c>
      <c r="C40" s="601">
        <f>Activity!$C39*Activity!$D39*Activity!E39</f>
        <v>4.7080316394000006</v>
      </c>
      <c r="D40" s="602">
        <f>Activity!$C39*Activity!$D39*Activity!F39</f>
        <v>1.3961748999600001</v>
      </c>
      <c r="E40" s="600">
        <f>Activity!$C39*Activity!$D39*Activity!G39</f>
        <v>0</v>
      </c>
      <c r="F40" s="602">
        <f>Activity!$C39*Activity!$D39*Activity!H39</f>
        <v>0</v>
      </c>
      <c r="G40" s="602">
        <f>Activity!$C39*Activity!$D39*Activity!I39</f>
        <v>1.0714830627600003</v>
      </c>
      <c r="H40" s="602">
        <f>Activity!$C39*Activity!$D39*Activity!J39</f>
        <v>0.29222265348000004</v>
      </c>
      <c r="I40" s="602">
        <f>Activity!$C39*Activity!$D39*Activity!K39</f>
        <v>9.7407551160000008E-2</v>
      </c>
      <c r="J40" s="603">
        <f>Activity!$C39*Activity!$D39*Activity!L39</f>
        <v>0.77926040928000007</v>
      </c>
      <c r="K40" s="602">
        <f>Activity!$C39*Activity!$D39*Activity!M39</f>
        <v>0.35716102092000007</v>
      </c>
      <c r="L40" s="602">
        <f>Activity!$C39*Activity!$D39*Activity!N39</f>
        <v>0.43292244960000004</v>
      </c>
      <c r="M40" s="600">
        <f>Activity!$C39*Activity!$D39*Activity!O39</f>
        <v>1.6883975534400002</v>
      </c>
      <c r="N40" s="448">
        <v>0</v>
      </c>
      <c r="O40" s="602">
        <f>Activity!C39*Activity!D39</f>
        <v>10.823061240000001</v>
      </c>
      <c r="P40" s="609">
        <f>Activity!X39</f>
        <v>0</v>
      </c>
    </row>
    <row r="41" spans="2:16">
      <c r="B41" s="7">
        <f t="shared" si="1"/>
        <v>2027</v>
      </c>
      <c r="C41" s="601">
        <f>Activity!$C40*Activity!$D40*Activity!E40</f>
        <v>4.7920215333600016</v>
      </c>
      <c r="D41" s="602">
        <f>Activity!$C40*Activity!$D40*Activity!F40</f>
        <v>1.4210822478240004</v>
      </c>
      <c r="E41" s="600">
        <f>Activity!$C40*Activity!$D40*Activity!G40</f>
        <v>0</v>
      </c>
      <c r="F41" s="602">
        <f>Activity!$C40*Activity!$D40*Activity!H40</f>
        <v>0</v>
      </c>
      <c r="G41" s="602">
        <f>Activity!$C40*Activity!$D40*Activity!I40</f>
        <v>1.0905980041440004</v>
      </c>
      <c r="H41" s="602">
        <f>Activity!$C40*Activity!$D40*Activity!J40</f>
        <v>0.29743581931200008</v>
      </c>
      <c r="I41" s="602">
        <f>Activity!$C40*Activity!$D40*Activity!K40</f>
        <v>9.9145273104000023E-2</v>
      </c>
      <c r="J41" s="603">
        <f>Activity!$C40*Activity!$D40*Activity!L40</f>
        <v>0.79316218483200018</v>
      </c>
      <c r="K41" s="602">
        <f>Activity!$C40*Activity!$D40*Activity!M40</f>
        <v>0.36353266804800011</v>
      </c>
      <c r="L41" s="602">
        <f>Activity!$C40*Activity!$D40*Activity!N40</f>
        <v>0.44064565824000013</v>
      </c>
      <c r="M41" s="600">
        <f>Activity!$C40*Activity!$D40*Activity!O40</f>
        <v>1.7185180671360005</v>
      </c>
      <c r="N41" s="448">
        <v>0</v>
      </c>
      <c r="O41" s="602">
        <f>Activity!C40*Activity!D40</f>
        <v>11.016141456000003</v>
      </c>
      <c r="P41" s="609">
        <f>Activity!X40</f>
        <v>0</v>
      </c>
    </row>
    <row r="42" spans="2:16">
      <c r="B42" s="7">
        <f t="shared" si="1"/>
        <v>2028</v>
      </c>
      <c r="C42" s="601">
        <f>Activity!$C41*Activity!$D41*Activity!E41</f>
        <v>4.8760114273199999</v>
      </c>
      <c r="D42" s="602">
        <f>Activity!$C41*Activity!$D41*Activity!F41</f>
        <v>1.445989595688</v>
      </c>
      <c r="E42" s="600">
        <f>Activity!$C41*Activity!$D41*Activity!G41</f>
        <v>0</v>
      </c>
      <c r="F42" s="602">
        <f>Activity!$C41*Activity!$D41*Activity!H41</f>
        <v>0</v>
      </c>
      <c r="G42" s="602">
        <f>Activity!$C41*Activity!$D41*Activity!I41</f>
        <v>1.1097129455280001</v>
      </c>
      <c r="H42" s="602">
        <f>Activity!$C41*Activity!$D41*Activity!J41</f>
        <v>0.30264898514400002</v>
      </c>
      <c r="I42" s="602">
        <f>Activity!$C41*Activity!$D41*Activity!K41</f>
        <v>0.100882995048</v>
      </c>
      <c r="J42" s="603">
        <f>Activity!$C41*Activity!$D41*Activity!L41</f>
        <v>0.80706396038399997</v>
      </c>
      <c r="K42" s="602">
        <f>Activity!$C41*Activity!$D41*Activity!M41</f>
        <v>0.36990431517600003</v>
      </c>
      <c r="L42" s="602">
        <f>Activity!$C41*Activity!$D41*Activity!N41</f>
        <v>0.44836886687999999</v>
      </c>
      <c r="M42" s="600">
        <f>Activity!$C41*Activity!$D41*Activity!O41</f>
        <v>1.748638580832</v>
      </c>
      <c r="N42" s="448">
        <v>0</v>
      </c>
      <c r="O42" s="602">
        <f>Activity!C41*Activity!D41</f>
        <v>11.209221672</v>
      </c>
      <c r="P42" s="609">
        <f>Activity!X41</f>
        <v>0</v>
      </c>
    </row>
    <row r="43" spans="2:16">
      <c r="B43" s="7">
        <f t="shared" si="1"/>
        <v>2029</v>
      </c>
      <c r="C43" s="601">
        <f>Activity!$C42*Activity!$D42*Activity!E42</f>
        <v>4.96000132128</v>
      </c>
      <c r="D43" s="602">
        <f>Activity!$C42*Activity!$D42*Activity!F42</f>
        <v>1.4708969435520001</v>
      </c>
      <c r="E43" s="600">
        <f>Activity!$C42*Activity!$D42*Activity!G42</f>
        <v>0</v>
      </c>
      <c r="F43" s="602">
        <f>Activity!$C42*Activity!$D42*Activity!H42</f>
        <v>0</v>
      </c>
      <c r="G43" s="602">
        <f>Activity!$C42*Activity!$D42*Activity!I42</f>
        <v>1.1288278869120001</v>
      </c>
      <c r="H43" s="602">
        <f>Activity!$C42*Activity!$D42*Activity!J42</f>
        <v>0.307862150976</v>
      </c>
      <c r="I43" s="602">
        <f>Activity!$C42*Activity!$D42*Activity!K42</f>
        <v>0.102620716992</v>
      </c>
      <c r="J43" s="603">
        <f>Activity!$C42*Activity!$D42*Activity!L42</f>
        <v>0.82096573593599997</v>
      </c>
      <c r="K43" s="602">
        <f>Activity!$C42*Activity!$D42*Activity!M42</f>
        <v>0.37627596230400001</v>
      </c>
      <c r="L43" s="602">
        <f>Activity!$C42*Activity!$D42*Activity!N42</f>
        <v>0.45609207552000003</v>
      </c>
      <c r="M43" s="600">
        <f>Activity!$C42*Activity!$D42*Activity!O42</f>
        <v>1.7787590945280001</v>
      </c>
      <c r="N43" s="448">
        <v>0</v>
      </c>
      <c r="O43" s="602">
        <f>Activity!C42*Activity!D42</f>
        <v>11.402301888</v>
      </c>
      <c r="P43" s="609">
        <f>Activity!X42</f>
        <v>0</v>
      </c>
    </row>
    <row r="44" spans="2:16">
      <c r="B44" s="7">
        <f t="shared" si="1"/>
        <v>2030</v>
      </c>
      <c r="C44" s="601">
        <f>Activity!$C43*Activity!$D43*Activity!E43</f>
        <v>5.043991215240001</v>
      </c>
      <c r="D44" s="602">
        <f>Activity!$C43*Activity!$D43*Activity!F43</f>
        <v>1.4958042914160004</v>
      </c>
      <c r="E44" s="600">
        <f>Activity!$C43*Activity!$D43*Activity!G43</f>
        <v>0</v>
      </c>
      <c r="F44" s="602">
        <f>Activity!$C43*Activity!$D43*Activity!H43</f>
        <v>0</v>
      </c>
      <c r="G44" s="602">
        <f>Activity!$C43*Activity!$D43*Activity!I43</f>
        <v>1.1479428282960003</v>
      </c>
      <c r="H44" s="602">
        <f>Activity!$C43*Activity!$D43*Activity!J43</f>
        <v>0.31307531680800005</v>
      </c>
      <c r="I44" s="602">
        <f>Activity!$C43*Activity!$D43*Activity!K43</f>
        <v>0.10435843893600001</v>
      </c>
      <c r="J44" s="603">
        <f>Activity!$C43*Activity!$D43*Activity!L43</f>
        <v>0.83486751148800009</v>
      </c>
      <c r="K44" s="602">
        <f>Activity!$C43*Activity!$D43*Activity!M43</f>
        <v>0.3826476094320001</v>
      </c>
      <c r="L44" s="602">
        <f>Activity!$C43*Activity!$D43*Activity!N43</f>
        <v>0.46381528416000012</v>
      </c>
      <c r="M44" s="600">
        <f>Activity!$C43*Activity!$D43*Activity!O43</f>
        <v>1.8088796082240004</v>
      </c>
      <c r="N44" s="448">
        <v>0</v>
      </c>
      <c r="O44" s="602">
        <f>Activity!C43*Activity!D43</f>
        <v>11.595382104000002</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B28" sqref="B28"/>
    </sheetView>
  </sheetViews>
  <sheetFormatPr defaultColWidth="8.85546875" defaultRowHeight="12.75"/>
  <cols>
    <col min="1" max="1" width="8.85546875" style="691"/>
    <col min="2" max="2" width="7" style="687" customWidth="1"/>
    <col min="3" max="3" width="8.85546875" style="687"/>
    <col min="4" max="4" width="13" style="687" bestFit="1" customWidth="1"/>
    <col min="5" max="5" width="12" style="687" customWidth="1"/>
    <col min="6" max="6" width="9.140625" style="687" bestFit="1" customWidth="1"/>
    <col min="7" max="10" width="8.85546875" style="687"/>
    <col min="11" max="11" width="11.42578125" style="687" bestFit="1" customWidth="1"/>
    <col min="12" max="12" width="8.85546875" style="687"/>
    <col min="13" max="13" width="10.7109375" style="687" bestFit="1" customWidth="1"/>
    <col min="14" max="14" width="3" style="687" customWidth="1"/>
    <col min="15" max="15" width="17.140625" style="688" customWidth="1"/>
    <col min="16" max="16" width="4.7109375" style="687" customWidth="1"/>
    <col min="17" max="17" width="2" style="690" customWidth="1"/>
    <col min="18" max="20" width="8.85546875" style="691"/>
    <col min="21" max="21" width="10.7109375" style="691" customWidth="1"/>
    <col min="22" max="27" width="8.85546875" style="691"/>
    <col min="28" max="28" width="8.85546875" style="687"/>
    <col min="29" max="30" width="8.85546875" style="691"/>
    <col min="31" max="31" width="2.7109375" style="691" customWidth="1"/>
    <col min="32" max="32" width="11.7109375" style="691" bestFit="1" customWidth="1"/>
    <col min="33" max="16384" width="8.85546875" style="691"/>
  </cols>
  <sheetData>
    <row r="1" spans="1:32">
      <c r="A1" s="686"/>
      <c r="P1" s="689"/>
    </row>
    <row r="2" spans="1:32">
      <c r="A2" s="686"/>
      <c r="B2" s="692" t="s">
        <v>94</v>
      </c>
      <c r="D2" s="692"/>
      <c r="E2" s="692"/>
    </row>
    <row r="3" spans="1:32">
      <c r="A3" s="686"/>
      <c r="B3" s="692"/>
      <c r="D3" s="692"/>
      <c r="E3" s="692"/>
      <c r="I3" s="692"/>
      <c r="J3" s="693"/>
      <c r="K3" s="693"/>
      <c r="L3" s="693"/>
      <c r="M3" s="693"/>
      <c r="N3" s="693"/>
      <c r="O3" s="694"/>
      <c r="AB3" s="693"/>
    </row>
    <row r="4" spans="1:32" ht="13.5" thickBot="1">
      <c r="A4" s="686"/>
      <c r="B4" s="692" t="s">
        <v>265</v>
      </c>
      <c r="D4" s="692"/>
      <c r="E4" s="692" t="s">
        <v>276</v>
      </c>
      <c r="H4" s="692" t="s">
        <v>30</v>
      </c>
      <c r="I4" s="692"/>
      <c r="J4" s="693"/>
      <c r="K4" s="693"/>
      <c r="L4" s="693"/>
      <c r="M4" s="693"/>
      <c r="N4" s="693"/>
      <c r="O4" s="694"/>
      <c r="AB4" s="693"/>
    </row>
    <row r="5" spans="1:32" ht="13.5" thickBot="1">
      <c r="A5" s="686"/>
      <c r="B5" s="695" t="str">
        <f>city</f>
        <v>Penajam Paser Utara</v>
      </c>
      <c r="C5" s="696"/>
      <c r="D5" s="696"/>
      <c r="E5" s="695" t="str">
        <f>province</f>
        <v>Kalimantan Timur</v>
      </c>
      <c r="F5" s="696"/>
      <c r="G5" s="696"/>
      <c r="H5" s="695" t="str">
        <f>country</f>
        <v>Indonesia</v>
      </c>
      <c r="I5" s="696"/>
      <c r="J5" s="697"/>
      <c r="K5" s="693"/>
      <c r="L5" s="693"/>
      <c r="M5" s="693"/>
      <c r="N5" s="693"/>
      <c r="O5" s="694"/>
      <c r="AB5" s="693"/>
    </row>
    <row r="6" spans="1:32">
      <c r="A6" s="686"/>
      <c r="C6" s="692"/>
      <c r="D6" s="692"/>
      <c r="E6" s="692"/>
    </row>
    <row r="7" spans="1:32">
      <c r="A7" s="686"/>
      <c r="B7" s="687" t="s">
        <v>35</v>
      </c>
      <c r="P7" s="689"/>
    </row>
    <row r="8" spans="1:32">
      <c r="A8" s="686"/>
      <c r="B8" s="687" t="s">
        <v>37</v>
      </c>
      <c r="P8" s="689"/>
    </row>
    <row r="9" spans="1:32">
      <c r="B9" s="698"/>
      <c r="P9" s="689"/>
    </row>
    <row r="10" spans="1:32">
      <c r="P10" s="699"/>
    </row>
    <row r="11" spans="1:32" ht="13.5" thickBot="1">
      <c r="A11" s="700"/>
      <c r="P11" s="700"/>
      <c r="Q11" s="701"/>
    </row>
    <row r="12" spans="1:32" ht="13.5" thickBot="1">
      <c r="A12" s="702"/>
      <c r="B12" s="703"/>
      <c r="C12" s="812" t="s">
        <v>91</v>
      </c>
      <c r="D12" s="813"/>
      <c r="E12" s="813"/>
      <c r="F12" s="813"/>
      <c r="G12" s="813"/>
      <c r="H12" s="813"/>
      <c r="I12" s="813"/>
      <c r="J12" s="813"/>
      <c r="K12" s="813"/>
      <c r="L12" s="813"/>
      <c r="M12" s="814"/>
      <c r="N12" s="704"/>
      <c r="O12" s="705"/>
      <c r="P12" s="702"/>
      <c r="Q12" s="701"/>
      <c r="S12" s="703"/>
      <c r="T12" s="812" t="s">
        <v>91</v>
      </c>
      <c r="U12" s="813"/>
      <c r="V12" s="813"/>
      <c r="W12" s="813"/>
      <c r="X12" s="813"/>
      <c r="Y12" s="813"/>
      <c r="Z12" s="813"/>
      <c r="AA12" s="813"/>
      <c r="AB12" s="813"/>
      <c r="AC12" s="813"/>
      <c r="AD12" s="814"/>
      <c r="AE12" s="704"/>
      <c r="AF12" s="706"/>
    </row>
    <row r="13" spans="1:32" ht="39" thickBot="1">
      <c r="A13" s="702"/>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2"/>
      <c r="Q13" s="701"/>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2"/>
      <c r="B14" s="707"/>
      <c r="C14" s="708" t="s">
        <v>81</v>
      </c>
      <c r="D14" s="709" t="s">
        <v>87</v>
      </c>
      <c r="E14" s="709" t="s">
        <v>88</v>
      </c>
      <c r="F14" s="709" t="s">
        <v>275</v>
      </c>
      <c r="G14" s="709" t="s">
        <v>89</v>
      </c>
      <c r="H14" s="709" t="s">
        <v>82</v>
      </c>
      <c r="I14" s="710" t="s">
        <v>92</v>
      </c>
      <c r="J14" s="711" t="s">
        <v>93</v>
      </c>
      <c r="K14" s="711" t="s">
        <v>316</v>
      </c>
      <c r="L14" s="712" t="s">
        <v>194</v>
      </c>
      <c r="M14" s="711" t="s">
        <v>162</v>
      </c>
      <c r="N14" s="713"/>
      <c r="O14" s="714" t="s">
        <v>163</v>
      </c>
      <c r="P14" s="702"/>
      <c r="Q14" s="701"/>
      <c r="S14" s="707"/>
      <c r="T14" s="708" t="s">
        <v>81</v>
      </c>
      <c r="U14" s="709" t="s">
        <v>87</v>
      </c>
      <c r="V14" s="709" t="s">
        <v>88</v>
      </c>
      <c r="W14" s="709" t="s">
        <v>275</v>
      </c>
      <c r="X14" s="709" t="s">
        <v>89</v>
      </c>
      <c r="Y14" s="709" t="s">
        <v>82</v>
      </c>
      <c r="Z14" s="710" t="s">
        <v>92</v>
      </c>
      <c r="AA14" s="711" t="s">
        <v>93</v>
      </c>
      <c r="AB14" s="711" t="s">
        <v>316</v>
      </c>
      <c r="AC14" s="712" t="s">
        <v>194</v>
      </c>
      <c r="AD14" s="711" t="s">
        <v>162</v>
      </c>
      <c r="AE14" s="713"/>
      <c r="AF14" s="715" t="s">
        <v>163</v>
      </c>
    </row>
    <row r="15" spans="1:32" ht="13.5" thickBot="1">
      <c r="B15" s="716"/>
      <c r="C15" s="717" t="s">
        <v>15</v>
      </c>
      <c r="D15" s="718" t="s">
        <v>15</v>
      </c>
      <c r="E15" s="718" t="s">
        <v>15</v>
      </c>
      <c r="F15" s="718" t="s">
        <v>15</v>
      </c>
      <c r="G15" s="718" t="s">
        <v>15</v>
      </c>
      <c r="H15" s="718" t="s">
        <v>15</v>
      </c>
      <c r="I15" s="719" t="s">
        <v>15</v>
      </c>
      <c r="J15" s="719" t="s">
        <v>15</v>
      </c>
      <c r="K15" s="719" t="s">
        <v>15</v>
      </c>
      <c r="L15" s="720" t="s">
        <v>15</v>
      </c>
      <c r="M15" s="719" t="s">
        <v>15</v>
      </c>
      <c r="N15" s="713"/>
      <c r="O15" s="714" t="s">
        <v>15</v>
      </c>
      <c r="P15" s="691"/>
      <c r="Q15" s="701"/>
      <c r="S15" s="716"/>
      <c r="T15" s="717" t="s">
        <v>15</v>
      </c>
      <c r="U15" s="718" t="s">
        <v>15</v>
      </c>
      <c r="V15" s="718" t="s">
        <v>15</v>
      </c>
      <c r="W15" s="718" t="s">
        <v>15</v>
      </c>
      <c r="X15" s="718" t="s">
        <v>15</v>
      </c>
      <c r="Y15" s="718" t="s">
        <v>15</v>
      </c>
      <c r="Z15" s="719" t="s">
        <v>15</v>
      </c>
      <c r="AA15" s="719" t="s">
        <v>15</v>
      </c>
      <c r="AB15" s="719" t="s">
        <v>15</v>
      </c>
      <c r="AC15" s="720" t="s">
        <v>15</v>
      </c>
      <c r="AD15" s="719" t="s">
        <v>15</v>
      </c>
      <c r="AE15" s="713"/>
      <c r="AF15" s="715" t="s">
        <v>15</v>
      </c>
    </row>
    <row r="16" spans="1:32" ht="13.5" thickBot="1">
      <c r="B16" s="721"/>
      <c r="C16" s="722"/>
      <c r="D16" s="723"/>
      <c r="E16" s="723"/>
      <c r="F16" s="723"/>
      <c r="G16" s="723"/>
      <c r="H16" s="723"/>
      <c r="I16" s="724"/>
      <c r="J16" s="724"/>
      <c r="K16" s="725"/>
      <c r="L16" s="726"/>
      <c r="M16" s="725"/>
      <c r="N16" s="727"/>
      <c r="O16" s="728"/>
      <c r="P16" s="691"/>
      <c r="Q16" s="701"/>
      <c r="S16" s="721"/>
      <c r="T16" s="722"/>
      <c r="U16" s="723"/>
      <c r="V16" s="723"/>
      <c r="W16" s="723"/>
      <c r="X16" s="723"/>
      <c r="Y16" s="723"/>
      <c r="Z16" s="724"/>
      <c r="AA16" s="724"/>
      <c r="AB16" s="725"/>
      <c r="AC16" s="726"/>
      <c r="AD16" s="725"/>
      <c r="AE16" s="727"/>
      <c r="AF16" s="729"/>
    </row>
    <row r="17" spans="2:32">
      <c r="B17" s="730">
        <f>year</f>
        <v>2000</v>
      </c>
      <c r="C17" s="731">
        <f>IF(Select2=1,Food!$K19,"")</f>
        <v>0</v>
      </c>
      <c r="D17" s="732">
        <f>IF(Select2=1,Paper!$K19,"")</f>
        <v>0</v>
      </c>
      <c r="E17" s="732">
        <f>IF(Select2=1,Nappies!$K19,"")</f>
        <v>0</v>
      </c>
      <c r="F17" s="732">
        <f>IF(Select2=1,Garden!$K19,"")</f>
        <v>0</v>
      </c>
      <c r="G17" s="732">
        <f>IF(Select2=1,Wood!$K19,"")</f>
        <v>0</v>
      </c>
      <c r="H17" s="732">
        <f>IF(Select2=1,Textiles!$K19,"")</f>
        <v>0</v>
      </c>
      <c r="I17" s="733">
        <f>Sludge!K19</f>
        <v>0</v>
      </c>
      <c r="J17" s="734" t="str">
        <f>IF(Select2=2,MSW!$K19,"")</f>
        <v/>
      </c>
      <c r="K17" s="733">
        <f>Industry!$K19</f>
        <v>0</v>
      </c>
      <c r="L17" s="735">
        <f>SUM(C17:K17)</f>
        <v>0</v>
      </c>
      <c r="M17" s="736">
        <f>Recovery_OX!C12</f>
        <v>0</v>
      </c>
      <c r="N17" s="699"/>
      <c r="O17" s="737">
        <f>(L17-M17)*(1-Recovery_OX!F12)</f>
        <v>0</v>
      </c>
      <c r="P17" s="691"/>
      <c r="Q17" s="701"/>
      <c r="S17" s="730">
        <f>year</f>
        <v>2000</v>
      </c>
      <c r="T17" s="731">
        <f>IF(Select2=1,Food!$W19,"")</f>
        <v>0</v>
      </c>
      <c r="U17" s="732">
        <f>IF(Select2=1,Paper!$W19,"")</f>
        <v>0</v>
      </c>
      <c r="V17" s="732">
        <f>IF(Select2=1,Nappies!$W19,"")</f>
        <v>0</v>
      </c>
      <c r="W17" s="732">
        <f>IF(Select2=1,Garden!$W19,"")</f>
        <v>0</v>
      </c>
      <c r="X17" s="732">
        <f>IF(Select2=1,Wood!$W19,"")</f>
        <v>0</v>
      </c>
      <c r="Y17" s="732">
        <f>IF(Select2=1,Textiles!$W19,"")</f>
        <v>0</v>
      </c>
      <c r="Z17" s="733">
        <f>Sludge!W19</f>
        <v>0</v>
      </c>
      <c r="AA17" s="734" t="str">
        <f>IF(Select2=2,MSW!$W19,"")</f>
        <v/>
      </c>
      <c r="AB17" s="733">
        <f>Industry!$W19</f>
        <v>0</v>
      </c>
      <c r="AC17" s="735">
        <f t="shared" ref="AC17:AC48" si="0">SUM(T17:AA17)</f>
        <v>0</v>
      </c>
      <c r="AD17" s="736">
        <f>Recovery_OX!R12</f>
        <v>0</v>
      </c>
      <c r="AE17" s="699"/>
      <c r="AF17" s="738">
        <f>(AC17-AD17)*(1-Recovery_OX!U12)</f>
        <v>0</v>
      </c>
    </row>
    <row r="18" spans="2:32">
      <c r="B18" s="739">
        <f t="shared" ref="B18:B81" si="1">B17+1</f>
        <v>2001</v>
      </c>
      <c r="C18" s="740">
        <f>IF(Select2=1,Food!$K20,"")</f>
        <v>0</v>
      </c>
      <c r="D18" s="741">
        <f>IF(Select2=1,Paper!$K20,"")</f>
        <v>0</v>
      </c>
      <c r="E18" s="732">
        <f>IF(Select2=1,Nappies!$K20,"")</f>
        <v>0</v>
      </c>
      <c r="F18" s="741">
        <f>IF(Select2=1,Garden!$K20,"")</f>
        <v>0</v>
      </c>
      <c r="G18" s="732">
        <f>IF(Select2=1,Wood!$K20,"")</f>
        <v>0</v>
      </c>
      <c r="H18" s="741">
        <f>IF(Select2=1,Textiles!$K20,"")</f>
        <v>0</v>
      </c>
      <c r="I18" s="742">
        <f>Sludge!K20</f>
        <v>0</v>
      </c>
      <c r="J18" s="742" t="str">
        <f>IF(Select2=2,MSW!$K20,"")</f>
        <v/>
      </c>
      <c r="K18" s="742">
        <f>Industry!$K20</f>
        <v>0</v>
      </c>
      <c r="L18" s="743">
        <f>SUM(C18:K18)</f>
        <v>0</v>
      </c>
      <c r="M18" s="744">
        <f>Recovery_OX!C13</f>
        <v>0</v>
      </c>
      <c r="N18" s="699"/>
      <c r="O18" s="745">
        <f>(L18-M18)*(1-Recovery_OX!F13)</f>
        <v>0</v>
      </c>
      <c r="P18" s="691"/>
      <c r="Q18" s="701"/>
      <c r="S18" s="739">
        <f t="shared" ref="S18:S81" si="2">S17+1</f>
        <v>2001</v>
      </c>
      <c r="T18" s="740">
        <f>IF(Select2=1,Food!$W20,"")</f>
        <v>0</v>
      </c>
      <c r="U18" s="741">
        <f>IF(Select2=1,Paper!$W20,"")</f>
        <v>0</v>
      </c>
      <c r="V18" s="732">
        <f>IF(Select2=1,Nappies!$W20,"")</f>
        <v>0</v>
      </c>
      <c r="W18" s="741">
        <f>IF(Select2=1,Garden!$W20,"")</f>
        <v>0</v>
      </c>
      <c r="X18" s="732">
        <f>IF(Select2=1,Wood!$W20,"")</f>
        <v>0</v>
      </c>
      <c r="Y18" s="741">
        <f>IF(Select2=1,Textiles!$W20,"")</f>
        <v>0</v>
      </c>
      <c r="Z18" s="734">
        <f>Sludge!W20</f>
        <v>0</v>
      </c>
      <c r="AA18" s="734" t="str">
        <f>IF(Select2=2,MSW!$W20,"")</f>
        <v/>
      </c>
      <c r="AB18" s="742">
        <f>Industry!$W20</f>
        <v>0</v>
      </c>
      <c r="AC18" s="743">
        <f t="shared" si="0"/>
        <v>0</v>
      </c>
      <c r="AD18" s="744">
        <f>Recovery_OX!R13</f>
        <v>0</v>
      </c>
      <c r="AE18" s="699"/>
      <c r="AF18" s="746">
        <f>(AC18-AD18)*(1-Recovery_OX!U13)</f>
        <v>0</v>
      </c>
    </row>
    <row r="19" spans="2:32">
      <c r="B19" s="739">
        <f t="shared" si="1"/>
        <v>2002</v>
      </c>
      <c r="C19" s="740">
        <f>IF(Select2=1,Food!$K21,"")</f>
        <v>0</v>
      </c>
      <c r="D19" s="741">
        <f>IF(Select2=1,Paper!$K21,"")</f>
        <v>0</v>
      </c>
      <c r="E19" s="732">
        <f>IF(Select2=1,Nappies!$K21,"")</f>
        <v>0</v>
      </c>
      <c r="F19" s="741">
        <f>IF(Select2=1,Garden!$K21,"")</f>
        <v>0</v>
      </c>
      <c r="G19" s="732">
        <f>IF(Select2=1,Wood!$K21,"")</f>
        <v>0</v>
      </c>
      <c r="H19" s="741">
        <f>IF(Select2=1,Textiles!$K21,"")</f>
        <v>0</v>
      </c>
      <c r="I19" s="742">
        <f>Sludge!K21</f>
        <v>0</v>
      </c>
      <c r="J19" s="742" t="str">
        <f>IF(Select2=2,MSW!$K21,"")</f>
        <v/>
      </c>
      <c r="K19" s="742">
        <f>Industry!$K21</f>
        <v>0</v>
      </c>
      <c r="L19" s="743">
        <f t="shared" ref="L19:L82" si="3">SUM(C19:K19)</f>
        <v>0</v>
      </c>
      <c r="M19" s="744">
        <f>Recovery_OX!C14</f>
        <v>0</v>
      </c>
      <c r="N19" s="699"/>
      <c r="O19" s="745">
        <f>(L19-M19)*(1-Recovery_OX!F14)</f>
        <v>0</v>
      </c>
      <c r="P19" s="691"/>
      <c r="Q19" s="701"/>
      <c r="S19" s="739">
        <f t="shared" si="2"/>
        <v>2002</v>
      </c>
      <c r="T19" s="740">
        <f>IF(Select2=1,Food!$W21,"")</f>
        <v>0</v>
      </c>
      <c r="U19" s="741">
        <f>IF(Select2=1,Paper!$W21,"")</f>
        <v>0</v>
      </c>
      <c r="V19" s="732">
        <f>IF(Select2=1,Nappies!$W21,"")</f>
        <v>0</v>
      </c>
      <c r="W19" s="741">
        <f>IF(Select2=1,Garden!$W21,"")</f>
        <v>0</v>
      </c>
      <c r="X19" s="732">
        <f>IF(Select2=1,Wood!$W21,"")</f>
        <v>0</v>
      </c>
      <c r="Y19" s="741">
        <f>IF(Select2=1,Textiles!$W21,"")</f>
        <v>0</v>
      </c>
      <c r="Z19" s="734">
        <f>Sludge!W21</f>
        <v>0</v>
      </c>
      <c r="AA19" s="734" t="str">
        <f>IF(Select2=2,MSW!$W21,"")</f>
        <v/>
      </c>
      <c r="AB19" s="742">
        <f>Industry!$W21</f>
        <v>0</v>
      </c>
      <c r="AC19" s="743">
        <f t="shared" si="0"/>
        <v>0</v>
      </c>
      <c r="AD19" s="744">
        <f>Recovery_OX!R14</f>
        <v>0</v>
      </c>
      <c r="AE19" s="699"/>
      <c r="AF19" s="746">
        <f>(AC19-AD19)*(1-Recovery_OX!U14)</f>
        <v>0</v>
      </c>
    </row>
    <row r="20" spans="2:32">
      <c r="B20" s="739">
        <f t="shared" si="1"/>
        <v>2003</v>
      </c>
      <c r="C20" s="740">
        <f>IF(Select2=1,Food!$K22,"")</f>
        <v>5.9060521434730312E-2</v>
      </c>
      <c r="D20" s="741">
        <f>IF(Select2=1,Paper!$K22,"")</f>
        <v>3.1014253484387732E-3</v>
      </c>
      <c r="E20" s="732">
        <f>IF(Select2=1,Nappies!$K22,"")</f>
        <v>9.7798059018140322E-3</v>
      </c>
      <c r="F20" s="741">
        <f>IF(Select2=1,Garden!$K22,"")</f>
        <v>0</v>
      </c>
      <c r="G20" s="732">
        <f>IF(Select2=1,Wood!$K22,"")</f>
        <v>0</v>
      </c>
      <c r="H20" s="741">
        <f>IF(Select2=1,Textiles!$K22,"")</f>
        <v>7.3430104768556852E-4</v>
      </c>
      <c r="I20" s="742">
        <f>Sludge!K22</f>
        <v>0</v>
      </c>
      <c r="J20" s="742" t="str">
        <f>IF(Select2=2,MSW!$K22,"")</f>
        <v/>
      </c>
      <c r="K20" s="742">
        <f>Industry!$K22</f>
        <v>0</v>
      </c>
      <c r="L20" s="743">
        <f t="shared" si="3"/>
        <v>7.2676053732668694E-2</v>
      </c>
      <c r="M20" s="744">
        <f>Recovery_OX!C15</f>
        <v>0</v>
      </c>
      <c r="N20" s="699"/>
      <c r="O20" s="745">
        <f>(L20-M20)*(1-Recovery_OX!F15)</f>
        <v>7.2676053732668694E-2</v>
      </c>
      <c r="P20" s="691"/>
      <c r="Q20" s="701"/>
      <c r="S20" s="739">
        <f t="shared" si="2"/>
        <v>2003</v>
      </c>
      <c r="T20" s="740">
        <f>IF(Select2=1,Food!$W22,"")</f>
        <v>3.9514175803789242E-2</v>
      </c>
      <c r="U20" s="741">
        <f>IF(Select2=1,Paper!$W22,"")</f>
        <v>6.4079036124768058E-3</v>
      </c>
      <c r="V20" s="732">
        <f>IF(Select2=1,Nappies!$W22,"")</f>
        <v>0</v>
      </c>
      <c r="W20" s="741">
        <f>IF(Select2=1,Garden!$W22,"")</f>
        <v>0</v>
      </c>
      <c r="X20" s="732">
        <f>IF(Select2=1,Wood!$W22,"")</f>
        <v>2.6895125728533514E-3</v>
      </c>
      <c r="Y20" s="741">
        <f>IF(Select2=1,Textiles!$W22,"")</f>
        <v>8.047134769156917E-4</v>
      </c>
      <c r="Z20" s="734">
        <f>Sludge!W22</f>
        <v>0</v>
      </c>
      <c r="AA20" s="734" t="str">
        <f>IF(Select2=2,MSW!$W22,"")</f>
        <v/>
      </c>
      <c r="AB20" s="742">
        <f>Industry!$W22</f>
        <v>0</v>
      </c>
      <c r="AC20" s="743">
        <f t="shared" si="0"/>
        <v>4.9416305466035093E-2</v>
      </c>
      <c r="AD20" s="744">
        <f>Recovery_OX!R15</f>
        <v>0</v>
      </c>
      <c r="AE20" s="699"/>
      <c r="AF20" s="746">
        <f>(AC20-AD20)*(1-Recovery_OX!U15)</f>
        <v>4.9416305466035093E-2</v>
      </c>
    </row>
    <row r="21" spans="2:32">
      <c r="B21" s="739">
        <f t="shared" si="1"/>
        <v>2004</v>
      </c>
      <c r="C21" s="740">
        <f>IF(Select2=1,Food!$K23,"")</f>
        <v>9.9662653399264972E-2</v>
      </c>
      <c r="D21" s="741">
        <f>IF(Select2=1,Paper!$K23,"")</f>
        <v>6.0463537285043905E-3</v>
      </c>
      <c r="E21" s="732">
        <f>IF(Select2=1,Nappies!$K23,"")</f>
        <v>1.8198373378102706E-2</v>
      </c>
      <c r="F21" s="741">
        <f>IF(Select2=1,Garden!$K23,"")</f>
        <v>0</v>
      </c>
      <c r="G21" s="732">
        <f>IF(Select2=1,Wood!$K23,"")</f>
        <v>0</v>
      </c>
      <c r="H21" s="741">
        <f>IF(Select2=1,Textiles!$K23,"")</f>
        <v>1.4315494905441757E-3</v>
      </c>
      <c r="I21" s="742">
        <f>Sludge!K23</f>
        <v>0</v>
      </c>
      <c r="J21" s="742" t="str">
        <f>IF(Select2=2,MSW!$K23,"")</f>
        <v/>
      </c>
      <c r="K21" s="742">
        <f>Industry!$K23</f>
        <v>0</v>
      </c>
      <c r="L21" s="743">
        <f t="shared" si="3"/>
        <v>0.12533892999641624</v>
      </c>
      <c r="M21" s="744">
        <f>Recovery_OX!C16</f>
        <v>0</v>
      </c>
      <c r="N21" s="699"/>
      <c r="O21" s="745">
        <f>(L21-M21)*(1-Recovery_OX!F16)</f>
        <v>0.12533892999641624</v>
      </c>
      <c r="P21" s="691"/>
      <c r="Q21" s="701"/>
      <c r="S21" s="739">
        <f t="shared" si="2"/>
        <v>2004</v>
      </c>
      <c r="T21" s="740">
        <f>IF(Select2=1,Food!$W23,"")</f>
        <v>6.6678849285859695E-2</v>
      </c>
      <c r="U21" s="741">
        <f>IF(Select2=1,Paper!$W23,"")</f>
        <v>1.2492466381207422E-2</v>
      </c>
      <c r="V21" s="732">
        <f>IF(Select2=1,Nappies!$W23,"")</f>
        <v>0</v>
      </c>
      <c r="W21" s="741">
        <f>IF(Select2=1,Garden!$W23,"")</f>
        <v>0</v>
      </c>
      <c r="X21" s="732">
        <f>IF(Select2=1,Wood!$W23,"")</f>
        <v>5.3326361751430424E-3</v>
      </c>
      <c r="Y21" s="741">
        <f>IF(Select2=1,Textiles!$W23,"")</f>
        <v>1.5688213595004665E-3</v>
      </c>
      <c r="Z21" s="734">
        <f>Sludge!W23</f>
        <v>0</v>
      </c>
      <c r="AA21" s="734" t="str">
        <f>IF(Select2=2,MSW!$W23,"")</f>
        <v/>
      </c>
      <c r="AB21" s="742">
        <f>Industry!$W23</f>
        <v>0</v>
      </c>
      <c r="AC21" s="743">
        <f t="shared" si="0"/>
        <v>8.6072773201710626E-2</v>
      </c>
      <c r="AD21" s="744">
        <f>Recovery_OX!R16</f>
        <v>0</v>
      </c>
      <c r="AE21" s="699"/>
      <c r="AF21" s="746">
        <f>(AC21-AD21)*(1-Recovery_OX!U16)</f>
        <v>8.6072773201710626E-2</v>
      </c>
    </row>
    <row r="22" spans="2:32">
      <c r="B22" s="739">
        <f t="shared" si="1"/>
        <v>2005</v>
      </c>
      <c r="C22" s="740">
        <f>IF(Select2=1,Food!$K24,"")</f>
        <v>0.12928921371545693</v>
      </c>
      <c r="D22" s="741">
        <f>IF(Select2=1,Paper!$K24,"")</f>
        <v>8.918749484174697E-3</v>
      </c>
      <c r="E22" s="732">
        <f>IF(Select2=1,Nappies!$K24,"")</f>
        <v>2.5699916152960044E-2</v>
      </c>
      <c r="F22" s="741">
        <f>IF(Select2=1,Garden!$K24,"")</f>
        <v>0</v>
      </c>
      <c r="G22" s="732">
        <f>IF(Select2=1,Wood!$K24,"")</f>
        <v>0</v>
      </c>
      <c r="H22" s="741">
        <f>IF(Select2=1,Textiles!$K24,"")</f>
        <v>2.1116249319272926E-3</v>
      </c>
      <c r="I22" s="742">
        <f>Sludge!K24</f>
        <v>0</v>
      </c>
      <c r="J22" s="742" t="str">
        <f>IF(Select2=2,MSW!$K24,"")</f>
        <v/>
      </c>
      <c r="K22" s="742">
        <f>Industry!$K24</f>
        <v>0</v>
      </c>
      <c r="L22" s="743">
        <f t="shared" si="3"/>
        <v>0.16601950428451898</v>
      </c>
      <c r="M22" s="744">
        <f>Recovery_OX!C17</f>
        <v>0</v>
      </c>
      <c r="N22" s="699"/>
      <c r="O22" s="745">
        <f>(L22-M22)*(1-Recovery_OX!F17)</f>
        <v>0.16601950428451898</v>
      </c>
      <c r="P22" s="691"/>
      <c r="Q22" s="701"/>
      <c r="S22" s="739">
        <f t="shared" si="2"/>
        <v>2005</v>
      </c>
      <c r="T22" s="740">
        <f>IF(Select2=1,Food!$W24,"")</f>
        <v>8.6500366000528697E-2</v>
      </c>
      <c r="U22" s="741">
        <f>IF(Select2=1,Paper!$W24,"")</f>
        <v>1.842716835573285E-2</v>
      </c>
      <c r="V22" s="732">
        <f>IF(Select2=1,Nappies!$W24,"")</f>
        <v>0</v>
      </c>
      <c r="W22" s="741">
        <f>IF(Select2=1,Garden!$W24,"")</f>
        <v>0</v>
      </c>
      <c r="X22" s="732">
        <f>IF(Select2=1,Wood!$W24,"")</f>
        <v>7.9946040695956597E-3</v>
      </c>
      <c r="Y22" s="741">
        <f>IF(Select2=1,Textiles!$W24,"")</f>
        <v>2.3141095144408692E-3</v>
      </c>
      <c r="Z22" s="734">
        <f>Sludge!W24</f>
        <v>0</v>
      </c>
      <c r="AA22" s="734" t="str">
        <f>IF(Select2=2,MSW!$W24,"")</f>
        <v/>
      </c>
      <c r="AB22" s="742">
        <f>Industry!$W24</f>
        <v>0</v>
      </c>
      <c r="AC22" s="743">
        <f t="shared" si="0"/>
        <v>0.11523624794029809</v>
      </c>
      <c r="AD22" s="744">
        <f>Recovery_OX!R17</f>
        <v>0</v>
      </c>
      <c r="AE22" s="699"/>
      <c r="AF22" s="746">
        <f>(AC22-AD22)*(1-Recovery_OX!U17)</f>
        <v>0.11523624794029809</v>
      </c>
    </row>
    <row r="23" spans="2:32">
      <c r="B23" s="739">
        <f t="shared" si="1"/>
        <v>2006</v>
      </c>
      <c r="C23" s="740">
        <f>IF(Select2=1,Food!$K25,"")</f>
        <v>0.15139478128247225</v>
      </c>
      <c r="D23" s="741">
        <f>IF(Select2=1,Paper!$K25,"")</f>
        <v>1.1714912223601959E-2</v>
      </c>
      <c r="E23" s="732">
        <f>IF(Select2=1,Nappies!$K25,"")</f>
        <v>3.2400666088861919E-2</v>
      </c>
      <c r="F23" s="741">
        <f>IF(Select2=1,Garden!$K25,"")</f>
        <v>0</v>
      </c>
      <c r="G23" s="732">
        <f>IF(Select2=1,Wood!$K25,"")</f>
        <v>0</v>
      </c>
      <c r="H23" s="741">
        <f>IF(Select2=1,Textiles!$K25,"")</f>
        <v>2.7736512580145423E-3</v>
      </c>
      <c r="I23" s="742">
        <f>Sludge!K25</f>
        <v>0</v>
      </c>
      <c r="J23" s="742" t="str">
        <f>IF(Select2=2,MSW!$K25,"")</f>
        <v/>
      </c>
      <c r="K23" s="742">
        <f>Industry!$K25</f>
        <v>0</v>
      </c>
      <c r="L23" s="743">
        <f t="shared" si="3"/>
        <v>0.19828401085295067</v>
      </c>
      <c r="M23" s="744">
        <f>Recovery_OX!C18</f>
        <v>0</v>
      </c>
      <c r="N23" s="699"/>
      <c r="O23" s="745">
        <f>(L23-M23)*(1-Recovery_OX!F18)</f>
        <v>0.19828401085295067</v>
      </c>
      <c r="P23" s="691"/>
      <c r="Q23" s="701"/>
      <c r="S23" s="739">
        <f t="shared" si="2"/>
        <v>2006</v>
      </c>
      <c r="T23" s="740">
        <f>IF(Select2=1,Food!$W25,"")</f>
        <v>0.10128999639772897</v>
      </c>
      <c r="U23" s="741">
        <f>IF(Select2=1,Paper!$W25,"")</f>
        <v>2.420436409835116E-2</v>
      </c>
      <c r="V23" s="732">
        <f>IF(Select2=1,Nappies!$W25,"")</f>
        <v>0</v>
      </c>
      <c r="W23" s="741">
        <f>IF(Select2=1,Garden!$W25,"")</f>
        <v>0</v>
      </c>
      <c r="X23" s="732">
        <f>IF(Select2=1,Wood!$W25,"")</f>
        <v>1.0667306807004522E-2</v>
      </c>
      <c r="Y23" s="741">
        <f>IF(Select2=1,Textiles!$W25,"")</f>
        <v>3.0396178170022381E-3</v>
      </c>
      <c r="Z23" s="734">
        <f>Sludge!W25</f>
        <v>0</v>
      </c>
      <c r="AA23" s="734" t="str">
        <f>IF(Select2=2,MSW!$W25,"")</f>
        <v/>
      </c>
      <c r="AB23" s="742">
        <f>Industry!$W25</f>
        <v>0</v>
      </c>
      <c r="AC23" s="743">
        <f t="shared" si="0"/>
        <v>0.13920128512008689</v>
      </c>
      <c r="AD23" s="744">
        <f>Recovery_OX!R18</f>
        <v>0</v>
      </c>
      <c r="AE23" s="699"/>
      <c r="AF23" s="746">
        <f>(AC23-AD23)*(1-Recovery_OX!U18)</f>
        <v>0.13920128512008689</v>
      </c>
    </row>
    <row r="24" spans="2:32">
      <c r="B24" s="739">
        <f t="shared" si="1"/>
        <v>2007</v>
      </c>
      <c r="C24" s="740">
        <f>IF(Select2=1,Food!$K26,"")</f>
        <v>0.16691977138944486</v>
      </c>
      <c r="D24" s="741">
        <f>IF(Select2=1,Paper!$K26,"")</f>
        <v>1.4359173251938676E-2</v>
      </c>
      <c r="E24" s="732">
        <f>IF(Select2=1,Nappies!$K26,"")</f>
        <v>3.8170955515566887E-2</v>
      </c>
      <c r="F24" s="741">
        <f>IF(Select2=1,Garden!$K26,"")</f>
        <v>0</v>
      </c>
      <c r="G24" s="732">
        <f>IF(Select2=1,Wood!$K26,"")</f>
        <v>0</v>
      </c>
      <c r="H24" s="741">
        <f>IF(Select2=1,Textiles!$K26,"")</f>
        <v>3.3997129636232862E-3</v>
      </c>
      <c r="I24" s="742">
        <f>Sludge!K26</f>
        <v>0</v>
      </c>
      <c r="J24" s="742" t="str">
        <f>IF(Select2=2,MSW!$K26,"")</f>
        <v/>
      </c>
      <c r="K24" s="742">
        <f>Industry!$K26</f>
        <v>0</v>
      </c>
      <c r="L24" s="743">
        <f t="shared" si="3"/>
        <v>0.22284961312057372</v>
      </c>
      <c r="M24" s="744">
        <f>Recovery_OX!C19</f>
        <v>0</v>
      </c>
      <c r="N24" s="699"/>
      <c r="O24" s="745">
        <f>(L24-M24)*(1-Recovery_OX!F19)</f>
        <v>0.22284961312057372</v>
      </c>
      <c r="P24" s="691"/>
      <c r="Q24" s="701"/>
      <c r="S24" s="739">
        <f t="shared" si="2"/>
        <v>2007</v>
      </c>
      <c r="T24" s="740">
        <f>IF(Select2=1,Food!$W26,"")</f>
        <v>0.11167692109017276</v>
      </c>
      <c r="U24" s="741">
        <f>IF(Select2=1,Paper!$W26,"")</f>
        <v>2.9667713330451817E-2</v>
      </c>
      <c r="V24" s="732">
        <f>IF(Select2=1,Nappies!$W26,"")</f>
        <v>0</v>
      </c>
      <c r="W24" s="741">
        <f>IF(Select2=1,Garden!$W26,"")</f>
        <v>0</v>
      </c>
      <c r="X24" s="732">
        <f>IF(Select2=1,Wood!$W26,"")</f>
        <v>1.3280287012738073E-2</v>
      </c>
      <c r="Y24" s="741">
        <f>IF(Select2=1,Textiles!$W26,"")</f>
        <v>3.7257128368474368E-3</v>
      </c>
      <c r="Z24" s="734">
        <f>Sludge!W26</f>
        <v>0</v>
      </c>
      <c r="AA24" s="734" t="str">
        <f>IF(Select2=2,MSW!$W26,"")</f>
        <v/>
      </c>
      <c r="AB24" s="742">
        <f>Industry!$W26</f>
        <v>0</v>
      </c>
      <c r="AC24" s="743">
        <f t="shared" si="0"/>
        <v>0.15835063427021007</v>
      </c>
      <c r="AD24" s="744">
        <f>Recovery_OX!R19</f>
        <v>0</v>
      </c>
      <c r="AE24" s="699"/>
      <c r="AF24" s="746">
        <f>(AC24-AD24)*(1-Recovery_OX!U19)</f>
        <v>0.15835063427021007</v>
      </c>
    </row>
    <row r="25" spans="2:32">
      <c r="B25" s="739">
        <f t="shared" si="1"/>
        <v>2008</v>
      </c>
      <c r="C25" s="740">
        <f>IF(Select2=1,Food!$K27,"")</f>
        <v>0.17801305549366359</v>
      </c>
      <c r="D25" s="741">
        <f>IF(Select2=1,Paper!$K27,"")</f>
        <v>1.686071961918563E-2</v>
      </c>
      <c r="E25" s="732">
        <f>IF(Select2=1,Nappies!$K27,"")</f>
        <v>4.3152834846998098E-2</v>
      </c>
      <c r="F25" s="741">
        <f>IF(Select2=1,Garden!$K27,"")</f>
        <v>0</v>
      </c>
      <c r="G25" s="732">
        <f>IF(Select2=1,Wood!$K27,"")</f>
        <v>0</v>
      </c>
      <c r="H25" s="741">
        <f>IF(Select2=1,Textiles!$K27,"")</f>
        <v>3.9919851971716895E-3</v>
      </c>
      <c r="I25" s="742">
        <f>Sludge!K27</f>
        <v>0</v>
      </c>
      <c r="J25" s="742" t="str">
        <f>IF(Select2=2,MSW!$K27,"")</f>
        <v/>
      </c>
      <c r="K25" s="742">
        <f>Industry!$K27</f>
        <v>0</v>
      </c>
      <c r="L25" s="743">
        <f t="shared" si="3"/>
        <v>0.24201859515701901</v>
      </c>
      <c r="M25" s="744">
        <f>Recovery_OX!C20</f>
        <v>0</v>
      </c>
      <c r="N25" s="699"/>
      <c r="O25" s="745">
        <f>(L25-M25)*(1-Recovery_OX!F20)</f>
        <v>0.24201859515701901</v>
      </c>
      <c r="P25" s="691"/>
      <c r="Q25" s="701"/>
      <c r="S25" s="739">
        <f t="shared" si="2"/>
        <v>2008</v>
      </c>
      <c r="T25" s="740">
        <f>IF(Select2=1,Food!$W27,"")</f>
        <v>0.11909883284589445</v>
      </c>
      <c r="U25" s="741">
        <f>IF(Select2=1,Paper!$W27,"")</f>
        <v>3.4836197560300895E-2</v>
      </c>
      <c r="V25" s="732">
        <f>IF(Select2=1,Nappies!$W27,"")</f>
        <v>0</v>
      </c>
      <c r="W25" s="741">
        <f>IF(Select2=1,Garden!$W27,"")</f>
        <v>0</v>
      </c>
      <c r="X25" s="732">
        <f>IF(Select2=1,Wood!$W27,"")</f>
        <v>1.583466013777703E-2</v>
      </c>
      <c r="Y25" s="741">
        <f>IF(Select2=1,Textiles!$W27,"")</f>
        <v>4.3747782982703452E-3</v>
      </c>
      <c r="Z25" s="734">
        <f>Sludge!W27</f>
        <v>0</v>
      </c>
      <c r="AA25" s="734" t="str">
        <f>IF(Select2=2,MSW!$W27,"")</f>
        <v/>
      </c>
      <c r="AB25" s="742">
        <f>Industry!$W27</f>
        <v>0</v>
      </c>
      <c r="AC25" s="743">
        <f t="shared" si="0"/>
        <v>0.17414446884224274</v>
      </c>
      <c r="AD25" s="744">
        <f>Recovery_OX!R20</f>
        <v>0</v>
      </c>
      <c r="AE25" s="699"/>
      <c r="AF25" s="746">
        <f>(AC25-AD25)*(1-Recovery_OX!U20)</f>
        <v>0.17414446884224274</v>
      </c>
    </row>
    <row r="26" spans="2:32">
      <c r="B26" s="739">
        <f t="shared" si="1"/>
        <v>2009</v>
      </c>
      <c r="C26" s="740">
        <f>IF(Select2=1,Food!$K28,"")</f>
        <v>0.18610872274259599</v>
      </c>
      <c r="D26" s="741">
        <f>IF(Select2=1,Paper!$K28,"")</f>
        <v>1.922778421416033E-2</v>
      </c>
      <c r="E26" s="732">
        <f>IF(Select2=1,Nappies!$K28,"")</f>
        <v>4.7465096773278682E-2</v>
      </c>
      <c r="F26" s="741">
        <f>IF(Select2=1,Garden!$K28,"")</f>
        <v>0</v>
      </c>
      <c r="G26" s="732">
        <f>IF(Select2=1,Wood!$K28,"")</f>
        <v>0</v>
      </c>
      <c r="H26" s="741">
        <f>IF(Select2=1,Textiles!$K28,"")</f>
        <v>4.5524171975434855E-3</v>
      </c>
      <c r="I26" s="742">
        <f>Sludge!K28</f>
        <v>0</v>
      </c>
      <c r="J26" s="742" t="str">
        <f>IF(Select2=2,MSW!$K28,"")</f>
        <v/>
      </c>
      <c r="K26" s="742">
        <f>Industry!$K28</f>
        <v>0</v>
      </c>
      <c r="L26" s="743">
        <f t="shared" si="3"/>
        <v>0.25735402092757853</v>
      </c>
      <c r="M26" s="744">
        <f>Recovery_OX!C21</f>
        <v>0</v>
      </c>
      <c r="N26" s="699"/>
      <c r="O26" s="745">
        <f>(L26-M26)*(1-Recovery_OX!F21)</f>
        <v>0.25735402092757853</v>
      </c>
      <c r="P26" s="691"/>
      <c r="Q26" s="701"/>
      <c r="S26" s="739">
        <f t="shared" si="2"/>
        <v>2009</v>
      </c>
      <c r="T26" s="740">
        <f>IF(Select2=1,Food!$W28,"")</f>
        <v>0.12451520254857003</v>
      </c>
      <c r="U26" s="741">
        <f>IF(Select2=1,Paper!$W28,"")</f>
        <v>3.9726826888761016E-2</v>
      </c>
      <c r="V26" s="732">
        <f>IF(Select2=1,Nappies!$W28,"")</f>
        <v>0</v>
      </c>
      <c r="W26" s="741">
        <f>IF(Select2=1,Garden!$W28,"")</f>
        <v>0</v>
      </c>
      <c r="X26" s="732">
        <f>IF(Select2=1,Wood!$W28,"")</f>
        <v>1.8331214442818791E-2</v>
      </c>
      <c r="Y26" s="741">
        <f>IF(Select2=1,Textiles!$W28,"")</f>
        <v>4.9889503534723129E-3</v>
      </c>
      <c r="Z26" s="734">
        <f>Sludge!W28</f>
        <v>0</v>
      </c>
      <c r="AA26" s="734" t="str">
        <f>IF(Select2=2,MSW!$W28,"")</f>
        <v/>
      </c>
      <c r="AB26" s="742">
        <f>Industry!$W28</f>
        <v>0</v>
      </c>
      <c r="AC26" s="743">
        <f t="shared" si="0"/>
        <v>0.18756219423362214</v>
      </c>
      <c r="AD26" s="744">
        <f>Recovery_OX!R21</f>
        <v>0</v>
      </c>
      <c r="AE26" s="699"/>
      <c r="AF26" s="746">
        <f>(AC26-AD26)*(1-Recovery_OX!U21)</f>
        <v>0.18756219423362214</v>
      </c>
    </row>
    <row r="27" spans="2:32">
      <c r="B27" s="739">
        <f t="shared" si="1"/>
        <v>2010</v>
      </c>
      <c r="C27" s="740">
        <f>IF(Select2=1,Food!$K29,"")</f>
        <v>0.19215802960063938</v>
      </c>
      <c r="D27" s="741">
        <f>IF(Select2=1,Paper!$K29,"")</f>
        <v>2.1467515986791048E-2</v>
      </c>
      <c r="E27" s="732">
        <f>IF(Select2=1,Nappies!$K29,"")</f>
        <v>5.1206299617580338E-2</v>
      </c>
      <c r="F27" s="741">
        <f>IF(Select2=1,Garden!$K29,"")</f>
        <v>0</v>
      </c>
      <c r="G27" s="732">
        <f>IF(Select2=1,Wood!$K29,"")</f>
        <v>0</v>
      </c>
      <c r="H27" s="741">
        <f>IF(Select2=1,Textiles!$K29,"")</f>
        <v>5.0827015676010428E-3</v>
      </c>
      <c r="I27" s="742">
        <f>Sludge!K29</f>
        <v>0</v>
      </c>
      <c r="J27" s="742" t="str">
        <f>IF(Select2=2,MSW!$K29,"")</f>
        <v/>
      </c>
      <c r="K27" s="742">
        <f>Industry!$K29</f>
        <v>0</v>
      </c>
      <c r="L27" s="743">
        <f t="shared" si="3"/>
        <v>0.26991454677261184</v>
      </c>
      <c r="M27" s="744">
        <f>Recovery_OX!C22</f>
        <v>0</v>
      </c>
      <c r="N27" s="699"/>
      <c r="O27" s="745">
        <f>(L27-M27)*(1-Recovery_OX!F22)</f>
        <v>0.26991454677261184</v>
      </c>
      <c r="P27" s="691"/>
      <c r="Q27" s="701"/>
      <c r="S27" s="739">
        <f t="shared" si="2"/>
        <v>2010</v>
      </c>
      <c r="T27" s="740">
        <f>IF(Select2=1,Food!$W29,"")</f>
        <v>0.12856246405038319</v>
      </c>
      <c r="U27" s="741">
        <f>IF(Select2=1,Paper!$W29,"")</f>
        <v>4.4354371873535234E-2</v>
      </c>
      <c r="V27" s="732">
        <f>IF(Select2=1,Nappies!$W29,"")</f>
        <v>0</v>
      </c>
      <c r="W27" s="741">
        <f>IF(Select2=1,Garden!$W29,"")</f>
        <v>0</v>
      </c>
      <c r="X27" s="732">
        <f>IF(Select2=1,Wood!$W29,"")</f>
        <v>2.0770253770711157E-2</v>
      </c>
      <c r="Y27" s="741">
        <f>IF(Select2=1,Textiles!$W29,"")</f>
        <v>5.5700839096997721E-3</v>
      </c>
      <c r="Z27" s="734">
        <f>Sludge!W29</f>
        <v>0</v>
      </c>
      <c r="AA27" s="734" t="str">
        <f>IF(Select2=2,MSW!$W29,"")</f>
        <v/>
      </c>
      <c r="AB27" s="742">
        <f>Industry!$W29</f>
        <v>0</v>
      </c>
      <c r="AC27" s="743">
        <f t="shared" si="0"/>
        <v>0.19925717360432935</v>
      </c>
      <c r="AD27" s="744">
        <f>Recovery_OX!R22</f>
        <v>0</v>
      </c>
      <c r="AE27" s="699"/>
      <c r="AF27" s="746">
        <f>(AC27-AD27)*(1-Recovery_OX!U22)</f>
        <v>0.19925717360432935</v>
      </c>
    </row>
    <row r="28" spans="2:32">
      <c r="B28" s="739">
        <f t="shared" si="1"/>
        <v>2011</v>
      </c>
      <c r="C28" s="740">
        <f>IF(Select2=1,Food!$K30,"")</f>
        <v>0.20434721480366416</v>
      </c>
      <c r="D28" s="741">
        <f>IF(Select2=1,Paper!$K30,"")</f>
        <v>2.3982977277195203E-2</v>
      </c>
      <c r="E28" s="732">
        <f>IF(Select2=1,Nappies!$K30,"")</f>
        <v>5.5709561691841616E-2</v>
      </c>
      <c r="F28" s="741">
        <f>IF(Select2=1,Garden!$K30,"")</f>
        <v>0</v>
      </c>
      <c r="G28" s="732">
        <f>IF(Select2=1,Wood!$K30,"")</f>
        <v>0</v>
      </c>
      <c r="H28" s="741">
        <f>IF(Select2=1,Textiles!$K30,"")</f>
        <v>5.6782683323745621E-3</v>
      </c>
      <c r="I28" s="742">
        <f>Sludge!K30</f>
        <v>0</v>
      </c>
      <c r="J28" s="742" t="str">
        <f>IF(Select2=2,MSW!$K30,"")</f>
        <v/>
      </c>
      <c r="K28" s="742">
        <f>Industry!$K30</f>
        <v>0</v>
      </c>
      <c r="L28" s="743">
        <f t="shared" si="3"/>
        <v>0.28971802210507552</v>
      </c>
      <c r="M28" s="744">
        <f>Recovery_OX!C23</f>
        <v>0</v>
      </c>
      <c r="N28" s="699"/>
      <c r="O28" s="745">
        <f>(L28-M28)*(1-Recovery_OX!F23)</f>
        <v>0.28971802210507552</v>
      </c>
      <c r="P28" s="691"/>
      <c r="Q28" s="701"/>
      <c r="S28" s="739">
        <f t="shared" si="2"/>
        <v>2011</v>
      </c>
      <c r="T28" s="740">
        <f>IF(Select2=1,Food!$W30,"")</f>
        <v>0.13671758349932928</v>
      </c>
      <c r="U28" s="741">
        <f>IF(Select2=1,Paper!$W30,"")</f>
        <v>4.9551605944618202E-2</v>
      </c>
      <c r="V28" s="732">
        <f>IF(Select2=1,Nappies!$W30,"")</f>
        <v>0</v>
      </c>
      <c r="W28" s="741">
        <f>IF(Select2=1,Garden!$W30,"")</f>
        <v>0</v>
      </c>
      <c r="X28" s="732">
        <f>IF(Select2=1,Wood!$W30,"")</f>
        <v>2.3495821176510986E-2</v>
      </c>
      <c r="Y28" s="741">
        <f>IF(Select2=1,Textiles!$W30,"")</f>
        <v>6.2227598163008902E-3</v>
      </c>
      <c r="Z28" s="734">
        <f>Sludge!W30</f>
        <v>0</v>
      </c>
      <c r="AA28" s="734" t="str">
        <f>IF(Select2=2,MSW!$W30,"")</f>
        <v/>
      </c>
      <c r="AB28" s="742">
        <f>Industry!$W30</f>
        <v>0</v>
      </c>
      <c r="AC28" s="743">
        <f t="shared" si="0"/>
        <v>0.21598777043675937</v>
      </c>
      <c r="AD28" s="744">
        <f>Recovery_OX!R23</f>
        <v>0</v>
      </c>
      <c r="AE28" s="699"/>
      <c r="AF28" s="746">
        <f>(AC28-AD28)*(1-Recovery_OX!U23)</f>
        <v>0.21598777043675937</v>
      </c>
    </row>
    <row r="29" spans="2:32">
      <c r="B29" s="739">
        <f t="shared" si="1"/>
        <v>2012</v>
      </c>
      <c r="C29" s="740">
        <f>IF(Select2=1,Food!$K31,"")</f>
        <v>0.20711898935290876</v>
      </c>
      <c r="D29" s="741">
        <f>IF(Select2=1,Paper!$K31,"")</f>
        <v>2.6044868230900339E-2</v>
      </c>
      <c r="E29" s="732">
        <f>IF(Select2=1,Nappies!$K31,"")</f>
        <v>5.8614807181435427E-2</v>
      </c>
      <c r="F29" s="741">
        <f>IF(Select2=1,Garden!$K31,"")</f>
        <v>0</v>
      </c>
      <c r="G29" s="732">
        <f>IF(Select2=1,Wood!$K31,"")</f>
        <v>0</v>
      </c>
      <c r="H29" s="741">
        <f>IF(Select2=1,Textiles!$K31,"")</f>
        <v>6.166446675368125E-3</v>
      </c>
      <c r="I29" s="742">
        <f>Sludge!K31</f>
        <v>0</v>
      </c>
      <c r="J29" s="742" t="str">
        <f>IF(Select2=2,MSW!$K31,"")</f>
        <v/>
      </c>
      <c r="K29" s="742">
        <f>Industry!$K31</f>
        <v>0</v>
      </c>
      <c r="L29" s="743">
        <f>SUM(C29:K29)</f>
        <v>0.29794511144061264</v>
      </c>
      <c r="M29" s="744">
        <f>Recovery_OX!C24</f>
        <v>0</v>
      </c>
      <c r="N29" s="699"/>
      <c r="O29" s="745">
        <f>(L29-M29)*(1-Recovery_OX!F24)</f>
        <v>0.29794511144061264</v>
      </c>
      <c r="P29" s="691"/>
      <c r="Q29" s="701"/>
      <c r="S29" s="739">
        <f t="shared" si="2"/>
        <v>2012</v>
      </c>
      <c r="T29" s="740">
        <f>IF(Select2=1,Food!$W31,"")</f>
        <v>0.13857202677491667</v>
      </c>
      <c r="U29" s="741">
        <f>IF(Select2=1,Paper!$W31,"")</f>
        <v>5.3811711220868474E-2</v>
      </c>
      <c r="V29" s="732">
        <f>IF(Select2=1,Nappies!$W31,"")</f>
        <v>0</v>
      </c>
      <c r="W29" s="741">
        <f>IF(Select2=1,Garden!$W31,"")</f>
        <v>0</v>
      </c>
      <c r="X29" s="732">
        <f>IF(Select2=1,Wood!$W31,"")</f>
        <v>2.588178826962069E-2</v>
      </c>
      <c r="Y29" s="741">
        <f>IF(Select2=1,Textiles!$W31,"")</f>
        <v>6.7577497812253426E-3</v>
      </c>
      <c r="Z29" s="734">
        <f>Sludge!W31</f>
        <v>0</v>
      </c>
      <c r="AA29" s="734" t="str">
        <f>IF(Select2=2,MSW!$W31,"")</f>
        <v/>
      </c>
      <c r="AB29" s="742">
        <f>Industry!$W31</f>
        <v>0</v>
      </c>
      <c r="AC29" s="743">
        <f t="shared" si="0"/>
        <v>0.22502327604663119</v>
      </c>
      <c r="AD29" s="744">
        <f>Recovery_OX!R24</f>
        <v>0</v>
      </c>
      <c r="AE29" s="699"/>
      <c r="AF29" s="746">
        <f>(AC29-AD29)*(1-Recovery_OX!U24)</f>
        <v>0.22502327604663119</v>
      </c>
    </row>
    <row r="30" spans="2:32">
      <c r="B30" s="739">
        <f t="shared" si="1"/>
        <v>2013</v>
      </c>
      <c r="C30" s="740">
        <f>IF(Select2=1,Food!$K32,"")</f>
        <v>0.2099648526349315</v>
      </c>
      <c r="D30" s="741">
        <f>IF(Select2=1,Paper!$K32,"")</f>
        <v>2.801923920459708E-2</v>
      </c>
      <c r="E30" s="732">
        <f>IF(Select2=1,Nappies!$K32,"")</f>
        <v>6.122944440015568E-2</v>
      </c>
      <c r="F30" s="741">
        <f>IF(Select2=1,Garden!$K32,"")</f>
        <v>0</v>
      </c>
      <c r="G30" s="732">
        <f>IF(Select2=1,Wood!$K32,"")</f>
        <v>0</v>
      </c>
      <c r="H30" s="741">
        <f>IF(Select2=1,Textiles!$K32,"")</f>
        <v>6.6339035739310069E-3</v>
      </c>
      <c r="I30" s="742">
        <f>Sludge!K32</f>
        <v>0</v>
      </c>
      <c r="J30" s="742" t="str">
        <f>IF(Select2=2,MSW!$K32,"")</f>
        <v/>
      </c>
      <c r="K30" s="742">
        <f>Industry!$K32</f>
        <v>0</v>
      </c>
      <c r="L30" s="743">
        <f t="shared" si="3"/>
        <v>0.30584743981361528</v>
      </c>
      <c r="M30" s="744">
        <f>Recovery_OX!C25</f>
        <v>0</v>
      </c>
      <c r="N30" s="699"/>
      <c r="O30" s="745">
        <f>(L30-M30)*(1-Recovery_OX!F25)</f>
        <v>0.30584743981361528</v>
      </c>
      <c r="P30" s="691"/>
      <c r="Q30" s="701"/>
      <c r="S30" s="739">
        <f t="shared" si="2"/>
        <v>2013</v>
      </c>
      <c r="T30" s="740">
        <f>IF(Select2=1,Food!$W32,"")</f>
        <v>0.14047603878340645</v>
      </c>
      <c r="U30" s="741">
        <f>IF(Select2=1,Paper!$W32,"")</f>
        <v>5.7890990092142727E-2</v>
      </c>
      <c r="V30" s="732">
        <f>IF(Select2=1,Nappies!$W32,"")</f>
        <v>0</v>
      </c>
      <c r="W30" s="741">
        <f>IF(Select2=1,Garden!$W32,"")</f>
        <v>0</v>
      </c>
      <c r="X30" s="732">
        <f>IF(Select2=1,Wood!$W32,"")</f>
        <v>2.8230677670145754E-2</v>
      </c>
      <c r="Y30" s="741">
        <f>IF(Select2=1,Textiles!$W32,"")</f>
        <v>7.2700313138969932E-3</v>
      </c>
      <c r="Z30" s="734">
        <f>Sludge!W32</f>
        <v>0</v>
      </c>
      <c r="AA30" s="734" t="str">
        <f>IF(Select2=2,MSW!$W32,"")</f>
        <v/>
      </c>
      <c r="AB30" s="742">
        <f>Industry!$W32</f>
        <v>0</v>
      </c>
      <c r="AC30" s="743">
        <f t="shared" si="0"/>
        <v>0.23386773785959195</v>
      </c>
      <c r="AD30" s="744">
        <f>Recovery_OX!R25</f>
        <v>0</v>
      </c>
      <c r="AE30" s="699"/>
      <c r="AF30" s="746">
        <f>(AC30-AD30)*(1-Recovery_OX!U25)</f>
        <v>0.23386773785959195</v>
      </c>
    </row>
    <row r="31" spans="2:32">
      <c r="B31" s="739">
        <f t="shared" si="1"/>
        <v>2014</v>
      </c>
      <c r="C31" s="740">
        <f>IF(Select2=1,Food!$K33,"")</f>
        <v>0.21291563541845415</v>
      </c>
      <c r="D31" s="741">
        <f>IF(Select2=1,Paper!$K33,"")</f>
        <v>2.9914908747394171E-2</v>
      </c>
      <c r="E31" s="732">
        <f>IF(Select2=1,Nappies!$K33,"")</f>
        <v>6.3608055518280845E-2</v>
      </c>
      <c r="F31" s="741">
        <f>IF(Select2=1,Garden!$K33,"")</f>
        <v>0</v>
      </c>
      <c r="G31" s="732">
        <f>IF(Select2=1,Wood!$K33,"")</f>
        <v>0</v>
      </c>
      <c r="H31" s="741">
        <f>IF(Select2=1,Textiles!$K33,"")</f>
        <v>7.0827269293092833E-3</v>
      </c>
      <c r="I31" s="742">
        <f>Sludge!K33</f>
        <v>0</v>
      </c>
      <c r="J31" s="742" t="str">
        <f>IF(Select2=2,MSW!$K33,"")</f>
        <v/>
      </c>
      <c r="K31" s="742">
        <f>Industry!$K33</f>
        <v>0</v>
      </c>
      <c r="L31" s="743">
        <f t="shared" si="3"/>
        <v>0.31352132661343846</v>
      </c>
      <c r="M31" s="744">
        <f>Recovery_OX!C26</f>
        <v>0</v>
      </c>
      <c r="N31" s="699"/>
      <c r="O31" s="745">
        <f>(L31-M31)*(1-Recovery_OX!F26)</f>
        <v>0.31352132661343846</v>
      </c>
      <c r="P31" s="691"/>
      <c r="Q31" s="701"/>
      <c r="S31" s="739">
        <f t="shared" si="2"/>
        <v>2014</v>
      </c>
      <c r="T31" s="740">
        <f>IF(Select2=1,Food!$W33,"")</f>
        <v>0.14245024671172224</v>
      </c>
      <c r="U31" s="741">
        <f>IF(Select2=1,Paper!$W33,"")</f>
        <v>6.1807662701227631E-2</v>
      </c>
      <c r="V31" s="732">
        <f>IF(Select2=1,Nappies!$W33,"")</f>
        <v>0</v>
      </c>
      <c r="W31" s="741">
        <f>IF(Select2=1,Garden!$W33,"")</f>
        <v>0</v>
      </c>
      <c r="X31" s="732">
        <f>IF(Select2=1,Wood!$W33,"")</f>
        <v>3.0546280926652722E-2</v>
      </c>
      <c r="Y31" s="741">
        <f>IF(Select2=1,Textiles!$W33,"")</f>
        <v>7.7618925252704481E-3</v>
      </c>
      <c r="Z31" s="734">
        <f>Sludge!W33</f>
        <v>0</v>
      </c>
      <c r="AA31" s="734" t="str">
        <f>IF(Select2=2,MSW!$W33,"")</f>
        <v/>
      </c>
      <c r="AB31" s="742">
        <f>Industry!$W33</f>
        <v>0</v>
      </c>
      <c r="AC31" s="743">
        <f t="shared" si="0"/>
        <v>0.24256608286487305</v>
      </c>
      <c r="AD31" s="744">
        <f>Recovery_OX!R26</f>
        <v>0</v>
      </c>
      <c r="AE31" s="699"/>
      <c r="AF31" s="746">
        <f>(AC31-AD31)*(1-Recovery_OX!U26)</f>
        <v>0.24256608286487305</v>
      </c>
    </row>
    <row r="32" spans="2:32">
      <c r="B32" s="739">
        <f t="shared" si="1"/>
        <v>2015</v>
      </c>
      <c r="C32" s="740">
        <f>IF(Select2=1,Food!$K34,"")</f>
        <v>0.21581326194223066</v>
      </c>
      <c r="D32" s="741">
        <f>IF(Select2=1,Paper!$K34,"")</f>
        <v>3.1730712988509928E-2</v>
      </c>
      <c r="E32" s="732">
        <f>IF(Select2=1,Nappies!$K34,"")</f>
        <v>6.5767091742588685E-2</v>
      </c>
      <c r="F32" s="741">
        <f>IF(Select2=1,Garden!$K34,"")</f>
        <v>0</v>
      </c>
      <c r="G32" s="732">
        <f>IF(Select2=1,Wood!$K34,"")</f>
        <v>0</v>
      </c>
      <c r="H32" s="741">
        <f>IF(Select2=1,Textiles!$K34,"")</f>
        <v>7.5126411806113146E-3</v>
      </c>
      <c r="I32" s="742">
        <f>Sludge!K34</f>
        <v>0</v>
      </c>
      <c r="J32" s="742" t="str">
        <f>IF(Select2=2,MSW!$K34,"")</f>
        <v/>
      </c>
      <c r="K32" s="742">
        <f>Industry!$K34</f>
        <v>0</v>
      </c>
      <c r="L32" s="743">
        <f t="shared" si="3"/>
        <v>0.3208237078539406</v>
      </c>
      <c r="M32" s="744">
        <f>Recovery_OX!C27</f>
        <v>0</v>
      </c>
      <c r="N32" s="699"/>
      <c r="O32" s="745">
        <f>(L32-M32)*(1-Recovery_OX!F27)</f>
        <v>0.3208237078539406</v>
      </c>
      <c r="P32" s="691"/>
      <c r="Q32" s="701"/>
      <c r="S32" s="739">
        <f t="shared" si="2"/>
        <v>2015</v>
      </c>
      <c r="T32" s="740">
        <f>IF(Select2=1,Food!$W34,"")</f>
        <v>0.14438889068391886</v>
      </c>
      <c r="U32" s="741">
        <f>IF(Select2=1,Paper!$W34,"")</f>
        <v>6.5559324356425475E-2</v>
      </c>
      <c r="V32" s="732">
        <f>IF(Select2=1,Nappies!$W34,"")</f>
        <v>0</v>
      </c>
      <c r="W32" s="741">
        <f>IF(Select2=1,Garden!$W34,"")</f>
        <v>0</v>
      </c>
      <c r="X32" s="732">
        <f>IF(Select2=1,Wood!$W34,"")</f>
        <v>3.2824119570658727E-2</v>
      </c>
      <c r="Y32" s="741">
        <f>IF(Select2=1,Textiles!$W34,"")</f>
        <v>8.2330314308069197E-3</v>
      </c>
      <c r="Z32" s="734">
        <f>Sludge!W34</f>
        <v>0</v>
      </c>
      <c r="AA32" s="734" t="str">
        <f>IF(Select2=2,MSW!$W34,"")</f>
        <v/>
      </c>
      <c r="AB32" s="742">
        <f>Industry!$W34</f>
        <v>0</v>
      </c>
      <c r="AC32" s="743">
        <f t="shared" si="0"/>
        <v>0.25100536604181001</v>
      </c>
      <c r="AD32" s="744">
        <f>Recovery_OX!R27</f>
        <v>0</v>
      </c>
      <c r="AE32" s="699"/>
      <c r="AF32" s="746">
        <f>(AC32-AD32)*(1-Recovery_OX!U27)</f>
        <v>0.25100536604181001</v>
      </c>
    </row>
    <row r="33" spans="2:32">
      <c r="B33" s="739">
        <f t="shared" si="1"/>
        <v>2016</v>
      </c>
      <c r="C33" s="740">
        <f>IF(Select2=1,Food!$K35,"")</f>
        <v>0.2187723157197371</v>
      </c>
      <c r="D33" s="741">
        <f>IF(Select2=1,Paper!$K35,"")</f>
        <v>3.347714814052917E-2</v>
      </c>
      <c r="E33" s="732">
        <f>IF(Select2=1,Nappies!$K35,"")</f>
        <v>6.7756952305126947E-2</v>
      </c>
      <c r="F33" s="741">
        <f>IF(Select2=1,Garden!$K35,"")</f>
        <v>0</v>
      </c>
      <c r="G33" s="732">
        <f>IF(Select2=1,Wood!$K35,"")</f>
        <v>0</v>
      </c>
      <c r="H33" s="741">
        <f>IF(Select2=1,Textiles!$K35,"")</f>
        <v>7.926131436789231E-3</v>
      </c>
      <c r="I33" s="742">
        <f>Sludge!K35</f>
        <v>0</v>
      </c>
      <c r="J33" s="742" t="str">
        <f>IF(Select2=2,MSW!$K35,"")</f>
        <v/>
      </c>
      <c r="K33" s="742">
        <f>Industry!$K35</f>
        <v>0</v>
      </c>
      <c r="L33" s="743">
        <f t="shared" si="3"/>
        <v>0.32793254760218243</v>
      </c>
      <c r="M33" s="744">
        <f>Recovery_OX!C28</f>
        <v>0</v>
      </c>
      <c r="N33" s="699"/>
      <c r="O33" s="745">
        <f>(L33-M33)*(1-Recovery_OX!F28)</f>
        <v>0.32793254760218243</v>
      </c>
      <c r="P33" s="691"/>
      <c r="Q33" s="701"/>
      <c r="S33" s="739">
        <f t="shared" si="2"/>
        <v>2016</v>
      </c>
      <c r="T33" s="740">
        <f>IF(Select2=1,Food!$W35,"")</f>
        <v>0.14636863228349939</v>
      </c>
      <c r="U33" s="741">
        <f>IF(Select2=1,Paper!$W35,"")</f>
        <v>6.9167661447374323E-2</v>
      </c>
      <c r="V33" s="732">
        <f>IF(Select2=1,Nappies!$W35,"")</f>
        <v>0</v>
      </c>
      <c r="W33" s="741">
        <f>IF(Select2=1,Garden!$W35,"")</f>
        <v>0</v>
      </c>
      <c r="X33" s="732">
        <f>IF(Select2=1,Wood!$W35,"")</f>
        <v>3.5069912395128508E-2</v>
      </c>
      <c r="Y33" s="741">
        <f>IF(Select2=1,Textiles!$W35,"")</f>
        <v>8.6861714375772395E-3</v>
      </c>
      <c r="Z33" s="734">
        <f>Sludge!W35</f>
        <v>0</v>
      </c>
      <c r="AA33" s="734" t="str">
        <f>IF(Select2=2,MSW!$W35,"")</f>
        <v/>
      </c>
      <c r="AB33" s="742">
        <f>Industry!$W35</f>
        <v>0</v>
      </c>
      <c r="AC33" s="743">
        <f t="shared" si="0"/>
        <v>0.25929237756357942</v>
      </c>
      <c r="AD33" s="744">
        <f>Recovery_OX!R28</f>
        <v>0</v>
      </c>
      <c r="AE33" s="699"/>
      <c r="AF33" s="746">
        <f>(AC33-AD33)*(1-Recovery_OX!U28)</f>
        <v>0.25929237756357942</v>
      </c>
    </row>
    <row r="34" spans="2:32">
      <c r="B34" s="739">
        <f t="shared" si="1"/>
        <v>2017</v>
      </c>
      <c r="C34" s="740">
        <f>IF(Select2=1,Food!$K36,"")</f>
        <v>0.22160437395108118</v>
      </c>
      <c r="D34" s="741">
        <f>IF(Select2=1,Paper!$K36,"")</f>
        <v>3.5150072850821758E-2</v>
      </c>
      <c r="E34" s="732">
        <f>IF(Select2=1,Nappies!$K36,"")</f>
        <v>6.9576237874584043E-2</v>
      </c>
      <c r="F34" s="741">
        <f>IF(Select2=1,Garden!$K36,"")</f>
        <v>0</v>
      </c>
      <c r="G34" s="732">
        <f>IF(Select2=1,Wood!$K36,"")</f>
        <v>0</v>
      </c>
      <c r="H34" s="741">
        <f>IF(Select2=1,Textiles!$K36,"")</f>
        <v>8.3222171810697753E-3</v>
      </c>
      <c r="I34" s="742">
        <f>Sludge!K36</f>
        <v>0</v>
      </c>
      <c r="J34" s="742" t="str">
        <f>IF(Select2=2,MSW!$K36,"")</f>
        <v/>
      </c>
      <c r="K34" s="742">
        <f>Industry!$K36</f>
        <v>0</v>
      </c>
      <c r="L34" s="743">
        <f t="shared" si="3"/>
        <v>0.33465290185755681</v>
      </c>
      <c r="M34" s="744">
        <f>Recovery_OX!C29</f>
        <v>0</v>
      </c>
      <c r="N34" s="699"/>
      <c r="O34" s="745">
        <f>(L34-M34)*(1-Recovery_OX!F29)</f>
        <v>0.33465290185755681</v>
      </c>
      <c r="P34" s="691"/>
      <c r="Q34" s="701"/>
      <c r="S34" s="739">
        <f t="shared" si="2"/>
        <v>2017</v>
      </c>
      <c r="T34" s="740">
        <f>IF(Select2=1,Food!$W36,"")</f>
        <v>0.14826340808502311</v>
      </c>
      <c r="U34" s="741">
        <f>IF(Select2=1,Paper!$W36,"")</f>
        <v>7.2624117460375531E-2</v>
      </c>
      <c r="V34" s="732">
        <f>IF(Select2=1,Nappies!$W36,"")</f>
        <v>0</v>
      </c>
      <c r="W34" s="741">
        <f>IF(Select2=1,Garden!$W36,"")</f>
        <v>0</v>
      </c>
      <c r="X34" s="732">
        <f>IF(Select2=1,Wood!$W36,"")</f>
        <v>3.727710336905625E-2</v>
      </c>
      <c r="Y34" s="741">
        <f>IF(Select2=1,Textiles!$W36,"")</f>
        <v>9.1202380066518103E-3</v>
      </c>
      <c r="Z34" s="734">
        <f>Sludge!W36</f>
        <v>0</v>
      </c>
      <c r="AA34" s="734" t="str">
        <f>IF(Select2=2,MSW!$W36,"")</f>
        <v/>
      </c>
      <c r="AB34" s="742">
        <f>Industry!$W36</f>
        <v>0</v>
      </c>
      <c r="AC34" s="743">
        <f t="shared" si="0"/>
        <v>0.2672848669211067</v>
      </c>
      <c r="AD34" s="744">
        <f>Recovery_OX!R29</f>
        <v>0</v>
      </c>
      <c r="AE34" s="699"/>
      <c r="AF34" s="746">
        <f>(AC34-AD34)*(1-Recovery_OX!U29)</f>
        <v>0.2672848669211067</v>
      </c>
    </row>
    <row r="35" spans="2:32">
      <c r="B35" s="739">
        <f t="shared" si="1"/>
        <v>2018</v>
      </c>
      <c r="C35" s="740">
        <f>IF(Select2=1,Food!$K37,"")</f>
        <v>0.22644403024137472</v>
      </c>
      <c r="D35" s="741">
        <f>IF(Select2=1,Paper!$K37,"")</f>
        <v>3.686435148317839E-2</v>
      </c>
      <c r="E35" s="732">
        <f>IF(Select2=1,Nappies!$K37,"")</f>
        <v>7.1598148859951638E-2</v>
      </c>
      <c r="F35" s="741">
        <f>IF(Select2=1,Garden!$K37,"")</f>
        <v>0</v>
      </c>
      <c r="G35" s="732">
        <f>IF(Select2=1,Wood!$K37,"")</f>
        <v>0</v>
      </c>
      <c r="H35" s="741">
        <f>IF(Select2=1,Textiles!$K37,"")</f>
        <v>8.7280939810379325E-3</v>
      </c>
      <c r="I35" s="742">
        <f>Sludge!K37</f>
        <v>0</v>
      </c>
      <c r="J35" s="742" t="str">
        <f>IF(Select2=2,MSW!$K37,"")</f>
        <v/>
      </c>
      <c r="K35" s="742">
        <f>Industry!$K37</f>
        <v>0</v>
      </c>
      <c r="L35" s="743">
        <f t="shared" si="3"/>
        <v>0.34363462456554267</v>
      </c>
      <c r="M35" s="744">
        <f>Recovery_OX!C30</f>
        <v>0</v>
      </c>
      <c r="N35" s="699"/>
      <c r="O35" s="745">
        <f>(L35-M35)*(1-Recovery_OX!F30)</f>
        <v>0.34363462456554267</v>
      </c>
      <c r="P35" s="691"/>
      <c r="Q35" s="701"/>
      <c r="S35" s="739">
        <f t="shared" si="2"/>
        <v>2018</v>
      </c>
      <c r="T35" s="740">
        <f>IF(Select2=1,Food!$W37,"")</f>
        <v>0.15150135832384573</v>
      </c>
      <c r="U35" s="741">
        <f>IF(Select2=1,Paper!$W37,"")</f>
        <v>7.6166015461112374E-2</v>
      </c>
      <c r="V35" s="732">
        <f>IF(Select2=1,Nappies!$W37,"")</f>
        <v>0</v>
      </c>
      <c r="W35" s="741">
        <f>IF(Select2=1,Garden!$W37,"")</f>
        <v>0</v>
      </c>
      <c r="X35" s="732">
        <f>IF(Select2=1,Wood!$W37,"")</f>
        <v>3.9542319246307661E-2</v>
      </c>
      <c r="Y35" s="741">
        <f>IF(Select2=1,Textiles!$W37,"")</f>
        <v>9.5650344997675989E-3</v>
      </c>
      <c r="Z35" s="734">
        <f>Sludge!W37</f>
        <v>0</v>
      </c>
      <c r="AA35" s="734" t="str">
        <f>IF(Select2=2,MSW!$W37,"")</f>
        <v/>
      </c>
      <c r="AB35" s="742">
        <f>Industry!$W37</f>
        <v>0</v>
      </c>
      <c r="AC35" s="743">
        <f t="shared" si="0"/>
        <v>0.27677472753103333</v>
      </c>
      <c r="AD35" s="744">
        <f>Recovery_OX!R30</f>
        <v>0</v>
      </c>
      <c r="AE35" s="699"/>
      <c r="AF35" s="746">
        <f>(AC35-AD35)*(1-Recovery_OX!U30)</f>
        <v>0.27677472753103333</v>
      </c>
    </row>
    <row r="36" spans="2:32">
      <c r="B36" s="739">
        <f t="shared" si="1"/>
        <v>2019</v>
      </c>
      <c r="C36" s="740">
        <f>IF(Select2=1,Food!$K38,"")</f>
        <v>0.23134362877713338</v>
      </c>
      <c r="D36" s="741">
        <f>IF(Select2=1,Paper!$K38,"")</f>
        <v>3.8549667946635585E-2</v>
      </c>
      <c r="E36" s="732">
        <f>IF(Select2=1,Nappies!$K38,"")</f>
        <v>7.3578094214263687E-2</v>
      </c>
      <c r="F36" s="741">
        <f>IF(Select2=1,Garden!$K38,"")</f>
        <v>0</v>
      </c>
      <c r="G36" s="732">
        <f>IF(Select2=1,Wood!$K38,"")</f>
        <v>0</v>
      </c>
      <c r="H36" s="741">
        <f>IF(Select2=1,Textiles!$K38,"")</f>
        <v>9.1271136270923894E-3</v>
      </c>
      <c r="I36" s="742">
        <f>Sludge!K38</f>
        <v>0</v>
      </c>
      <c r="J36" s="742" t="str">
        <f>IF(Select2=2,MSW!$K38,"")</f>
        <v/>
      </c>
      <c r="K36" s="742">
        <f>Industry!$K38</f>
        <v>0</v>
      </c>
      <c r="L36" s="743">
        <f t="shared" si="3"/>
        <v>0.35259850456512504</v>
      </c>
      <c r="M36" s="744">
        <f>Recovery_OX!C31</f>
        <v>0</v>
      </c>
      <c r="N36" s="699"/>
      <c r="O36" s="745">
        <f>(L36-M36)*(1-Recovery_OX!F31)</f>
        <v>0.35259850456512504</v>
      </c>
      <c r="P36" s="691"/>
      <c r="Q36" s="701"/>
      <c r="S36" s="739">
        <f t="shared" si="2"/>
        <v>2019</v>
      </c>
      <c r="T36" s="740">
        <f>IF(Select2=1,Food!$W38,"")</f>
        <v>0.1547794126519626</v>
      </c>
      <c r="U36" s="741">
        <f>IF(Select2=1,Paper!$W38,"")</f>
        <v>7.9648074269908234E-2</v>
      </c>
      <c r="V36" s="732">
        <f>IF(Select2=1,Nappies!$W38,"")</f>
        <v>0</v>
      </c>
      <c r="W36" s="741">
        <f>IF(Select2=1,Garden!$W38,"")</f>
        <v>0</v>
      </c>
      <c r="X36" s="732">
        <f>IF(Select2=1,Wood!$W38,"")</f>
        <v>4.1805011618222351E-2</v>
      </c>
      <c r="Y36" s="741">
        <f>IF(Select2=1,Textiles!$W38,"")</f>
        <v>1.0002316303662892E-2</v>
      </c>
      <c r="Z36" s="734">
        <f>Sludge!W38</f>
        <v>0</v>
      </c>
      <c r="AA36" s="734" t="str">
        <f>IF(Select2=2,MSW!$W38,"")</f>
        <v/>
      </c>
      <c r="AB36" s="742">
        <f>Industry!$W38</f>
        <v>0</v>
      </c>
      <c r="AC36" s="743">
        <f t="shared" si="0"/>
        <v>0.28623481484375607</v>
      </c>
      <c r="AD36" s="744">
        <f>Recovery_OX!R31</f>
        <v>0</v>
      </c>
      <c r="AE36" s="699"/>
      <c r="AF36" s="746">
        <f>(AC36-AD36)*(1-Recovery_OX!U31)</f>
        <v>0.28623481484375607</v>
      </c>
    </row>
    <row r="37" spans="2:32">
      <c r="B37" s="739">
        <f t="shared" si="1"/>
        <v>2020</v>
      </c>
      <c r="C37" s="740">
        <f>IF(Select2=1,Food!$K39,"")</f>
        <v>0.23628340780163171</v>
      </c>
      <c r="D37" s="741">
        <f>IF(Select2=1,Paper!$K39,"")</f>
        <v>4.0207980262799876E-2</v>
      </c>
      <c r="E37" s="732">
        <f>IF(Select2=1,Nappies!$K39,"")</f>
        <v>7.5522634642147923E-2</v>
      </c>
      <c r="F37" s="741">
        <f>IF(Select2=1,Garden!$K39,"")</f>
        <v>0</v>
      </c>
      <c r="G37" s="732">
        <f>IF(Select2=1,Wood!$K39,"")</f>
        <v>0</v>
      </c>
      <c r="H37" s="741">
        <f>IF(Select2=1,Textiles!$K39,"")</f>
        <v>9.5197397052155658E-3</v>
      </c>
      <c r="I37" s="742">
        <f>Sludge!K39</f>
        <v>0</v>
      </c>
      <c r="J37" s="742" t="str">
        <f>IF(Select2=2,MSW!$K39,"")</f>
        <v/>
      </c>
      <c r="K37" s="742">
        <f>Industry!$K39</f>
        <v>0</v>
      </c>
      <c r="L37" s="743">
        <f t="shared" si="3"/>
        <v>0.36153376241179508</v>
      </c>
      <c r="M37" s="744">
        <f>Recovery_OX!C32</f>
        <v>0</v>
      </c>
      <c r="N37" s="699"/>
      <c r="O37" s="745">
        <f>(L37-M37)*(1-Recovery_OX!F32)</f>
        <v>0.36153376241179508</v>
      </c>
      <c r="P37" s="691"/>
      <c r="Q37" s="701"/>
      <c r="S37" s="739">
        <f t="shared" si="2"/>
        <v>2020</v>
      </c>
      <c r="T37" s="740">
        <f>IF(Select2=1,Food!$W39,"")</f>
        <v>0.1580843495550614</v>
      </c>
      <c r="U37" s="741">
        <f>IF(Select2=1,Paper!$W39,"")</f>
        <v>8.3074339385950172E-2</v>
      </c>
      <c r="V37" s="732">
        <f>IF(Select2=1,Nappies!$W39,"")</f>
        <v>0</v>
      </c>
      <c r="W37" s="741">
        <f>IF(Select2=1,Garden!$W39,"")</f>
        <v>0</v>
      </c>
      <c r="X37" s="732">
        <f>IF(Select2=1,Wood!$W39,"")</f>
        <v>4.4065267279715978E-2</v>
      </c>
      <c r="Y37" s="741">
        <f>IF(Select2=1,Textiles!$W39,"")</f>
        <v>1.0432591457770483E-2</v>
      </c>
      <c r="Z37" s="734">
        <f>Sludge!W39</f>
        <v>0</v>
      </c>
      <c r="AA37" s="734" t="str">
        <f>IF(Select2=2,MSW!$W39,"")</f>
        <v/>
      </c>
      <c r="AB37" s="742">
        <f>Industry!$W39</f>
        <v>0</v>
      </c>
      <c r="AC37" s="743">
        <f t="shared" si="0"/>
        <v>0.29565654767849803</v>
      </c>
      <c r="AD37" s="744">
        <f>Recovery_OX!R32</f>
        <v>0</v>
      </c>
      <c r="AE37" s="699"/>
      <c r="AF37" s="746">
        <f>(AC37-AD37)*(1-Recovery_OX!U32)</f>
        <v>0.29565654767849803</v>
      </c>
    </row>
    <row r="38" spans="2:32">
      <c r="B38" s="739">
        <f t="shared" si="1"/>
        <v>2021</v>
      </c>
      <c r="C38" s="740">
        <f>IF(Select2=1,Food!$K40,"")</f>
        <v>0.24125012061319176</v>
      </c>
      <c r="D38" s="741">
        <f>IF(Select2=1,Paper!$K40,"")</f>
        <v>4.1841114078916442E-2</v>
      </c>
      <c r="E38" s="732">
        <f>IF(Select2=1,Nappies!$K40,"")</f>
        <v>7.7437305179270818E-2</v>
      </c>
      <c r="F38" s="741">
        <f>IF(Select2=1,Garden!$K40,"")</f>
        <v>0</v>
      </c>
      <c r="G38" s="732">
        <f>IF(Select2=1,Wood!$K40,"")</f>
        <v>0</v>
      </c>
      <c r="H38" s="741">
        <f>IF(Select2=1,Textiles!$K40,"")</f>
        <v>9.9064044601124696E-3</v>
      </c>
      <c r="I38" s="742">
        <f>Sludge!K40</f>
        <v>0</v>
      </c>
      <c r="J38" s="742" t="str">
        <f>IF(Select2=2,MSW!$K40,"")</f>
        <v/>
      </c>
      <c r="K38" s="742">
        <f>Industry!$K40</f>
        <v>0</v>
      </c>
      <c r="L38" s="743">
        <f t="shared" si="3"/>
        <v>0.37043494433149149</v>
      </c>
      <c r="M38" s="744">
        <f>Recovery_OX!C33</f>
        <v>0</v>
      </c>
      <c r="N38" s="699"/>
      <c r="O38" s="745">
        <f>(L38-M38)*(1-Recovery_OX!F33)</f>
        <v>0.37043494433149149</v>
      </c>
      <c r="P38" s="691"/>
      <c r="Q38" s="701"/>
      <c r="S38" s="739">
        <f t="shared" si="2"/>
        <v>2021</v>
      </c>
      <c r="T38" s="740">
        <f>IF(Select2=1,Food!$W40,"")</f>
        <v>0.16140730638705963</v>
      </c>
      <c r="U38" s="741">
        <f>IF(Select2=1,Paper!$W40,"")</f>
        <v>8.6448582807678601E-2</v>
      </c>
      <c r="V38" s="732">
        <f>IF(Select2=1,Nappies!$W40,"")</f>
        <v>0</v>
      </c>
      <c r="W38" s="741">
        <f>IF(Select2=1,Garden!$W40,"")</f>
        <v>0</v>
      </c>
      <c r="X38" s="732">
        <f>IF(Select2=1,Wood!$W40,"")</f>
        <v>4.6323170040429157E-2</v>
      </c>
      <c r="Y38" s="741">
        <f>IF(Select2=1,Textiles!$W40,"")</f>
        <v>1.0856333654917777E-2</v>
      </c>
      <c r="Z38" s="734">
        <f>Sludge!W40</f>
        <v>0</v>
      </c>
      <c r="AA38" s="734" t="str">
        <f>IF(Select2=2,MSW!$W40,"")</f>
        <v/>
      </c>
      <c r="AB38" s="742">
        <f>Industry!$W40</f>
        <v>0</v>
      </c>
      <c r="AC38" s="743">
        <f t="shared" si="0"/>
        <v>0.30503539289008519</v>
      </c>
      <c r="AD38" s="744">
        <f>Recovery_OX!R33</f>
        <v>0</v>
      </c>
      <c r="AE38" s="699"/>
      <c r="AF38" s="746">
        <f>(AC38-AD38)*(1-Recovery_OX!U33)</f>
        <v>0.30503539289008519</v>
      </c>
    </row>
    <row r="39" spans="2:32">
      <c r="B39" s="739">
        <f t="shared" si="1"/>
        <v>2022</v>
      </c>
      <c r="C39" s="740">
        <f>IF(Select2=1,Food!$K41,"")</f>
        <v>0.24623488768213492</v>
      </c>
      <c r="D39" s="741">
        <f>IF(Select2=1,Paper!$K41,"")</f>
        <v>4.3450771617193996E-2</v>
      </c>
      <c r="E39" s="732">
        <f>IF(Select2=1,Nappies!$K41,"")</f>
        <v>7.9326775540482813E-2</v>
      </c>
      <c r="F39" s="741">
        <f>IF(Select2=1,Garden!$K41,"")</f>
        <v>0</v>
      </c>
      <c r="G39" s="732">
        <f>IF(Select2=1,Wood!$K41,"")</f>
        <v>0</v>
      </c>
      <c r="H39" s="741">
        <f>IF(Select2=1,Textiles!$K41,"")</f>
        <v>1.0287510914074737E-2</v>
      </c>
      <c r="I39" s="742">
        <f>Sludge!K41</f>
        <v>0</v>
      </c>
      <c r="J39" s="742" t="str">
        <f>IF(Select2=2,MSW!$K41,"")</f>
        <v/>
      </c>
      <c r="K39" s="742">
        <f>Industry!$K41</f>
        <v>0</v>
      </c>
      <c r="L39" s="743">
        <f t="shared" si="3"/>
        <v>0.37929994575388648</v>
      </c>
      <c r="M39" s="744">
        <f>Recovery_OX!C34</f>
        <v>0</v>
      </c>
      <c r="N39" s="699"/>
      <c r="O39" s="745">
        <f>(L39-M39)*(1-Recovery_OX!F34)</f>
        <v>0.37929994575388648</v>
      </c>
      <c r="P39" s="691"/>
      <c r="Q39" s="701"/>
      <c r="S39" s="739">
        <f t="shared" si="2"/>
        <v>2022</v>
      </c>
      <c r="T39" s="740">
        <f>IF(Select2=1,Food!$W41,"")</f>
        <v>0.16474234233862731</v>
      </c>
      <c r="U39" s="741">
        <f>IF(Select2=1,Paper!$W41,"")</f>
        <v>8.9774321523128101E-2</v>
      </c>
      <c r="V39" s="732">
        <f>IF(Select2=1,Nappies!$W41,"")</f>
        <v>0</v>
      </c>
      <c r="W39" s="741">
        <f>IF(Select2=1,Garden!$W41,"")</f>
        <v>0</v>
      </c>
      <c r="X39" s="732">
        <f>IF(Select2=1,Wood!$W41,"")</f>
        <v>4.8578800827404817E-2</v>
      </c>
      <c r="Y39" s="741">
        <f>IF(Select2=1,Textiles!$W41,"")</f>
        <v>1.1273984563369574E-2</v>
      </c>
      <c r="Z39" s="734">
        <f>Sludge!W41</f>
        <v>0</v>
      </c>
      <c r="AA39" s="734" t="str">
        <f>IF(Select2=2,MSW!$W41,"")</f>
        <v/>
      </c>
      <c r="AB39" s="742">
        <f>Industry!$W41</f>
        <v>0</v>
      </c>
      <c r="AC39" s="743">
        <f t="shared" si="0"/>
        <v>0.31436944925252985</v>
      </c>
      <c r="AD39" s="744">
        <f>Recovery_OX!R34</f>
        <v>0</v>
      </c>
      <c r="AE39" s="699"/>
      <c r="AF39" s="746">
        <f>(AC39-AD39)*(1-Recovery_OX!U34)</f>
        <v>0.31436944925252985</v>
      </c>
    </row>
    <row r="40" spans="2:32">
      <c r="B40" s="739">
        <f t="shared" si="1"/>
        <v>2023</v>
      </c>
      <c r="C40" s="740">
        <f>IF(Select2=1,Food!$K42,"")</f>
        <v>0.25123175688171823</v>
      </c>
      <c r="D40" s="741">
        <f>IF(Select2=1,Paper!$K42,"")</f>
        <v>4.5038540019100071E-2</v>
      </c>
      <c r="E40" s="732">
        <f>IF(Select2=1,Nappies!$K42,"")</f>
        <v>8.1194985399906716E-2</v>
      </c>
      <c r="F40" s="741">
        <f>IF(Select2=1,Garden!$K42,"")</f>
        <v>0</v>
      </c>
      <c r="G40" s="732">
        <f>IF(Select2=1,Wood!$K42,"")</f>
        <v>0</v>
      </c>
      <c r="H40" s="741">
        <f>IF(Select2=1,Textiles!$K42,"")</f>
        <v>1.0663434842596367E-2</v>
      </c>
      <c r="I40" s="742">
        <f>Sludge!K42</f>
        <v>0</v>
      </c>
      <c r="J40" s="742" t="str">
        <f>IF(Select2=2,MSW!$K42,"")</f>
        <v/>
      </c>
      <c r="K40" s="742">
        <f>Industry!$K42</f>
        <v>0</v>
      </c>
      <c r="L40" s="743">
        <f t="shared" si="3"/>
        <v>0.38812871714332137</v>
      </c>
      <c r="M40" s="744">
        <f>Recovery_OX!C35</f>
        <v>0</v>
      </c>
      <c r="N40" s="699"/>
      <c r="O40" s="745">
        <f>(L40-M40)*(1-Recovery_OX!F35)</f>
        <v>0.38812871714332137</v>
      </c>
      <c r="P40" s="691"/>
      <c r="Q40" s="701"/>
      <c r="S40" s="739">
        <f t="shared" si="2"/>
        <v>2023</v>
      </c>
      <c r="T40" s="740">
        <f>IF(Select2=1,Food!$W42,"")</f>
        <v>0.16808547516618083</v>
      </c>
      <c r="U40" s="741">
        <f>IF(Select2=1,Paper!$W42,"")</f>
        <v>9.3054834750206761E-2</v>
      </c>
      <c r="V40" s="732">
        <f>IF(Select2=1,Nappies!$W42,"")</f>
        <v>0</v>
      </c>
      <c r="W40" s="741">
        <f>IF(Select2=1,Garden!$W42,"")</f>
        <v>0</v>
      </c>
      <c r="X40" s="732">
        <f>IF(Select2=1,Wood!$W42,"")</f>
        <v>5.083223778423393E-2</v>
      </c>
      <c r="Y40" s="741">
        <f>IF(Select2=1,Textiles!$W42,"")</f>
        <v>1.1685955991886429E-2</v>
      </c>
      <c r="Z40" s="734">
        <f>Sludge!W42</f>
        <v>0</v>
      </c>
      <c r="AA40" s="734" t="str">
        <f>IF(Select2=2,MSW!$W42,"")</f>
        <v/>
      </c>
      <c r="AB40" s="742">
        <f>Industry!$W42</f>
        <v>0</v>
      </c>
      <c r="AC40" s="743">
        <f t="shared" si="0"/>
        <v>0.32365850369250798</v>
      </c>
      <c r="AD40" s="744">
        <f>Recovery_OX!R35</f>
        <v>0</v>
      </c>
      <c r="AE40" s="699"/>
      <c r="AF40" s="746">
        <f>(AC40-AD40)*(1-Recovery_OX!U35)</f>
        <v>0.32365850369250798</v>
      </c>
    </row>
    <row r="41" spans="2:32">
      <c r="B41" s="739">
        <f t="shared" si="1"/>
        <v>2024</v>
      </c>
      <c r="C41" s="740">
        <f>IF(Select2=1,Food!$K43,"")</f>
        <v>0.25623673838206945</v>
      </c>
      <c r="D41" s="741">
        <f>IF(Select2=1,Paper!$K43,"")</f>
        <v>4.6605899125530294E-2</v>
      </c>
      <c r="E41" s="732">
        <f>IF(Select2=1,Nappies!$K43,"")</f>
        <v>8.3045258521988852E-2</v>
      </c>
      <c r="F41" s="741">
        <f>IF(Select2=1,Garden!$K43,"")</f>
        <v>0</v>
      </c>
      <c r="G41" s="732">
        <f>IF(Select2=1,Wood!$K43,"")</f>
        <v>0</v>
      </c>
      <c r="H41" s="741">
        <f>IF(Select2=1,Textiles!$K43,"")</f>
        <v>1.1034526616425644E-2</v>
      </c>
      <c r="I41" s="742">
        <f>Sludge!K43</f>
        <v>0</v>
      </c>
      <c r="J41" s="742" t="str">
        <f>IF(Select2=2,MSW!$K43,"")</f>
        <v/>
      </c>
      <c r="K41" s="742">
        <f>Industry!$K43</f>
        <v>0</v>
      </c>
      <c r="L41" s="743">
        <f t="shared" si="3"/>
        <v>0.39692242264601424</v>
      </c>
      <c r="M41" s="744">
        <f>Recovery_OX!C36</f>
        <v>0</v>
      </c>
      <c r="N41" s="699"/>
      <c r="O41" s="745">
        <f>(L41-M41)*(1-Recovery_OX!F36)</f>
        <v>0.39692242264601424</v>
      </c>
      <c r="P41" s="691"/>
      <c r="Q41" s="701"/>
      <c r="S41" s="739">
        <f t="shared" si="2"/>
        <v>2024</v>
      </c>
      <c r="T41" s="740">
        <f>IF(Select2=1,Food!$W43,"")</f>
        <v>0.17143403549201797</v>
      </c>
      <c r="U41" s="741">
        <f>IF(Select2=1,Paper!$W43,"")</f>
        <v>9.6293180011426241E-2</v>
      </c>
      <c r="V41" s="732">
        <f>IF(Select2=1,Nappies!$W43,"")</f>
        <v>0</v>
      </c>
      <c r="W41" s="741">
        <f>IF(Select2=1,Garden!$W43,"")</f>
        <v>0</v>
      </c>
      <c r="X41" s="732">
        <f>IF(Select2=1,Wood!$W43,"")</f>
        <v>5.3083556366791199E-2</v>
      </c>
      <c r="Y41" s="741">
        <f>IF(Select2=1,Textiles!$W43,"")</f>
        <v>1.2092631908411665E-2</v>
      </c>
      <c r="Z41" s="734">
        <f>Sludge!W43</f>
        <v>0</v>
      </c>
      <c r="AA41" s="734" t="str">
        <f>IF(Select2=2,MSW!$W43,"")</f>
        <v/>
      </c>
      <c r="AB41" s="742">
        <f>Industry!$W43</f>
        <v>0</v>
      </c>
      <c r="AC41" s="743">
        <f t="shared" si="0"/>
        <v>0.33290340377864702</v>
      </c>
      <c r="AD41" s="744">
        <f>Recovery_OX!R36</f>
        <v>0</v>
      </c>
      <c r="AE41" s="699"/>
      <c r="AF41" s="746">
        <f>(AC41-AD41)*(1-Recovery_OX!U36)</f>
        <v>0.33290340377864702</v>
      </c>
    </row>
    <row r="42" spans="2:32">
      <c r="B42" s="739">
        <f t="shared" si="1"/>
        <v>2025</v>
      </c>
      <c r="C42" s="740">
        <f>IF(Select2=1,Food!$K44,"")</f>
        <v>0.26124715772024487</v>
      </c>
      <c r="D42" s="741">
        <f>IF(Select2=1,Paper!$K44,"")</f>
        <v>4.8154228730990206E-2</v>
      </c>
      <c r="E42" s="732">
        <f>IF(Select2=1,Nappies!$K44,"")</f>
        <v>8.4880399049851174E-2</v>
      </c>
      <c r="F42" s="741">
        <f>IF(Select2=1,Garden!$K44,"")</f>
        <v>0</v>
      </c>
      <c r="G42" s="732">
        <f>IF(Select2=1,Wood!$K44,"")</f>
        <v>0</v>
      </c>
      <c r="H42" s="741">
        <f>IF(Select2=1,Textiles!$K44,"")</f>
        <v>1.1401112919082943E-2</v>
      </c>
      <c r="I42" s="742">
        <f>Sludge!K44</f>
        <v>0</v>
      </c>
      <c r="J42" s="742" t="str">
        <f>IF(Select2=2,MSW!$K44,"")</f>
        <v/>
      </c>
      <c r="K42" s="742">
        <f>Industry!$K44</f>
        <v>0</v>
      </c>
      <c r="L42" s="743">
        <f t="shared" si="3"/>
        <v>0.40568289842016919</v>
      </c>
      <c r="M42" s="744">
        <f>Recovery_OX!C37</f>
        <v>0</v>
      </c>
      <c r="N42" s="699"/>
      <c r="O42" s="745">
        <f>(L42-M42)*(1-Recovery_OX!F37)</f>
        <v>0.40568289842016919</v>
      </c>
      <c r="P42" s="691"/>
      <c r="Q42" s="701"/>
      <c r="S42" s="739">
        <f t="shared" si="2"/>
        <v>2025</v>
      </c>
      <c r="T42" s="740">
        <f>IF(Select2=1,Food!$W44,"")</f>
        <v>0.1747862339787544</v>
      </c>
      <c r="U42" s="741">
        <f>IF(Select2=1,Paper!$W44,"")</f>
        <v>9.9492208121880588E-2</v>
      </c>
      <c r="V42" s="732">
        <f>IF(Select2=1,Nappies!$W44,"")</f>
        <v>0</v>
      </c>
      <c r="W42" s="741">
        <f>IF(Select2=1,Garden!$W44,"")</f>
        <v>0</v>
      </c>
      <c r="X42" s="732">
        <f>IF(Select2=1,Wood!$W44,"")</f>
        <v>5.5332829435677897E-2</v>
      </c>
      <c r="Y42" s="741">
        <f>IF(Select2=1,Textiles!$W44,"")</f>
        <v>1.2494370322282677E-2</v>
      </c>
      <c r="Z42" s="734">
        <f>Sludge!W44</f>
        <v>0</v>
      </c>
      <c r="AA42" s="734" t="str">
        <f>IF(Select2=2,MSW!$W44,"")</f>
        <v/>
      </c>
      <c r="AB42" s="742">
        <f>Industry!$W44</f>
        <v>0</v>
      </c>
      <c r="AC42" s="743">
        <f t="shared" si="0"/>
        <v>0.3421056418585956</v>
      </c>
      <c r="AD42" s="744">
        <f>Recovery_OX!R37</f>
        <v>0</v>
      </c>
      <c r="AE42" s="699"/>
      <c r="AF42" s="746">
        <f>(AC42-AD42)*(1-Recovery_OX!U37)</f>
        <v>0.3421056418585956</v>
      </c>
    </row>
    <row r="43" spans="2:32">
      <c r="B43" s="739">
        <f t="shared" si="1"/>
        <v>2026</v>
      </c>
      <c r="C43" s="740">
        <f>IF(Select2=1,Food!$K45,"")</f>
        <v>0.26626122215012082</v>
      </c>
      <c r="D43" s="741">
        <f>IF(Select2=1,Paper!$K45,"")</f>
        <v>4.968481534734949E-2</v>
      </c>
      <c r="E43" s="732">
        <f>IF(Select2=1,Nappies!$K45,"")</f>
        <v>8.6702772740386416E-2</v>
      </c>
      <c r="F43" s="741">
        <f>IF(Select2=1,Garden!$K45,"")</f>
        <v>0</v>
      </c>
      <c r="G43" s="732">
        <f>IF(Select2=1,Wood!$K45,"")</f>
        <v>0</v>
      </c>
      <c r="H43" s="741">
        <f>IF(Select2=1,Textiles!$K45,"")</f>
        <v>1.1763498348263721E-2</v>
      </c>
      <c r="I43" s="742">
        <f>Sludge!K45</f>
        <v>0</v>
      </c>
      <c r="J43" s="742" t="str">
        <f>IF(Select2=2,MSW!$K45,"")</f>
        <v/>
      </c>
      <c r="K43" s="742">
        <f>Industry!$K45</f>
        <v>0</v>
      </c>
      <c r="L43" s="743">
        <f t="shared" si="3"/>
        <v>0.41441230858612044</v>
      </c>
      <c r="M43" s="744">
        <f>Recovery_OX!C38</f>
        <v>0</v>
      </c>
      <c r="N43" s="699"/>
      <c r="O43" s="745">
        <f>(L43-M43)*(1-Recovery_OX!F38)</f>
        <v>0.41441230858612044</v>
      </c>
      <c r="P43" s="691"/>
      <c r="Q43" s="701"/>
      <c r="S43" s="739">
        <f t="shared" si="2"/>
        <v>2026</v>
      </c>
      <c r="T43" s="740">
        <f>IF(Select2=1,Food!$W45,"")</f>
        <v>0.1781408711976723</v>
      </c>
      <c r="U43" s="741">
        <f>IF(Select2=1,Paper!$W45,"")</f>
        <v>0.10265457716394523</v>
      </c>
      <c r="V43" s="732">
        <f>IF(Select2=1,Nappies!$W45,"")</f>
        <v>0</v>
      </c>
      <c r="W43" s="741">
        <f>IF(Select2=1,Garden!$W45,"")</f>
        <v>0</v>
      </c>
      <c r="X43" s="732">
        <f>IF(Select2=1,Wood!$W45,"")</f>
        <v>5.7580127345485288E-2</v>
      </c>
      <c r="Y43" s="741">
        <f>IF(Select2=1,Textiles!$W45,"")</f>
        <v>1.2891505039193122E-2</v>
      </c>
      <c r="Z43" s="734">
        <f>Sludge!W45</f>
        <v>0</v>
      </c>
      <c r="AA43" s="734" t="str">
        <f>IF(Select2=2,MSW!$W45,"")</f>
        <v/>
      </c>
      <c r="AB43" s="742">
        <f>Industry!$W45</f>
        <v>0</v>
      </c>
      <c r="AC43" s="743">
        <f t="shared" si="0"/>
        <v>0.35126708074629592</v>
      </c>
      <c r="AD43" s="744">
        <f>Recovery_OX!R38</f>
        <v>0</v>
      </c>
      <c r="AE43" s="699"/>
      <c r="AF43" s="746">
        <f>(AC43-AD43)*(1-Recovery_OX!U38)</f>
        <v>0.35126708074629592</v>
      </c>
    </row>
    <row r="44" spans="2:32">
      <c r="B44" s="739">
        <f t="shared" si="1"/>
        <v>2027</v>
      </c>
      <c r="C44" s="740">
        <f>IF(Select2=1,Food!$K46,"")</f>
        <v>0.27127772995803345</v>
      </c>
      <c r="D44" s="741">
        <f>IF(Select2=1,Paper!$K46,"")</f>
        <v>5.1198858510324699E-2</v>
      </c>
      <c r="E44" s="732">
        <f>IF(Select2=1,Nappies!$K46,"")</f>
        <v>8.8514375499449627E-2</v>
      </c>
      <c r="F44" s="741">
        <f>IF(Select2=1,Garden!$K46,"")</f>
        <v>0</v>
      </c>
      <c r="G44" s="732">
        <f>IF(Select2=1,Wood!$K46,"")</f>
        <v>0</v>
      </c>
      <c r="H44" s="741">
        <f>IF(Select2=1,Textiles!$K46,"")</f>
        <v>1.2121966908976788E-2</v>
      </c>
      <c r="I44" s="742">
        <f>Sludge!K46</f>
        <v>0</v>
      </c>
      <c r="J44" s="742" t="str">
        <f>IF(Select2=2,MSW!$K46,"")</f>
        <v/>
      </c>
      <c r="K44" s="742">
        <f>Industry!$K46</f>
        <v>0</v>
      </c>
      <c r="L44" s="743">
        <f t="shared" si="3"/>
        <v>0.42311293087678453</v>
      </c>
      <c r="M44" s="744">
        <f>Recovery_OX!C39</f>
        <v>0</v>
      </c>
      <c r="N44" s="699"/>
      <c r="O44" s="745">
        <f>(L44-M44)*(1-Recovery_OX!F39)</f>
        <v>0.42311293087678453</v>
      </c>
      <c r="P44" s="691"/>
      <c r="Q44" s="701"/>
      <c r="S44" s="739">
        <f t="shared" si="2"/>
        <v>2027</v>
      </c>
      <c r="T44" s="740">
        <f>IF(Select2=1,Food!$W46,"")</f>
        <v>0.18149714314765841</v>
      </c>
      <c r="U44" s="741">
        <f>IF(Select2=1,Paper!$W46,"")</f>
        <v>0.1057827655171998</v>
      </c>
      <c r="V44" s="732">
        <f>IF(Select2=1,Nappies!$W46,"")</f>
        <v>0</v>
      </c>
      <c r="W44" s="741">
        <f>IF(Select2=1,Garden!$W46,"")</f>
        <v>0</v>
      </c>
      <c r="X44" s="732">
        <f>IF(Select2=1,Wood!$W46,"")</f>
        <v>5.9825518030987707E-2</v>
      </c>
      <c r="Y44" s="741">
        <f>IF(Select2=1,Textiles!$W46,"")</f>
        <v>1.3284347297508811E-2</v>
      </c>
      <c r="Z44" s="734">
        <f>Sludge!W46</f>
        <v>0</v>
      </c>
      <c r="AA44" s="734" t="str">
        <f>IF(Select2=2,MSW!$W46,"")</f>
        <v/>
      </c>
      <c r="AB44" s="742">
        <f>Industry!$W46</f>
        <v>0</v>
      </c>
      <c r="AC44" s="743">
        <f t="shared" si="0"/>
        <v>0.3603897739933547</v>
      </c>
      <c r="AD44" s="744">
        <f>Recovery_OX!R39</f>
        <v>0</v>
      </c>
      <c r="AE44" s="699"/>
      <c r="AF44" s="746">
        <f>(AC44-AD44)*(1-Recovery_OX!U39)</f>
        <v>0.3603897739933547</v>
      </c>
    </row>
    <row r="45" spans="2:32">
      <c r="B45" s="739">
        <f t="shared" si="1"/>
        <v>2028</v>
      </c>
      <c r="C45" s="740">
        <f>IF(Select2=1,Food!$K47,"")</f>
        <v>0.27629587561122398</v>
      </c>
      <c r="D45" s="741">
        <f>IF(Select2=1,Paper!$K47,"")</f>
        <v>5.2697476659604697E-2</v>
      </c>
      <c r="E45" s="732">
        <f>IF(Select2=1,Nappies!$K47,"")</f>
        <v>9.0316891202587873E-2</v>
      </c>
      <c r="F45" s="741">
        <f>IF(Select2=1,Garden!$K47,"")</f>
        <v>0</v>
      </c>
      <c r="G45" s="732">
        <f>IF(Select2=1,Wood!$K47,"")</f>
        <v>0</v>
      </c>
      <c r="H45" s="741">
        <f>IF(Select2=1,Textiles!$K47,"")</f>
        <v>1.2476783405737178E-2</v>
      </c>
      <c r="I45" s="742">
        <f>Sludge!K47</f>
        <v>0</v>
      </c>
      <c r="J45" s="742" t="str">
        <f>IF(Select2=2,MSW!$K47,"")</f>
        <v/>
      </c>
      <c r="K45" s="742">
        <f>Industry!$K47</f>
        <v>0</v>
      </c>
      <c r="L45" s="743">
        <f t="shared" si="3"/>
        <v>0.43178702687915377</v>
      </c>
      <c r="M45" s="744">
        <f>Recovery_OX!C40</f>
        <v>0</v>
      </c>
      <c r="N45" s="699"/>
      <c r="O45" s="745">
        <f>(L45-M45)*(1-Recovery_OX!F40)</f>
        <v>0.43178702687915377</v>
      </c>
      <c r="P45" s="691"/>
      <c r="Q45" s="701"/>
      <c r="S45" s="739">
        <f t="shared" si="2"/>
        <v>2028</v>
      </c>
      <c r="T45" s="740">
        <f>IF(Select2=1,Food!$W47,"")</f>
        <v>0.18485451089064944</v>
      </c>
      <c r="U45" s="741">
        <f>IF(Select2=1,Paper!$W47,"")</f>
        <v>0.10887908400744774</v>
      </c>
      <c r="V45" s="732">
        <f>IF(Select2=1,Nappies!$W47,"")</f>
        <v>0</v>
      </c>
      <c r="W45" s="741">
        <f>IF(Select2=1,Garden!$W47,"")</f>
        <v>0</v>
      </c>
      <c r="X45" s="732">
        <f>IF(Select2=1,Wood!$W47,"")</f>
        <v>6.2069067090371251E-2</v>
      </c>
      <c r="Y45" s="741">
        <f>IF(Select2=1,Textiles!$W47,"")</f>
        <v>1.367318729395855E-2</v>
      </c>
      <c r="Z45" s="734">
        <f>Sludge!W47</f>
        <v>0</v>
      </c>
      <c r="AA45" s="734" t="str">
        <f>IF(Select2=2,MSW!$W47,"")</f>
        <v/>
      </c>
      <c r="AB45" s="742">
        <f>Industry!$W47</f>
        <v>0</v>
      </c>
      <c r="AC45" s="743">
        <f t="shared" si="0"/>
        <v>0.36947584928242699</v>
      </c>
      <c r="AD45" s="744">
        <f>Recovery_OX!R40</f>
        <v>0</v>
      </c>
      <c r="AE45" s="699"/>
      <c r="AF45" s="746">
        <f>(AC45-AD45)*(1-Recovery_OX!U40)</f>
        <v>0.36947584928242699</v>
      </c>
    </row>
    <row r="46" spans="2:32">
      <c r="B46" s="739">
        <f t="shared" si="1"/>
        <v>2029</v>
      </c>
      <c r="C46" s="740">
        <f>IF(Select2=1,Food!$K48,"")</f>
        <v>0.28131511914493657</v>
      </c>
      <c r="D46" s="741">
        <f>IF(Select2=1,Paper!$K48,"")</f>
        <v>5.4181712621443306E-2</v>
      </c>
      <c r="E46" s="732">
        <f>IF(Select2=1,Nappies!$K48,"")</f>
        <v>9.21117404763558E-2</v>
      </c>
      <c r="F46" s="741">
        <f>IF(Select2=1,Garden!$K48,"")</f>
        <v>0</v>
      </c>
      <c r="G46" s="732">
        <f>IF(Select2=1,Wood!$K48,"")</f>
        <v>0</v>
      </c>
      <c r="H46" s="741">
        <f>IF(Select2=1,Textiles!$K48,"")</f>
        <v>1.2828194740638184E-2</v>
      </c>
      <c r="I46" s="742">
        <f>Sludge!K48</f>
        <v>0</v>
      </c>
      <c r="J46" s="742" t="str">
        <f>IF(Select2=2,MSW!$K48,"")</f>
        <v/>
      </c>
      <c r="K46" s="742">
        <f>Industry!$K48</f>
        <v>0</v>
      </c>
      <c r="L46" s="743">
        <f t="shared" si="3"/>
        <v>0.44043676698337386</v>
      </c>
      <c r="M46" s="744">
        <f>Recovery_OX!C41</f>
        <v>0</v>
      </c>
      <c r="N46" s="699"/>
      <c r="O46" s="745">
        <f>(L46-M46)*(1-Recovery_OX!F41)</f>
        <v>0.44043676698337386</v>
      </c>
      <c r="P46" s="691"/>
      <c r="Q46" s="701"/>
      <c r="S46" s="739">
        <f t="shared" si="2"/>
        <v>2029</v>
      </c>
      <c r="T46" s="740">
        <f>IF(Select2=1,Food!$W48,"")</f>
        <v>0.18821261316565788</v>
      </c>
      <c r="U46" s="741">
        <f>IF(Select2=1,Paper!$W48,"")</f>
        <v>0.11194568723438703</v>
      </c>
      <c r="V46" s="732">
        <f>IF(Select2=1,Nappies!$W48,"")</f>
        <v>0</v>
      </c>
      <c r="W46" s="741">
        <f>IF(Select2=1,Garden!$W48,"")</f>
        <v>0</v>
      </c>
      <c r="X46" s="732">
        <f>IF(Select2=1,Wood!$W48,"")</f>
        <v>6.4310837865599657E-2</v>
      </c>
      <c r="Y46" s="741">
        <f>IF(Select2=1,Textiles!$W48,"")</f>
        <v>1.4058295606178835E-2</v>
      </c>
      <c r="Z46" s="734">
        <f>Sludge!W48</f>
        <v>0</v>
      </c>
      <c r="AA46" s="734" t="str">
        <f>IF(Select2=2,MSW!$W48,"")</f>
        <v/>
      </c>
      <c r="AB46" s="742">
        <f>Industry!$W48</f>
        <v>0</v>
      </c>
      <c r="AC46" s="743">
        <f t="shared" si="0"/>
        <v>0.37852743387182336</v>
      </c>
      <c r="AD46" s="744">
        <f>Recovery_OX!R41</f>
        <v>0</v>
      </c>
      <c r="AE46" s="699"/>
      <c r="AF46" s="746">
        <f>(AC46-AD46)*(1-Recovery_OX!U41)</f>
        <v>0.37852743387182336</v>
      </c>
    </row>
    <row r="47" spans="2:32">
      <c r="B47" s="739">
        <f t="shared" si="1"/>
        <v>2030</v>
      </c>
      <c r="C47" s="740">
        <f>IF(Select2=1,Food!$K49,"")</f>
        <v>0.28633509860997142</v>
      </c>
      <c r="D47" s="741">
        <f>IF(Select2=1,Paper!$K49,"")</f>
        <v>5.5652538720594842E-2</v>
      </c>
      <c r="E47" s="732">
        <f>IF(Select2=1,Nappies!$K49,"")</f>
        <v>9.3900121853395052E-2</v>
      </c>
      <c r="F47" s="741">
        <f>IF(Select2=1,Garden!$K49,"")</f>
        <v>0</v>
      </c>
      <c r="G47" s="732">
        <f>IF(Select2=1,Wood!$K49,"")</f>
        <v>0</v>
      </c>
      <c r="H47" s="741">
        <f>IF(Select2=1,Textiles!$K49,"")</f>
        <v>1.3176431123665726E-2</v>
      </c>
      <c r="I47" s="742">
        <f>Sludge!K49</f>
        <v>0</v>
      </c>
      <c r="J47" s="742" t="str">
        <f>IF(Select2=2,MSW!$K49,"")</f>
        <v/>
      </c>
      <c r="K47" s="742">
        <f>Industry!$K49</f>
        <v>0</v>
      </c>
      <c r="L47" s="743">
        <f t="shared" si="3"/>
        <v>0.44906419030762701</v>
      </c>
      <c r="M47" s="744">
        <f>Recovery_OX!C42</f>
        <v>0</v>
      </c>
      <c r="N47" s="699"/>
      <c r="O47" s="745">
        <f>(L47-M47)*(1-Recovery_OX!F42)</f>
        <v>0.44906419030762701</v>
      </c>
      <c r="P47" s="691"/>
      <c r="Q47" s="701"/>
      <c r="S47" s="739">
        <f t="shared" si="2"/>
        <v>2030</v>
      </c>
      <c r="T47" s="740">
        <f>IF(Select2=1,Food!$W49,"")</f>
        <v>0.1915712078122021</v>
      </c>
      <c r="U47" s="741">
        <f>IF(Select2=1,Paper!$W49,"")</f>
        <v>0.11498458413346044</v>
      </c>
      <c r="V47" s="732">
        <f>IF(Select2=1,Nappies!$W49,"")</f>
        <v>0</v>
      </c>
      <c r="W47" s="741">
        <f>IF(Select2=1,Garden!$W49,"")</f>
        <v>0</v>
      </c>
      <c r="X47" s="732">
        <f>IF(Select2=1,Wood!$W49,"")</f>
        <v>6.6550891520016239E-2</v>
      </c>
      <c r="Y47" s="741">
        <f>IF(Select2=1,Textiles!$W49,"")</f>
        <v>1.4439924519085729E-2</v>
      </c>
      <c r="Z47" s="734">
        <f>Sludge!W49</f>
        <v>0</v>
      </c>
      <c r="AA47" s="734" t="str">
        <f>IF(Select2=2,MSW!$W49,"")</f>
        <v/>
      </c>
      <c r="AB47" s="742">
        <f>Industry!$W49</f>
        <v>0</v>
      </c>
      <c r="AC47" s="743">
        <f t="shared" si="0"/>
        <v>0.38754660798476448</v>
      </c>
      <c r="AD47" s="744">
        <f>Recovery_OX!R42</f>
        <v>0</v>
      </c>
      <c r="AE47" s="699"/>
      <c r="AF47" s="746">
        <f>(AC47-AD47)*(1-Recovery_OX!U42)</f>
        <v>0.38754660798476448</v>
      </c>
    </row>
    <row r="48" spans="2:32">
      <c r="B48" s="739">
        <f t="shared" si="1"/>
        <v>2031</v>
      </c>
      <c r="C48" s="740">
        <f>IF(Select2=1,Food!$K50,"")</f>
        <v>0.29135557138452395</v>
      </c>
      <c r="D48" s="741">
        <f>IF(Select2=1,Paper!$K50,"")</f>
        <v>5.7110861546651168E-2</v>
      </c>
      <c r="E48" s="732">
        <f>IF(Select2=1,Nappies!$K50,"")</f>
        <v>9.5683046493526963E-2</v>
      </c>
      <c r="F48" s="741">
        <f>IF(Select2=1,Garden!$K50,"")</f>
        <v>0</v>
      </c>
      <c r="G48" s="732">
        <f>IF(Select2=1,Wood!$K50,"")</f>
        <v>0</v>
      </c>
      <c r="H48" s="741">
        <f>IF(Select2=1,Textiles!$K50,"")</f>
        <v>1.3521707201187949E-2</v>
      </c>
      <c r="I48" s="742">
        <f>Sludge!K50</f>
        <v>0</v>
      </c>
      <c r="J48" s="742" t="str">
        <f>IF(Select2=2,MSW!$K50,"")</f>
        <v/>
      </c>
      <c r="K48" s="742">
        <f>Industry!$K50</f>
        <v>0</v>
      </c>
      <c r="L48" s="743">
        <f t="shared" si="3"/>
        <v>0.45767118662589001</v>
      </c>
      <c r="M48" s="744">
        <f>Recovery_OX!C43</f>
        <v>0</v>
      </c>
      <c r="N48" s="699"/>
      <c r="O48" s="745">
        <f>(L48-M48)*(1-Recovery_OX!F43)</f>
        <v>0.45767118662589001</v>
      </c>
      <c r="P48" s="691"/>
      <c r="Q48" s="701"/>
      <c r="S48" s="739">
        <f t="shared" si="2"/>
        <v>2031</v>
      </c>
      <c r="T48" s="740">
        <f>IF(Select2=1,Food!$W50,"")</f>
        <v>0.19493013250525687</v>
      </c>
      <c r="U48" s="741">
        <f>IF(Select2=1,Paper!$W50,"")</f>
        <v>0.11799764782365946</v>
      </c>
      <c r="V48" s="732">
        <f>IF(Select2=1,Nappies!$W50,"")</f>
        <v>0</v>
      </c>
      <c r="W48" s="741">
        <f>IF(Select2=1,Garden!$W50,"")</f>
        <v>0</v>
      </c>
      <c r="X48" s="732">
        <f>IF(Select2=1,Wood!$W50,"")</f>
        <v>6.8789287113276545E-2</v>
      </c>
      <c r="Y48" s="741">
        <f>IF(Select2=1,Textiles!$W50,"")</f>
        <v>1.4818309261575839E-2</v>
      </c>
      <c r="Z48" s="734">
        <f>Sludge!W50</f>
        <v>0</v>
      </c>
      <c r="AA48" s="734" t="str">
        <f>IF(Select2=2,MSW!$W50,"")</f>
        <v/>
      </c>
      <c r="AB48" s="742">
        <f>Industry!$W50</f>
        <v>0</v>
      </c>
      <c r="AC48" s="743">
        <f t="shared" si="0"/>
        <v>0.3965353767037687</v>
      </c>
      <c r="AD48" s="744">
        <f>Recovery_OX!R43</f>
        <v>0</v>
      </c>
      <c r="AE48" s="699"/>
      <c r="AF48" s="746">
        <f>(AC48-AD48)*(1-Recovery_OX!U43)</f>
        <v>0.3965353767037687</v>
      </c>
    </row>
    <row r="49" spans="2:32">
      <c r="B49" s="739">
        <f t="shared" si="1"/>
        <v>2032</v>
      </c>
      <c r="C49" s="740">
        <f>IF(Select2=1,Food!$K51,"")</f>
        <v>0.19530148002321407</v>
      </c>
      <c r="D49" s="741">
        <f>IF(Select2=1,Paper!$K51,"")</f>
        <v>5.3249814355601818E-2</v>
      </c>
      <c r="E49" s="732">
        <f>IF(Select2=1,Nappies!$K51,"")</f>
        <v>8.0724419871344683E-2</v>
      </c>
      <c r="F49" s="741">
        <f>IF(Select2=1,Garden!$K51,"")</f>
        <v>0</v>
      </c>
      <c r="G49" s="732">
        <f>IF(Select2=1,Wood!$K51,"")</f>
        <v>0</v>
      </c>
      <c r="H49" s="741">
        <f>IF(Select2=1,Textiles!$K51,"")</f>
        <v>1.2607556228965401E-2</v>
      </c>
      <c r="I49" s="742">
        <f>Sludge!K51</f>
        <v>0</v>
      </c>
      <c r="J49" s="742" t="str">
        <f>IF(Select2=2,MSW!$K51,"")</f>
        <v/>
      </c>
      <c r="K49" s="742">
        <f>Industry!$K51</f>
        <v>0</v>
      </c>
      <c r="L49" s="743">
        <f t="shared" si="3"/>
        <v>0.34188327047912598</v>
      </c>
      <c r="M49" s="744">
        <f>Recovery_OX!C44</f>
        <v>0</v>
      </c>
      <c r="N49" s="699"/>
      <c r="O49" s="745">
        <f>(L49-M49)*(1-Recovery_OX!F44)</f>
        <v>0.34188327047912598</v>
      </c>
      <c r="P49" s="691"/>
      <c r="Q49" s="701"/>
      <c r="S49" s="739">
        <f t="shared" si="2"/>
        <v>2032</v>
      </c>
      <c r="T49" s="740">
        <f>IF(Select2=1,Food!$W51,"")</f>
        <v>0.13066557539465706</v>
      </c>
      <c r="U49" s="741">
        <f>IF(Select2=1,Paper!$W51,"")</f>
        <v>0.11002027759421865</v>
      </c>
      <c r="V49" s="732">
        <f>IF(Select2=1,Nappies!$W51,"")</f>
        <v>0</v>
      </c>
      <c r="W49" s="741">
        <f>IF(Select2=1,Garden!$W51,"")</f>
        <v>0</v>
      </c>
      <c r="X49" s="732">
        <f>IF(Select2=1,Wood!$W51,"")</f>
        <v>6.6423308217076649E-2</v>
      </c>
      <c r="Y49" s="741">
        <f>IF(Select2=1,Textiles!$W51,"")</f>
        <v>1.381649997694839E-2</v>
      </c>
      <c r="Z49" s="734">
        <f>Sludge!W51</f>
        <v>0</v>
      </c>
      <c r="AA49" s="734" t="str">
        <f>IF(Select2=2,MSW!$W51,"")</f>
        <v/>
      </c>
      <c r="AB49" s="742">
        <f>Industry!$W51</f>
        <v>0</v>
      </c>
      <c r="AC49" s="743">
        <f t="shared" ref="AC49:AC80" si="4">SUM(T49:AA49)</f>
        <v>0.32092566118290072</v>
      </c>
      <c r="AD49" s="744">
        <f>Recovery_OX!R44</f>
        <v>0</v>
      </c>
      <c r="AE49" s="699"/>
      <c r="AF49" s="746">
        <f>(AC49-AD49)*(1-Recovery_OX!U44)</f>
        <v>0.32092566118290072</v>
      </c>
    </row>
    <row r="50" spans="2:32">
      <c r="B50" s="739">
        <f t="shared" si="1"/>
        <v>2033</v>
      </c>
      <c r="C50" s="740">
        <f>IF(Select2=1,Food!$K52,"")</f>
        <v>0.13091449707998937</v>
      </c>
      <c r="D50" s="741">
        <f>IF(Select2=1,Paper!$K52,"")</f>
        <v>4.9649797816302174E-2</v>
      </c>
      <c r="E50" s="732">
        <f>IF(Select2=1,Nappies!$K52,"")</f>
        <v>6.8104352885607483E-2</v>
      </c>
      <c r="F50" s="741">
        <f>IF(Select2=1,Garden!$K52,"")</f>
        <v>0</v>
      </c>
      <c r="G50" s="732">
        <f>IF(Select2=1,Wood!$K52,"")</f>
        <v>0</v>
      </c>
      <c r="H50" s="741">
        <f>IF(Select2=1,Textiles!$K52,"")</f>
        <v>1.1755207512004082E-2</v>
      </c>
      <c r="I50" s="742">
        <f>Sludge!K52</f>
        <v>0</v>
      </c>
      <c r="J50" s="742" t="str">
        <f>IF(Select2=2,MSW!$K52,"")</f>
        <v/>
      </c>
      <c r="K50" s="742">
        <f>Industry!$K52</f>
        <v>0</v>
      </c>
      <c r="L50" s="743">
        <f t="shared" si="3"/>
        <v>0.26042385529390311</v>
      </c>
      <c r="M50" s="744">
        <f>Recovery_OX!C45</f>
        <v>0</v>
      </c>
      <c r="N50" s="699"/>
      <c r="O50" s="745">
        <f>(L50-M50)*(1-Recovery_OX!F45)</f>
        <v>0.26042385529390311</v>
      </c>
      <c r="P50" s="691"/>
      <c r="Q50" s="701"/>
      <c r="S50" s="739">
        <f t="shared" si="2"/>
        <v>2033</v>
      </c>
      <c r="T50" s="740">
        <f>IF(Select2=1,Food!$W52,"")</f>
        <v>8.758775451381981E-2</v>
      </c>
      <c r="U50" s="741">
        <f>IF(Select2=1,Paper!$W52,"")</f>
        <v>0.10258222689318633</v>
      </c>
      <c r="V50" s="732">
        <f>IF(Select2=1,Nappies!$W52,"")</f>
        <v>0</v>
      </c>
      <c r="W50" s="741">
        <f>IF(Select2=1,Garden!$W52,"")</f>
        <v>0</v>
      </c>
      <c r="X50" s="732">
        <f>IF(Select2=1,Wood!$W52,"")</f>
        <v>6.4138706180154936E-2</v>
      </c>
      <c r="Y50" s="741">
        <f>IF(Select2=1,Textiles!$W52,"")</f>
        <v>1.2882419191237355E-2</v>
      </c>
      <c r="Z50" s="734">
        <f>Sludge!W52</f>
        <v>0</v>
      </c>
      <c r="AA50" s="734" t="str">
        <f>IF(Select2=2,MSW!$W52,"")</f>
        <v/>
      </c>
      <c r="AB50" s="742">
        <f>Industry!$W52</f>
        <v>0</v>
      </c>
      <c r="AC50" s="743">
        <f t="shared" si="4"/>
        <v>0.26719110677839841</v>
      </c>
      <c r="AD50" s="744">
        <f>Recovery_OX!R45</f>
        <v>0</v>
      </c>
      <c r="AE50" s="699"/>
      <c r="AF50" s="746">
        <f>(AC50-AD50)*(1-Recovery_OX!U45)</f>
        <v>0.26719110677839841</v>
      </c>
    </row>
    <row r="51" spans="2:32">
      <c r="B51" s="739">
        <f t="shared" si="1"/>
        <v>2034</v>
      </c>
      <c r="C51" s="740">
        <f>IF(Select2=1,Food!$K53,"")</f>
        <v>8.7754611709391028E-2</v>
      </c>
      <c r="D51" s="741">
        <f>IF(Select2=1,Paper!$K53,"")</f>
        <v>4.6293164643500001E-2</v>
      </c>
      <c r="E51" s="732">
        <f>IF(Select2=1,Nappies!$K53,"")</f>
        <v>5.7457246386651437E-2</v>
      </c>
      <c r="F51" s="741">
        <f>IF(Select2=1,Garden!$K53,"")</f>
        <v>0</v>
      </c>
      <c r="G51" s="732">
        <f>IF(Select2=1,Wood!$K53,"")</f>
        <v>0</v>
      </c>
      <c r="H51" s="741">
        <f>IF(Select2=1,Textiles!$K53,"")</f>
        <v>1.0960482835904584E-2</v>
      </c>
      <c r="I51" s="742">
        <f>Sludge!K53</f>
        <v>0</v>
      </c>
      <c r="J51" s="742" t="str">
        <f>IF(Select2=2,MSW!$K53,"")</f>
        <v/>
      </c>
      <c r="K51" s="742">
        <f>Industry!$K53</f>
        <v>0</v>
      </c>
      <c r="L51" s="743">
        <f t="shared" si="3"/>
        <v>0.20246550557544704</v>
      </c>
      <c r="M51" s="744">
        <f>Recovery_OX!C46</f>
        <v>0</v>
      </c>
      <c r="N51" s="699"/>
      <c r="O51" s="745">
        <f>(L51-M51)*(1-Recovery_OX!F46)</f>
        <v>0.20246550557544704</v>
      </c>
      <c r="P51" s="691"/>
      <c r="Q51" s="701"/>
      <c r="S51" s="739">
        <f t="shared" si="2"/>
        <v>2034</v>
      </c>
      <c r="T51" s="740">
        <f>IF(Select2=1,Food!$W53,"")</f>
        <v>5.8711827637861966E-2</v>
      </c>
      <c r="U51" s="741">
        <f>IF(Select2=1,Paper!$W53,"")</f>
        <v>9.5647034387396704E-2</v>
      </c>
      <c r="V51" s="732">
        <f>IF(Select2=1,Nappies!$W53,"")</f>
        <v>0</v>
      </c>
      <c r="W51" s="741">
        <f>IF(Select2=1,Garden!$W53,"")</f>
        <v>0</v>
      </c>
      <c r="X51" s="732">
        <f>IF(Select2=1,Wood!$W53,"")</f>
        <v>6.1932682079310249E-2</v>
      </c>
      <c r="Y51" s="741">
        <f>IF(Select2=1,Textiles!$W53,"")</f>
        <v>1.2011488039347493E-2</v>
      </c>
      <c r="Z51" s="734">
        <f>Sludge!W53</f>
        <v>0</v>
      </c>
      <c r="AA51" s="734" t="str">
        <f>IF(Select2=2,MSW!$W53,"")</f>
        <v/>
      </c>
      <c r="AB51" s="742">
        <f>Industry!$W53</f>
        <v>0</v>
      </c>
      <c r="AC51" s="743">
        <f t="shared" si="4"/>
        <v>0.2283030321439164</v>
      </c>
      <c r="AD51" s="744">
        <f>Recovery_OX!R46</f>
        <v>0</v>
      </c>
      <c r="AE51" s="699"/>
      <c r="AF51" s="746">
        <f>(AC51-AD51)*(1-Recovery_OX!U46)</f>
        <v>0.2283030321439164</v>
      </c>
    </row>
    <row r="52" spans="2:32">
      <c r="B52" s="739">
        <f t="shared" si="1"/>
        <v>2035</v>
      </c>
      <c r="C52" s="740">
        <f>IF(Select2=1,Food!$K54,"")</f>
        <v>5.8823675360878652E-2</v>
      </c>
      <c r="D52" s="741">
        <f>IF(Select2=1,Paper!$K54,"")</f>
        <v>4.316346061748795E-2</v>
      </c>
      <c r="E52" s="732">
        <f>IF(Select2=1,Nappies!$K54,"")</f>
        <v>4.8474657234927512E-2</v>
      </c>
      <c r="F52" s="741">
        <f>IF(Select2=1,Garden!$K54,"")</f>
        <v>0</v>
      </c>
      <c r="G52" s="732">
        <f>IF(Select2=1,Wood!$K54,"")</f>
        <v>0</v>
      </c>
      <c r="H52" s="741">
        <f>IF(Select2=1,Textiles!$K54,"")</f>
        <v>1.0219486459382657E-2</v>
      </c>
      <c r="I52" s="742">
        <f>Sludge!K54</f>
        <v>0</v>
      </c>
      <c r="J52" s="742" t="str">
        <f>IF(Select2=2,MSW!$K54,"")</f>
        <v/>
      </c>
      <c r="K52" s="742">
        <f>Industry!$K54</f>
        <v>0</v>
      </c>
      <c r="L52" s="743">
        <f t="shared" si="3"/>
        <v>0.16068127967267676</v>
      </c>
      <c r="M52" s="744">
        <f>Recovery_OX!C47</f>
        <v>0</v>
      </c>
      <c r="N52" s="699"/>
      <c r="O52" s="745">
        <f>(L52-M52)*(1-Recovery_OX!F47)</f>
        <v>0.16068127967267676</v>
      </c>
      <c r="P52" s="691"/>
      <c r="Q52" s="701"/>
      <c r="S52" s="739">
        <f t="shared" si="2"/>
        <v>2035</v>
      </c>
      <c r="T52" s="740">
        <f>IF(Select2=1,Food!$W54,"")</f>
        <v>3.9355715005048156E-2</v>
      </c>
      <c r="U52" s="741">
        <f>IF(Select2=1,Paper!$W54,"")</f>
        <v>8.9180703755140422E-2</v>
      </c>
      <c r="V52" s="732">
        <f>IF(Select2=1,Nappies!$W54,"")</f>
        <v>0</v>
      </c>
      <c r="W52" s="741">
        <f>IF(Select2=1,Garden!$W54,"")</f>
        <v>0</v>
      </c>
      <c r="X52" s="732">
        <f>IF(Select2=1,Wood!$W54,"")</f>
        <v>5.9802533259139902E-2</v>
      </c>
      <c r="Y52" s="741">
        <f>IF(Select2=1,Textiles!$W54,"")</f>
        <v>1.1199437215761818E-2</v>
      </c>
      <c r="Z52" s="734">
        <f>Sludge!W54</f>
        <v>0</v>
      </c>
      <c r="AA52" s="734" t="str">
        <f>IF(Select2=2,MSW!$W54,"")</f>
        <v/>
      </c>
      <c r="AB52" s="742">
        <f>Industry!$W54</f>
        <v>0</v>
      </c>
      <c r="AC52" s="743">
        <f t="shared" si="4"/>
        <v>0.19953838923509026</v>
      </c>
      <c r="AD52" s="744">
        <f>Recovery_OX!R47</f>
        <v>0</v>
      </c>
      <c r="AE52" s="699"/>
      <c r="AF52" s="746">
        <f>(AC52-AD52)*(1-Recovery_OX!U47)</f>
        <v>0.19953838923509026</v>
      </c>
    </row>
    <row r="53" spans="2:32">
      <c r="B53" s="739">
        <f t="shared" si="1"/>
        <v>2036</v>
      </c>
      <c r="C53" s="740">
        <f>IF(Select2=1,Food!$K55,"")</f>
        <v>3.9430688775889677E-2</v>
      </c>
      <c r="D53" s="741">
        <f>IF(Select2=1,Paper!$K55,"")</f>
        <v>4.0245343925499555E-2</v>
      </c>
      <c r="E53" s="732">
        <f>IF(Select2=1,Nappies!$K55,"")</f>
        <v>4.0896362805677683E-2</v>
      </c>
      <c r="F53" s="741">
        <f>IF(Select2=1,Garden!$K55,"")</f>
        <v>0</v>
      </c>
      <c r="G53" s="732">
        <f>IF(Select2=1,Wood!$K55,"")</f>
        <v>0</v>
      </c>
      <c r="H53" s="741">
        <f>IF(Select2=1,Textiles!$K55,"")</f>
        <v>9.5285860173409086E-3</v>
      </c>
      <c r="I53" s="742">
        <f>Sludge!K55</f>
        <v>0</v>
      </c>
      <c r="J53" s="742" t="str">
        <f>IF(Select2=2,MSW!$K55,"")</f>
        <v/>
      </c>
      <c r="K53" s="742">
        <f>Industry!$K55</f>
        <v>0</v>
      </c>
      <c r="L53" s="743">
        <f t="shared" si="3"/>
        <v>0.13010098152440783</v>
      </c>
      <c r="M53" s="744">
        <f>Recovery_OX!C48</f>
        <v>0</v>
      </c>
      <c r="N53" s="699"/>
      <c r="O53" s="745">
        <f>(L53-M53)*(1-Recovery_OX!F48)</f>
        <v>0.13010098152440783</v>
      </c>
      <c r="P53" s="691"/>
      <c r="Q53" s="701"/>
      <c r="S53" s="739">
        <f t="shared" si="2"/>
        <v>2036</v>
      </c>
      <c r="T53" s="740">
        <f>IF(Select2=1,Food!$W55,"")</f>
        <v>2.6380924693949377E-2</v>
      </c>
      <c r="U53" s="741">
        <f>IF(Select2=1,Paper!$W55,"")</f>
        <v>8.3151537036156117E-2</v>
      </c>
      <c r="V53" s="732">
        <f>IF(Select2=1,Nappies!$W55,"")</f>
        <v>0</v>
      </c>
      <c r="W53" s="741">
        <f>IF(Select2=1,Garden!$W55,"")</f>
        <v>0</v>
      </c>
      <c r="X53" s="732">
        <f>IF(Select2=1,Wood!$W55,"")</f>
        <v>5.7745650020948738E-2</v>
      </c>
      <c r="Y53" s="741">
        <f>IF(Select2=1,Textiles!$W55,"")</f>
        <v>1.0442286046401E-2</v>
      </c>
      <c r="Z53" s="734">
        <f>Sludge!W55</f>
        <v>0</v>
      </c>
      <c r="AA53" s="734" t="str">
        <f>IF(Select2=2,MSW!$W55,"")</f>
        <v/>
      </c>
      <c r="AB53" s="742">
        <f>Industry!$W55</f>
        <v>0</v>
      </c>
      <c r="AC53" s="743">
        <f t="shared" si="4"/>
        <v>0.17772039779745522</v>
      </c>
      <c r="AD53" s="744">
        <f>Recovery_OX!R48</f>
        <v>0</v>
      </c>
      <c r="AE53" s="699"/>
      <c r="AF53" s="746">
        <f>(AC53-AD53)*(1-Recovery_OX!U48)</f>
        <v>0.17772039779745522</v>
      </c>
    </row>
    <row r="54" spans="2:32">
      <c r="B54" s="739">
        <f t="shared" si="1"/>
        <v>2037</v>
      </c>
      <c r="C54" s="740">
        <f>IF(Select2=1,Food!$K56,"")</f>
        <v>2.6431181115471339E-2</v>
      </c>
      <c r="D54" s="741">
        <f>IF(Select2=1,Paper!$K56,"")</f>
        <v>3.7524509956125177E-2</v>
      </c>
      <c r="E54" s="732">
        <f>IF(Select2=1,Nappies!$K56,"")</f>
        <v>3.4502822425911232E-2</v>
      </c>
      <c r="F54" s="741">
        <f>IF(Select2=1,Garden!$K56,"")</f>
        <v>0</v>
      </c>
      <c r="G54" s="732">
        <f>IF(Select2=1,Wood!$K56,"")</f>
        <v>0</v>
      </c>
      <c r="H54" s="741">
        <f>IF(Select2=1,Textiles!$K56,"")</f>
        <v>8.8843947150108963E-3</v>
      </c>
      <c r="I54" s="742">
        <f>Sludge!K56</f>
        <v>0</v>
      </c>
      <c r="J54" s="742" t="str">
        <f>IF(Select2=2,MSW!$K56,"")</f>
        <v/>
      </c>
      <c r="K54" s="742">
        <f>Industry!$K56</f>
        <v>0</v>
      </c>
      <c r="L54" s="743">
        <f t="shared" si="3"/>
        <v>0.10734290821251866</v>
      </c>
      <c r="M54" s="744">
        <f>Recovery_OX!C49</f>
        <v>0</v>
      </c>
      <c r="N54" s="699"/>
      <c r="O54" s="745">
        <f>(L54-M54)*(1-Recovery_OX!F49)</f>
        <v>0.10734290821251866</v>
      </c>
      <c r="P54" s="691"/>
      <c r="Q54" s="701"/>
      <c r="S54" s="739">
        <f t="shared" si="2"/>
        <v>2037</v>
      </c>
      <c r="T54" s="740">
        <f>IF(Select2=1,Food!$W56,"")</f>
        <v>1.7683662655310885E-2</v>
      </c>
      <c r="U54" s="741">
        <f>IF(Select2=1,Paper!$W56,"")</f>
        <v>7.7529979248192535E-2</v>
      </c>
      <c r="V54" s="732">
        <f>IF(Select2=1,Nappies!$W56,"")</f>
        <v>0</v>
      </c>
      <c r="W54" s="741">
        <f>IF(Select2=1,Garden!$W56,"")</f>
        <v>0</v>
      </c>
      <c r="X54" s="732">
        <f>IF(Select2=1,Wood!$W56,"")</f>
        <v>5.575951242554196E-2</v>
      </c>
      <c r="Y54" s="741">
        <f>IF(Select2=1,Textiles!$W56,"")</f>
        <v>9.7363229753544105E-3</v>
      </c>
      <c r="Z54" s="734">
        <f>Sludge!W56</f>
        <v>0</v>
      </c>
      <c r="AA54" s="734" t="str">
        <f>IF(Select2=2,MSW!$W56,"")</f>
        <v/>
      </c>
      <c r="AB54" s="742">
        <f>Industry!$W56</f>
        <v>0</v>
      </c>
      <c r="AC54" s="743">
        <f t="shared" si="4"/>
        <v>0.1607094773043998</v>
      </c>
      <c r="AD54" s="744">
        <f>Recovery_OX!R49</f>
        <v>0</v>
      </c>
      <c r="AE54" s="699"/>
      <c r="AF54" s="746">
        <f>(AC54-AD54)*(1-Recovery_OX!U49)</f>
        <v>0.1607094773043998</v>
      </c>
    </row>
    <row r="55" spans="2:32">
      <c r="B55" s="739">
        <f t="shared" si="1"/>
        <v>2038</v>
      </c>
      <c r="C55" s="740">
        <f>IF(Select2=1,Food!$K57,"")</f>
        <v>1.7717350542099067E-2</v>
      </c>
      <c r="D55" s="741">
        <f>IF(Select2=1,Paper!$K57,"")</f>
        <v>3.4987621178090345E-2</v>
      </c>
      <c r="E55" s="732">
        <f>IF(Select2=1,Nappies!$K57,"")</f>
        <v>2.9108817354013997E-2</v>
      </c>
      <c r="F55" s="741">
        <f>IF(Select2=1,Garden!$K57,"")</f>
        <v>0</v>
      </c>
      <c r="G55" s="732">
        <f>IF(Select2=1,Wood!$K57,"")</f>
        <v>0</v>
      </c>
      <c r="H55" s="741">
        <f>IF(Select2=1,Textiles!$K57,"")</f>
        <v>8.2837547258812275E-3</v>
      </c>
      <c r="I55" s="742">
        <f>Sludge!K57</f>
        <v>0</v>
      </c>
      <c r="J55" s="742" t="str">
        <f>IF(Select2=2,MSW!$K57,"")</f>
        <v/>
      </c>
      <c r="K55" s="742">
        <f>Industry!$K57</f>
        <v>0</v>
      </c>
      <c r="L55" s="743">
        <f t="shared" si="3"/>
        <v>9.009754380008464E-2</v>
      </c>
      <c r="M55" s="744">
        <f>Recovery_OX!C50</f>
        <v>0</v>
      </c>
      <c r="N55" s="699"/>
      <c r="O55" s="745">
        <f>(L55-M55)*(1-Recovery_OX!F50)</f>
        <v>9.009754380008464E-2</v>
      </c>
      <c r="P55" s="691"/>
      <c r="Q55" s="701"/>
      <c r="S55" s="739">
        <f t="shared" si="2"/>
        <v>2038</v>
      </c>
      <c r="T55" s="740">
        <f>IF(Select2=1,Food!$W57,"")</f>
        <v>1.1853713565186708E-2</v>
      </c>
      <c r="U55" s="741">
        <f>IF(Select2=1,Paper!$W57,"")</f>
        <v>7.2288473508451134E-2</v>
      </c>
      <c r="V55" s="732">
        <f>IF(Select2=1,Nappies!$W57,"")</f>
        <v>0</v>
      </c>
      <c r="W55" s="741">
        <f>IF(Select2=1,Garden!$W57,"")</f>
        <v>0</v>
      </c>
      <c r="X55" s="732">
        <f>IF(Select2=1,Wood!$W57,"")</f>
        <v>5.3841687205984395E-2</v>
      </c>
      <c r="Y55" s="741">
        <f>IF(Select2=1,Textiles!$W57,"")</f>
        <v>9.0780873708287465E-3</v>
      </c>
      <c r="Z55" s="734">
        <f>Sludge!W57</f>
        <v>0</v>
      </c>
      <c r="AA55" s="734" t="str">
        <f>IF(Select2=2,MSW!$W57,"")</f>
        <v/>
      </c>
      <c r="AB55" s="742">
        <f>Industry!$W57</f>
        <v>0</v>
      </c>
      <c r="AC55" s="743">
        <f t="shared" si="4"/>
        <v>0.14706196165045096</v>
      </c>
      <c r="AD55" s="744">
        <f>Recovery_OX!R50</f>
        <v>0</v>
      </c>
      <c r="AE55" s="699"/>
      <c r="AF55" s="746">
        <f>(AC55-AD55)*(1-Recovery_OX!U50)</f>
        <v>0.14706196165045096</v>
      </c>
    </row>
    <row r="56" spans="2:32">
      <c r="B56" s="739">
        <f t="shared" si="1"/>
        <v>2039</v>
      </c>
      <c r="C56" s="740">
        <f>IF(Select2=1,Food!$K58,"")</f>
        <v>1.1876295231009408E-2</v>
      </c>
      <c r="D56" s="741">
        <f>IF(Select2=1,Paper!$K58,"")</f>
        <v>3.2622241759661913E-2</v>
      </c>
      <c r="E56" s="732">
        <f>IF(Select2=1,Nappies!$K58,"")</f>
        <v>2.4558085054311847E-2</v>
      </c>
      <c r="F56" s="741">
        <f>IF(Select2=1,Garden!$K58,"")</f>
        <v>0</v>
      </c>
      <c r="G56" s="732">
        <f>IF(Select2=1,Wood!$K58,"")</f>
        <v>0</v>
      </c>
      <c r="H56" s="741">
        <f>IF(Select2=1,Textiles!$K58,"")</f>
        <v>7.7237217120283497E-3</v>
      </c>
      <c r="I56" s="742">
        <f>Sludge!K58</f>
        <v>0</v>
      </c>
      <c r="J56" s="742" t="str">
        <f>IF(Select2=2,MSW!$K58,"")</f>
        <v/>
      </c>
      <c r="K56" s="742">
        <f>Industry!$K58</f>
        <v>0</v>
      </c>
      <c r="L56" s="743">
        <f t="shared" si="3"/>
        <v>7.6780343757011524E-2</v>
      </c>
      <c r="M56" s="744">
        <f>Recovery_OX!C51</f>
        <v>0</v>
      </c>
      <c r="N56" s="699"/>
      <c r="O56" s="745">
        <f>(L56-M56)*(1-Recovery_OX!F51)</f>
        <v>7.6780343757011524E-2</v>
      </c>
      <c r="P56" s="691"/>
      <c r="Q56" s="701"/>
      <c r="S56" s="739">
        <f t="shared" si="2"/>
        <v>2039</v>
      </c>
      <c r="T56" s="740">
        <f>IF(Select2=1,Food!$W58,"")</f>
        <v>7.9457818227092365E-3</v>
      </c>
      <c r="U56" s="741">
        <f>IF(Select2=1,Paper!$W58,"")</f>
        <v>6.7401325949714708E-2</v>
      </c>
      <c r="V56" s="732">
        <f>IF(Select2=1,Nappies!$W58,"")</f>
        <v>0</v>
      </c>
      <c r="W56" s="741">
        <f>IF(Select2=1,Garden!$W58,"")</f>
        <v>0</v>
      </c>
      <c r="X56" s="732">
        <f>IF(Select2=1,Wood!$W58,"")</f>
        <v>5.198982478654425E-2</v>
      </c>
      <c r="Y56" s="741">
        <f>IF(Select2=1,Textiles!$W58,"")</f>
        <v>8.4643525611269622E-3</v>
      </c>
      <c r="Z56" s="734">
        <f>Sludge!W58</f>
        <v>0</v>
      </c>
      <c r="AA56" s="734" t="str">
        <f>IF(Select2=2,MSW!$W58,"")</f>
        <v/>
      </c>
      <c r="AB56" s="742">
        <f>Industry!$W58</f>
        <v>0</v>
      </c>
      <c r="AC56" s="743">
        <f t="shared" si="4"/>
        <v>0.13580128512009515</v>
      </c>
      <c r="AD56" s="744">
        <f>Recovery_OX!R51</f>
        <v>0</v>
      </c>
      <c r="AE56" s="699"/>
      <c r="AF56" s="746">
        <f>(AC56-AD56)*(1-Recovery_OX!U51)</f>
        <v>0.13580128512009515</v>
      </c>
    </row>
    <row r="57" spans="2:32">
      <c r="B57" s="739">
        <f t="shared" si="1"/>
        <v>2040</v>
      </c>
      <c r="C57" s="740">
        <f>IF(Select2=1,Food!$K59,"")</f>
        <v>7.9609187659830695E-3</v>
      </c>
      <c r="D57" s="741">
        <f>IF(Select2=1,Paper!$K59,"")</f>
        <v>3.0416776608186511E-2</v>
      </c>
      <c r="E57" s="732">
        <f>IF(Select2=1,Nappies!$K59,"")</f>
        <v>2.0718792323304397E-2</v>
      </c>
      <c r="F57" s="741">
        <f>IF(Select2=1,Garden!$K59,"")</f>
        <v>0</v>
      </c>
      <c r="G57" s="732">
        <f>IF(Select2=1,Wood!$K59,"")</f>
        <v>0</v>
      </c>
      <c r="H57" s="741">
        <f>IF(Select2=1,Textiles!$K59,"")</f>
        <v>7.2015503909686248E-3</v>
      </c>
      <c r="I57" s="742">
        <f>Sludge!K59</f>
        <v>0</v>
      </c>
      <c r="J57" s="742" t="str">
        <f>IF(Select2=2,MSW!$K59,"")</f>
        <v/>
      </c>
      <c r="K57" s="742">
        <f>Industry!$K59</f>
        <v>0</v>
      </c>
      <c r="L57" s="743">
        <f t="shared" si="3"/>
        <v>6.6298038088442604E-2</v>
      </c>
      <c r="M57" s="744">
        <f>Recovery_OX!C52</f>
        <v>0</v>
      </c>
      <c r="N57" s="699"/>
      <c r="O57" s="745">
        <f>(L57-M57)*(1-Recovery_OX!F52)</f>
        <v>6.6298038088442604E-2</v>
      </c>
      <c r="P57" s="691"/>
      <c r="Q57" s="701"/>
      <c r="S57" s="739">
        <f t="shared" si="2"/>
        <v>2040</v>
      </c>
      <c r="T57" s="740">
        <f>IF(Select2=1,Food!$W59,"")</f>
        <v>5.3262168371876022E-3</v>
      </c>
      <c r="U57" s="741">
        <f>IF(Select2=1,Paper!$W59,"")</f>
        <v>6.2844579768980405E-2</v>
      </c>
      <c r="V57" s="732">
        <f>IF(Select2=1,Nappies!$W59,"")</f>
        <v>0</v>
      </c>
      <c r="W57" s="741">
        <f>IF(Select2=1,Garden!$W59,"")</f>
        <v>0</v>
      </c>
      <c r="X57" s="732">
        <f>IF(Select2=1,Wood!$W59,"")</f>
        <v>5.0201656404169001E-2</v>
      </c>
      <c r="Y57" s="741">
        <f>IF(Select2=1,Textiles!$W59,"")</f>
        <v>7.8921100174998635E-3</v>
      </c>
      <c r="Z57" s="734">
        <f>Sludge!W59</f>
        <v>0</v>
      </c>
      <c r="AA57" s="734" t="str">
        <f>IF(Select2=2,MSW!$W59,"")</f>
        <v/>
      </c>
      <c r="AB57" s="742">
        <f>Industry!$W59</f>
        <v>0</v>
      </c>
      <c r="AC57" s="743">
        <f t="shared" si="4"/>
        <v>0.12626456302783687</v>
      </c>
      <c r="AD57" s="744">
        <f>Recovery_OX!R52</f>
        <v>0</v>
      </c>
      <c r="AE57" s="699"/>
      <c r="AF57" s="746">
        <f>(AC57-AD57)*(1-Recovery_OX!U52)</f>
        <v>0.12626456302783687</v>
      </c>
    </row>
    <row r="58" spans="2:32">
      <c r="B58" s="739">
        <f t="shared" si="1"/>
        <v>2041</v>
      </c>
      <c r="C58" s="740">
        <f>IF(Select2=1,Food!$K60,"")</f>
        <v>5.3363634336997569E-3</v>
      </c>
      <c r="D58" s="741">
        <f>IF(Select2=1,Paper!$K60,"")</f>
        <v>2.8360414530932913E-2</v>
      </c>
      <c r="E58" s="732">
        <f>IF(Select2=1,Nappies!$K60,"")</f>
        <v>1.7479716125539165E-2</v>
      </c>
      <c r="F58" s="741">
        <f>IF(Select2=1,Garden!$K60,"")</f>
        <v>0</v>
      </c>
      <c r="G58" s="732">
        <f>IF(Select2=1,Wood!$K60,"")</f>
        <v>0</v>
      </c>
      <c r="H58" s="741">
        <f>IF(Select2=1,Textiles!$K60,"")</f>
        <v>6.7146810782804109E-3</v>
      </c>
      <c r="I58" s="742">
        <f>Sludge!K60</f>
        <v>0</v>
      </c>
      <c r="J58" s="742" t="str">
        <f>IF(Select2=2,MSW!$K60,"")</f>
        <v/>
      </c>
      <c r="K58" s="742">
        <f>Industry!$K60</f>
        <v>0</v>
      </c>
      <c r="L58" s="743">
        <f t="shared" si="3"/>
        <v>5.7891175168452241E-2</v>
      </c>
      <c r="M58" s="744">
        <f>Recovery_OX!C53</f>
        <v>0</v>
      </c>
      <c r="N58" s="699"/>
      <c r="O58" s="745">
        <f>(L58-M58)*(1-Recovery_OX!F53)</f>
        <v>5.7891175168452241E-2</v>
      </c>
      <c r="P58" s="691"/>
      <c r="Q58" s="701"/>
      <c r="S58" s="739">
        <f t="shared" si="2"/>
        <v>2041</v>
      </c>
      <c r="T58" s="740">
        <f>IF(Select2=1,Food!$W60,"")</f>
        <v>3.5702699154993908E-3</v>
      </c>
      <c r="U58" s="741">
        <f>IF(Select2=1,Paper!$W60,"")</f>
        <v>5.8595897791183724E-2</v>
      </c>
      <c r="V58" s="732">
        <f>IF(Select2=1,Nappies!$W60,"")</f>
        <v>0</v>
      </c>
      <c r="W58" s="741">
        <f>IF(Select2=1,Garden!$W60,"")</f>
        <v>0</v>
      </c>
      <c r="X58" s="732">
        <f>IF(Select2=1,Wood!$W60,"")</f>
        <v>4.8474991328966939E-2</v>
      </c>
      <c r="Y58" s="741">
        <f>IF(Select2=1,Textiles!$W60,"")</f>
        <v>7.3585546063346993E-3</v>
      </c>
      <c r="Z58" s="734">
        <f>Sludge!W60</f>
        <v>0</v>
      </c>
      <c r="AA58" s="734" t="str">
        <f>IF(Select2=2,MSW!$W60,"")</f>
        <v/>
      </c>
      <c r="AB58" s="742">
        <f>Industry!$W60</f>
        <v>0</v>
      </c>
      <c r="AC58" s="743">
        <f t="shared" si="4"/>
        <v>0.11799971364198475</v>
      </c>
      <c r="AD58" s="744">
        <f>Recovery_OX!R53</f>
        <v>0</v>
      </c>
      <c r="AE58" s="699"/>
      <c r="AF58" s="746">
        <f>(AC58-AD58)*(1-Recovery_OX!U53)</f>
        <v>0.11799971364198475</v>
      </c>
    </row>
    <row r="59" spans="2:32">
      <c r="B59" s="739">
        <f t="shared" si="1"/>
        <v>2042</v>
      </c>
      <c r="C59" s="740">
        <f>IF(Select2=1,Food!$K61,"")</f>
        <v>3.5770713825405234E-3</v>
      </c>
      <c r="D59" s="741">
        <f>IF(Select2=1,Paper!$K61,"")</f>
        <v>2.6443075238612702E-2</v>
      </c>
      <c r="E59" s="732">
        <f>IF(Select2=1,Nappies!$K61,"")</f>
        <v>1.474702149920985E-2</v>
      </c>
      <c r="F59" s="741">
        <f>IF(Select2=1,Garden!$K61,"")</f>
        <v>0</v>
      </c>
      <c r="G59" s="732">
        <f>IF(Select2=1,Wood!$K61,"")</f>
        <v>0</v>
      </c>
      <c r="H59" s="741">
        <f>IF(Select2=1,Textiles!$K61,"")</f>
        <v>6.2607271400280636E-3</v>
      </c>
      <c r="I59" s="742">
        <f>Sludge!K61</f>
        <v>0</v>
      </c>
      <c r="J59" s="742" t="str">
        <f>IF(Select2=2,MSW!$K61,"")</f>
        <v/>
      </c>
      <c r="K59" s="742">
        <f>Industry!$K61</f>
        <v>0</v>
      </c>
      <c r="L59" s="743">
        <f t="shared" si="3"/>
        <v>5.1027895260391143E-2</v>
      </c>
      <c r="M59" s="744">
        <f>Recovery_OX!C54</f>
        <v>0</v>
      </c>
      <c r="N59" s="699"/>
      <c r="O59" s="745">
        <f>(L59-M59)*(1-Recovery_OX!F54)</f>
        <v>5.1027895260391143E-2</v>
      </c>
      <c r="P59" s="691"/>
      <c r="Q59" s="701"/>
      <c r="S59" s="739">
        <f t="shared" si="2"/>
        <v>2042</v>
      </c>
      <c r="T59" s="740">
        <f>IF(Select2=1,Food!$W61,"")</f>
        <v>2.3932234941172097E-3</v>
      </c>
      <c r="U59" s="741">
        <f>IF(Select2=1,Paper!$W61,"")</f>
        <v>5.4634452972340306E-2</v>
      </c>
      <c r="V59" s="732">
        <f>IF(Select2=1,Nappies!$W61,"")</f>
        <v>0</v>
      </c>
      <c r="W59" s="741">
        <f>IF(Select2=1,Garden!$W61,"")</f>
        <v>0</v>
      </c>
      <c r="X59" s="732">
        <f>IF(Select2=1,Wood!$W61,"")</f>
        <v>4.6807714180289041E-2</v>
      </c>
      <c r="Y59" s="741">
        <f>IF(Select2=1,Textiles!$W61,"")</f>
        <v>6.861070838386921E-3</v>
      </c>
      <c r="Z59" s="734">
        <f>Sludge!W61</f>
        <v>0</v>
      </c>
      <c r="AA59" s="734" t="str">
        <f>IF(Select2=2,MSW!$W61,"")</f>
        <v/>
      </c>
      <c r="AB59" s="742">
        <f>Industry!$W61</f>
        <v>0</v>
      </c>
      <c r="AC59" s="743">
        <f t="shared" si="4"/>
        <v>0.11069646148513348</v>
      </c>
      <c r="AD59" s="744">
        <f>Recovery_OX!R54</f>
        <v>0</v>
      </c>
      <c r="AE59" s="699"/>
      <c r="AF59" s="746">
        <f>(AC59-AD59)*(1-Recovery_OX!U54)</f>
        <v>0.11069646148513348</v>
      </c>
    </row>
    <row r="60" spans="2:32">
      <c r="B60" s="739">
        <f t="shared" si="1"/>
        <v>2043</v>
      </c>
      <c r="C60" s="740">
        <f>IF(Select2=1,Food!$K62,"")</f>
        <v>2.3977826538173312E-3</v>
      </c>
      <c r="D60" s="741">
        <f>IF(Select2=1,Paper!$K62,"")</f>
        <v>2.4655359931790494E-2</v>
      </c>
      <c r="E60" s="732">
        <f>IF(Select2=1,Nappies!$K62,"")</f>
        <v>1.2441543188473807E-2</v>
      </c>
      <c r="F60" s="741">
        <f>IF(Select2=1,Garden!$K62,"")</f>
        <v>0</v>
      </c>
      <c r="G60" s="732">
        <f>IF(Select2=1,Wood!$K62,"")</f>
        <v>0</v>
      </c>
      <c r="H60" s="741">
        <f>IF(Select2=1,Textiles!$K62,"")</f>
        <v>5.837463293479608E-3</v>
      </c>
      <c r="I60" s="742">
        <f>Sludge!K62</f>
        <v>0</v>
      </c>
      <c r="J60" s="742" t="str">
        <f>IF(Select2=2,MSW!$K62,"")</f>
        <v/>
      </c>
      <c r="K60" s="742">
        <f>Industry!$K62</f>
        <v>0</v>
      </c>
      <c r="L60" s="743">
        <f t="shared" si="3"/>
        <v>4.5332149067561243E-2</v>
      </c>
      <c r="M60" s="744">
        <f>Recovery_OX!C55</f>
        <v>0</v>
      </c>
      <c r="N60" s="699"/>
      <c r="O60" s="745">
        <f>(L60-M60)*(1-Recovery_OX!F55)</f>
        <v>4.5332149067561243E-2</v>
      </c>
      <c r="P60" s="691"/>
      <c r="Q60" s="701"/>
      <c r="S60" s="739">
        <f t="shared" si="2"/>
        <v>2043</v>
      </c>
      <c r="T60" s="740">
        <f>IF(Select2=1,Food!$W62,"")</f>
        <v>1.6042256827502217E-3</v>
      </c>
      <c r="U60" s="741">
        <f>IF(Select2=1,Paper!$W62,"")</f>
        <v>5.0940826305352273E-2</v>
      </c>
      <c r="V60" s="732">
        <f>IF(Select2=1,Nappies!$W62,"")</f>
        <v>0</v>
      </c>
      <c r="W60" s="741">
        <f>IF(Select2=1,Garden!$W62,"")</f>
        <v>0</v>
      </c>
      <c r="X60" s="732">
        <f>IF(Select2=1,Wood!$W62,"")</f>
        <v>4.5197782335123199E-2</v>
      </c>
      <c r="Y60" s="741">
        <f>IF(Select2=1,Textiles!$W62,"")</f>
        <v>6.3972200476488886E-3</v>
      </c>
      <c r="Z60" s="734">
        <f>Sludge!W62</f>
        <v>0</v>
      </c>
      <c r="AA60" s="734" t="str">
        <f>IF(Select2=2,MSW!$W62,"")</f>
        <v/>
      </c>
      <c r="AB60" s="742">
        <f>Industry!$W62</f>
        <v>0</v>
      </c>
      <c r="AC60" s="743">
        <f t="shared" si="4"/>
        <v>0.10414005437087459</v>
      </c>
      <c r="AD60" s="744">
        <f>Recovery_OX!R55</f>
        <v>0</v>
      </c>
      <c r="AE60" s="699"/>
      <c r="AF60" s="746">
        <f>(AC60-AD60)*(1-Recovery_OX!U55)</f>
        <v>0.10414005437087459</v>
      </c>
    </row>
    <row r="61" spans="2:32">
      <c r="B61" s="739">
        <f t="shared" si="1"/>
        <v>2044</v>
      </c>
      <c r="C61" s="740">
        <f>IF(Select2=1,Food!$K63,"")</f>
        <v>1.6072817788902911E-3</v>
      </c>
      <c r="D61" s="741">
        <f>IF(Select2=1,Paper!$K63,"")</f>
        <v>2.29885052279582E-2</v>
      </c>
      <c r="E61" s="732">
        <f>IF(Select2=1,Nappies!$K63,"")</f>
        <v>1.0496492252279738E-2</v>
      </c>
      <c r="F61" s="741">
        <f>IF(Select2=1,Garden!$K63,"")</f>
        <v>0</v>
      </c>
      <c r="G61" s="732">
        <f>IF(Select2=1,Wood!$K63,"")</f>
        <v>0</v>
      </c>
      <c r="H61" s="741">
        <f>IF(Select2=1,Textiles!$K63,"")</f>
        <v>5.4428146987682106E-3</v>
      </c>
      <c r="I61" s="742">
        <f>Sludge!K63</f>
        <v>0</v>
      </c>
      <c r="J61" s="742" t="str">
        <f>IF(Select2=2,MSW!$K63,"")</f>
        <v/>
      </c>
      <c r="K61" s="742">
        <f>Industry!$K63</f>
        <v>0</v>
      </c>
      <c r="L61" s="743">
        <f t="shared" si="3"/>
        <v>4.0535093957896437E-2</v>
      </c>
      <c r="M61" s="744">
        <f>Recovery_OX!C56</f>
        <v>0</v>
      </c>
      <c r="N61" s="699"/>
      <c r="O61" s="745">
        <f>(L61-M61)*(1-Recovery_OX!F56)</f>
        <v>4.0535093957896437E-2</v>
      </c>
      <c r="P61" s="691"/>
      <c r="Q61" s="701"/>
      <c r="S61" s="739">
        <f t="shared" si="2"/>
        <v>2044</v>
      </c>
      <c r="T61" s="740">
        <f>IF(Select2=1,Food!$W63,"")</f>
        <v>1.0753446335126835E-3</v>
      </c>
      <c r="U61" s="741">
        <f>IF(Select2=1,Paper!$W63,"")</f>
        <v>4.7496911628012825E-2</v>
      </c>
      <c r="V61" s="732">
        <f>IF(Select2=1,Nappies!$W63,"")</f>
        <v>0</v>
      </c>
      <c r="W61" s="741">
        <f>IF(Select2=1,Garden!$W63,"")</f>
        <v>0</v>
      </c>
      <c r="X61" s="732">
        <f>IF(Select2=1,Wood!$W63,"")</f>
        <v>4.3643223425625516E-2</v>
      </c>
      <c r="Y61" s="741">
        <f>IF(Select2=1,Textiles!$W63,"")</f>
        <v>5.96472843700626E-3</v>
      </c>
      <c r="Z61" s="734">
        <f>Sludge!W63</f>
        <v>0</v>
      </c>
      <c r="AA61" s="734" t="str">
        <f>IF(Select2=2,MSW!$W63,"")</f>
        <v/>
      </c>
      <c r="AB61" s="742">
        <f>Industry!$W63</f>
        <v>0</v>
      </c>
      <c r="AC61" s="743">
        <f t="shared" si="4"/>
        <v>9.8180208124157287E-2</v>
      </c>
      <c r="AD61" s="744">
        <f>Recovery_OX!R56</f>
        <v>0</v>
      </c>
      <c r="AE61" s="699"/>
      <c r="AF61" s="746">
        <f>(AC61-AD61)*(1-Recovery_OX!U56)</f>
        <v>9.8180208124157287E-2</v>
      </c>
    </row>
    <row r="62" spans="2:32">
      <c r="B62" s="739">
        <f t="shared" si="1"/>
        <v>2045</v>
      </c>
      <c r="C62" s="740">
        <f>IF(Select2=1,Food!$K64,"")</f>
        <v>1.0773931960179842E-3</v>
      </c>
      <c r="D62" s="741">
        <f>IF(Select2=1,Paper!$K64,"")</f>
        <v>2.1434340203423809E-2</v>
      </c>
      <c r="E62" s="732">
        <f>IF(Select2=1,Nappies!$K64,"")</f>
        <v>8.8555212109249493E-3</v>
      </c>
      <c r="F62" s="741">
        <f>IF(Select2=1,Garden!$K64,"")</f>
        <v>0</v>
      </c>
      <c r="G62" s="732">
        <f>IF(Select2=1,Wood!$K64,"")</f>
        <v>0</v>
      </c>
      <c r="H62" s="741">
        <f>IF(Select2=1,Textiles!$K64,"")</f>
        <v>5.0748467880247349E-3</v>
      </c>
      <c r="I62" s="742">
        <f>Sludge!K64</f>
        <v>0</v>
      </c>
      <c r="J62" s="742" t="str">
        <f>IF(Select2=2,MSW!$K64,"")</f>
        <v/>
      </c>
      <c r="K62" s="742">
        <f>Industry!$K64</f>
        <v>0</v>
      </c>
      <c r="L62" s="743">
        <f t="shared" si="3"/>
        <v>3.6442101398391477E-2</v>
      </c>
      <c r="M62" s="744">
        <f>Recovery_OX!C57</f>
        <v>0</v>
      </c>
      <c r="N62" s="699"/>
      <c r="O62" s="745">
        <f>(L62-M62)*(1-Recovery_OX!F57)</f>
        <v>3.6442101398391477E-2</v>
      </c>
      <c r="P62" s="691"/>
      <c r="Q62" s="701"/>
      <c r="S62" s="739">
        <f t="shared" si="2"/>
        <v>2045</v>
      </c>
      <c r="T62" s="740">
        <f>IF(Select2=1,Food!$W64,"")</f>
        <v>7.208250642403997E-4</v>
      </c>
      <c r="U62" s="741">
        <f>IF(Select2=1,Paper!$W64,"")</f>
        <v>4.4285826866578129E-2</v>
      </c>
      <c r="V62" s="732">
        <f>IF(Select2=1,Nappies!$W64,"")</f>
        <v>0</v>
      </c>
      <c r="W62" s="741">
        <f>IF(Select2=1,Garden!$W64,"")</f>
        <v>0</v>
      </c>
      <c r="X62" s="732">
        <f>IF(Select2=1,Wood!$W64,"")</f>
        <v>4.2142132922723098E-2</v>
      </c>
      <c r="Y62" s="741">
        <f>IF(Select2=1,Textiles!$W64,"")</f>
        <v>5.5614759320819027E-3</v>
      </c>
      <c r="Z62" s="734">
        <f>Sludge!W64</f>
        <v>0</v>
      </c>
      <c r="AA62" s="734" t="str">
        <f>IF(Select2=2,MSW!$W64,"")</f>
        <v/>
      </c>
      <c r="AB62" s="742">
        <f>Industry!$W64</f>
        <v>0</v>
      </c>
      <c r="AC62" s="743">
        <f t="shared" si="4"/>
        <v>9.2710260785623541E-2</v>
      </c>
      <c r="AD62" s="744">
        <f>Recovery_OX!R57</f>
        <v>0</v>
      </c>
      <c r="AE62" s="699"/>
      <c r="AF62" s="746">
        <f>(AC62-AD62)*(1-Recovery_OX!U57)</f>
        <v>9.2710260785623541E-2</v>
      </c>
    </row>
    <row r="63" spans="2:32">
      <c r="B63" s="739">
        <f t="shared" si="1"/>
        <v>2046</v>
      </c>
      <c r="C63" s="740">
        <f>IF(Select2=1,Food!$K65,"")</f>
        <v>7.2219825675325967E-4</v>
      </c>
      <c r="D63" s="741">
        <f>IF(Select2=1,Paper!$K65,"")</f>
        <v>1.9985246339433965E-2</v>
      </c>
      <c r="E63" s="732">
        <f>IF(Select2=1,Nappies!$K65,"")</f>
        <v>7.4710916782803833E-3</v>
      </c>
      <c r="F63" s="741">
        <f>IF(Select2=1,Garden!$K65,"")</f>
        <v>0</v>
      </c>
      <c r="G63" s="732">
        <f>IF(Select2=1,Wood!$K65,"")</f>
        <v>0</v>
      </c>
      <c r="H63" s="741">
        <f>IF(Select2=1,Textiles!$K65,"")</f>
        <v>4.7317557821238143E-3</v>
      </c>
      <c r="I63" s="742">
        <f>Sludge!K65</f>
        <v>0</v>
      </c>
      <c r="J63" s="742" t="str">
        <f>IF(Select2=2,MSW!$K65,"")</f>
        <v/>
      </c>
      <c r="K63" s="742">
        <f>Industry!$K65</f>
        <v>0</v>
      </c>
      <c r="L63" s="743">
        <f t="shared" si="3"/>
        <v>3.291029205659142E-2</v>
      </c>
      <c r="M63" s="744">
        <f>Recovery_OX!C58</f>
        <v>0</v>
      </c>
      <c r="N63" s="699"/>
      <c r="O63" s="745">
        <f>(L63-M63)*(1-Recovery_OX!F58)</f>
        <v>3.291029205659142E-2</v>
      </c>
      <c r="P63" s="691"/>
      <c r="Q63" s="701"/>
      <c r="S63" s="739">
        <f t="shared" si="2"/>
        <v>2046</v>
      </c>
      <c r="T63" s="740">
        <f>IF(Select2=1,Food!$W65,"")</f>
        <v>4.8318349024526744E-4</v>
      </c>
      <c r="U63" s="741">
        <f>IF(Select2=1,Paper!$W65,"")</f>
        <v>4.129183127982225E-2</v>
      </c>
      <c r="V63" s="732">
        <f>IF(Select2=1,Nappies!$W65,"")</f>
        <v>0</v>
      </c>
      <c r="W63" s="741">
        <f>IF(Select2=1,Garden!$W65,"")</f>
        <v>0</v>
      </c>
      <c r="X63" s="732">
        <f>IF(Select2=1,Wood!$W65,"")</f>
        <v>4.0692671802827735E-2</v>
      </c>
      <c r="Y63" s="741">
        <f>IF(Select2=1,Textiles!$W65,"")</f>
        <v>5.1854857886288394E-3</v>
      </c>
      <c r="Z63" s="734">
        <f>Sludge!W65</f>
        <v>0</v>
      </c>
      <c r="AA63" s="734" t="str">
        <f>IF(Select2=2,MSW!$W65,"")</f>
        <v/>
      </c>
      <c r="AB63" s="742">
        <f>Industry!$W65</f>
        <v>0</v>
      </c>
      <c r="AC63" s="743">
        <f t="shared" si="4"/>
        <v>8.765317236152409E-2</v>
      </c>
      <c r="AD63" s="744">
        <f>Recovery_OX!R58</f>
        <v>0</v>
      </c>
      <c r="AE63" s="699"/>
      <c r="AF63" s="746">
        <f>(AC63-AD63)*(1-Recovery_OX!U58)</f>
        <v>8.765317236152409E-2</v>
      </c>
    </row>
    <row r="64" spans="2:32">
      <c r="B64" s="739">
        <f t="shared" si="1"/>
        <v>2047</v>
      </c>
      <c r="C64" s="740">
        <f>IF(Select2=1,Food!$K66,"")</f>
        <v>4.8410396871370349E-4</v>
      </c>
      <c r="D64" s="741">
        <f>IF(Select2=1,Paper!$K66,"")</f>
        <v>1.8634120176186205E-2</v>
      </c>
      <c r="E64" s="732">
        <f>IF(Select2=1,Nappies!$K66,"")</f>
        <v>6.3030971905311886E-3</v>
      </c>
      <c r="F64" s="741">
        <f>IF(Select2=1,Garden!$K66,"")</f>
        <v>0</v>
      </c>
      <c r="G64" s="732">
        <f>IF(Select2=1,Wood!$K66,"")</f>
        <v>0</v>
      </c>
      <c r="H64" s="741">
        <f>IF(Select2=1,Textiles!$K66,"")</f>
        <v>4.4118598485564809E-3</v>
      </c>
      <c r="I64" s="742">
        <f>Sludge!K66</f>
        <v>0</v>
      </c>
      <c r="J64" s="742" t="str">
        <f>IF(Select2=2,MSW!$K66,"")</f>
        <v/>
      </c>
      <c r="K64" s="742">
        <f>Industry!$K66</f>
        <v>0</v>
      </c>
      <c r="L64" s="743">
        <f t="shared" si="3"/>
        <v>2.9833181183987575E-2</v>
      </c>
      <c r="M64" s="744">
        <f>Recovery_OX!C59</f>
        <v>0</v>
      </c>
      <c r="N64" s="699"/>
      <c r="O64" s="745">
        <f>(L64-M64)*(1-Recovery_OX!F59)</f>
        <v>2.9833181183987575E-2</v>
      </c>
      <c r="P64" s="691"/>
      <c r="Q64" s="701"/>
      <c r="S64" s="739">
        <f t="shared" si="2"/>
        <v>2047</v>
      </c>
      <c r="T64" s="740">
        <f>IF(Select2=1,Food!$W66,"")</f>
        <v>3.2388757942486857E-4</v>
      </c>
      <c r="U64" s="741">
        <f>IF(Select2=1,Paper!$W66,"")</f>
        <v>3.8500248297905389E-2</v>
      </c>
      <c r="V64" s="732">
        <f>IF(Select2=1,Nappies!$W66,"")</f>
        <v>0</v>
      </c>
      <c r="W64" s="741">
        <f>IF(Select2=1,Garden!$W66,"")</f>
        <v>0</v>
      </c>
      <c r="X64" s="732">
        <f>IF(Select2=1,Wood!$W66,"")</f>
        <v>3.9293064294802012E-2</v>
      </c>
      <c r="Y64" s="741">
        <f>IF(Select2=1,Textiles!$W66,"")</f>
        <v>4.8349149025276525E-3</v>
      </c>
      <c r="Z64" s="734">
        <f>Sludge!W66</f>
        <v>0</v>
      </c>
      <c r="AA64" s="734" t="str">
        <f>IF(Select2=2,MSW!$W66,"")</f>
        <v/>
      </c>
      <c r="AB64" s="742">
        <f>Industry!$W66</f>
        <v>0</v>
      </c>
      <c r="AC64" s="743">
        <f t="shared" si="4"/>
        <v>8.2952115074659938E-2</v>
      </c>
      <c r="AD64" s="744">
        <f>Recovery_OX!R59</f>
        <v>0</v>
      </c>
      <c r="AE64" s="699"/>
      <c r="AF64" s="746">
        <f>(AC64-AD64)*(1-Recovery_OX!U59)</f>
        <v>8.2952115074659938E-2</v>
      </c>
    </row>
    <row r="65" spans="2:32">
      <c r="B65" s="739">
        <f t="shared" si="1"/>
        <v>2048</v>
      </c>
      <c r="C65" s="740">
        <f>IF(Select2=1,Food!$K67,"")</f>
        <v>3.2450459459420545E-4</v>
      </c>
      <c r="D65" s="741">
        <f>IF(Select2=1,Paper!$K67,"")</f>
        <v>1.737433849166076E-2</v>
      </c>
      <c r="E65" s="732">
        <f>IF(Select2=1,Nappies!$K67,"")</f>
        <v>5.3177013352386764E-3</v>
      </c>
      <c r="F65" s="741">
        <f>IF(Select2=1,Garden!$K67,"")</f>
        <v>0</v>
      </c>
      <c r="G65" s="732">
        <f>IF(Select2=1,Wood!$K67,"")</f>
        <v>0</v>
      </c>
      <c r="H65" s="741">
        <f>IF(Select2=1,Textiles!$K67,"")</f>
        <v>4.1135908570852555E-3</v>
      </c>
      <c r="I65" s="742">
        <f>Sludge!K67</f>
        <v>0</v>
      </c>
      <c r="J65" s="742" t="str">
        <f>IF(Select2=2,MSW!$K67,"")</f>
        <v/>
      </c>
      <c r="K65" s="742">
        <f>Industry!$K67</f>
        <v>0</v>
      </c>
      <c r="L65" s="743">
        <f t="shared" si="3"/>
        <v>2.7130135278578903E-2</v>
      </c>
      <c r="M65" s="744">
        <f>Recovery_OX!C60</f>
        <v>0</v>
      </c>
      <c r="N65" s="699"/>
      <c r="O65" s="745">
        <f>(L65-M65)*(1-Recovery_OX!F60)</f>
        <v>2.7130135278578903E-2</v>
      </c>
      <c r="P65" s="691"/>
      <c r="Q65" s="701"/>
      <c r="S65" s="739">
        <f t="shared" si="2"/>
        <v>2048</v>
      </c>
      <c r="T65" s="740">
        <f>IF(Select2=1,Food!$W67,"")</f>
        <v>2.1710833715044966E-4</v>
      </c>
      <c r="U65" s="741">
        <f>IF(Select2=1,Paper!$W67,"")</f>
        <v>3.5897393577811486E-2</v>
      </c>
      <c r="V65" s="732">
        <f>IF(Select2=1,Nappies!$W67,"")</f>
        <v>0</v>
      </c>
      <c r="W65" s="741">
        <f>IF(Select2=1,Garden!$W67,"")</f>
        <v>0</v>
      </c>
      <c r="X65" s="732">
        <f>IF(Select2=1,Wood!$W67,"")</f>
        <v>3.7941595704417616E-2</v>
      </c>
      <c r="Y65" s="741">
        <f>IF(Select2=1,Textiles!$W67,"")</f>
        <v>4.5080447748879534E-3</v>
      </c>
      <c r="Z65" s="734">
        <f>Sludge!W67</f>
        <v>0</v>
      </c>
      <c r="AA65" s="734" t="str">
        <f>IF(Select2=2,MSW!$W67,"")</f>
        <v/>
      </c>
      <c r="AB65" s="742">
        <f>Industry!$W67</f>
        <v>0</v>
      </c>
      <c r="AC65" s="743">
        <f t="shared" si="4"/>
        <v>7.8564142394267497E-2</v>
      </c>
      <c r="AD65" s="744">
        <f>Recovery_OX!R60</f>
        <v>0</v>
      </c>
      <c r="AE65" s="699"/>
      <c r="AF65" s="746">
        <f>(AC65-AD65)*(1-Recovery_OX!U60)</f>
        <v>7.8564142394267497E-2</v>
      </c>
    </row>
    <row r="66" spans="2:32">
      <c r="B66" s="739">
        <f t="shared" si="1"/>
        <v>2049</v>
      </c>
      <c r="C66" s="740">
        <f>IF(Select2=1,Food!$K68,"")</f>
        <v>2.1752193478716427E-4</v>
      </c>
      <c r="D66" s="741">
        <f>IF(Select2=1,Paper!$K68,"")</f>
        <v>1.6199725834578526E-2</v>
      </c>
      <c r="E66" s="732">
        <f>IF(Select2=1,Nappies!$K68,"")</f>
        <v>4.4863575217084818E-3</v>
      </c>
      <c r="F66" s="741">
        <f>IF(Select2=1,Garden!$K68,"")</f>
        <v>0</v>
      </c>
      <c r="G66" s="732">
        <f>IF(Select2=1,Wood!$K68,"")</f>
        <v>0</v>
      </c>
      <c r="H66" s="741">
        <f>IF(Select2=1,Textiles!$K68,"")</f>
        <v>3.8354866927679055E-3</v>
      </c>
      <c r="I66" s="742">
        <f>Sludge!K68</f>
        <v>0</v>
      </c>
      <c r="J66" s="742" t="str">
        <f>IF(Select2=2,MSW!$K68,"")</f>
        <v/>
      </c>
      <c r="K66" s="742">
        <f>Industry!$K68</f>
        <v>0</v>
      </c>
      <c r="L66" s="743">
        <f t="shared" si="3"/>
        <v>2.4739091983842075E-2</v>
      </c>
      <c r="M66" s="744">
        <f>Recovery_OX!C61</f>
        <v>0</v>
      </c>
      <c r="N66" s="699"/>
      <c r="O66" s="745">
        <f>(L66-M66)*(1-Recovery_OX!F61)</f>
        <v>2.4739091983842075E-2</v>
      </c>
      <c r="P66" s="691"/>
      <c r="Q66" s="701"/>
      <c r="S66" s="739">
        <f t="shared" si="2"/>
        <v>2049</v>
      </c>
      <c r="T66" s="740">
        <f>IF(Select2=1,Food!$W68,"")</f>
        <v>1.4553207055341053E-4</v>
      </c>
      <c r="U66" s="741">
        <f>IF(Select2=1,Paper!$W68,"")</f>
        <v>3.3470507922682906E-2</v>
      </c>
      <c r="V66" s="732">
        <f>IF(Select2=1,Nappies!$W68,"")</f>
        <v>0</v>
      </c>
      <c r="W66" s="741">
        <f>IF(Select2=1,Garden!$W68,"")</f>
        <v>0</v>
      </c>
      <c r="X66" s="732">
        <f>IF(Select2=1,Wood!$W68,"")</f>
        <v>3.6636610313640468E-2</v>
      </c>
      <c r="Y66" s="741">
        <f>IF(Select2=1,Textiles!$W68,"")</f>
        <v>4.2032730879648303E-3</v>
      </c>
      <c r="Z66" s="734">
        <f>Sludge!W68</f>
        <v>0</v>
      </c>
      <c r="AA66" s="734" t="str">
        <f>IF(Select2=2,MSW!$W68,"")</f>
        <v/>
      </c>
      <c r="AB66" s="742">
        <f>Industry!$W68</f>
        <v>0</v>
      </c>
      <c r="AC66" s="743">
        <f t="shared" si="4"/>
        <v>7.4455923394841611E-2</v>
      </c>
      <c r="AD66" s="744">
        <f>Recovery_OX!R61</f>
        <v>0</v>
      </c>
      <c r="AE66" s="699"/>
      <c r="AF66" s="746">
        <f>(AC66-AD66)*(1-Recovery_OX!U61)</f>
        <v>7.4455923394841611E-2</v>
      </c>
    </row>
    <row r="67" spans="2:32">
      <c r="B67" s="739">
        <f t="shared" si="1"/>
        <v>2050</v>
      </c>
      <c r="C67" s="740">
        <f>IF(Select2=1,Food!$K69,"")</f>
        <v>1.4580931334029327E-4</v>
      </c>
      <c r="D67" s="741">
        <f>IF(Select2=1,Paper!$K69,"")</f>
        <v>1.5104524252331749E-2</v>
      </c>
      <c r="E67" s="732">
        <f>IF(Select2=1,Nappies!$K69,"")</f>
        <v>3.7849819957379936E-3</v>
      </c>
      <c r="F67" s="741">
        <f>IF(Select2=1,Garden!$K69,"")</f>
        <v>0</v>
      </c>
      <c r="G67" s="732">
        <f>IF(Select2=1,Wood!$K69,"")</f>
        <v>0</v>
      </c>
      <c r="H67" s="741">
        <f>IF(Select2=1,Textiles!$K69,"")</f>
        <v>3.5761840886682997E-3</v>
      </c>
      <c r="I67" s="742">
        <f>Sludge!K69</f>
        <v>0</v>
      </c>
      <c r="J67" s="742" t="str">
        <f>IF(Select2=2,MSW!$K69,"")</f>
        <v/>
      </c>
      <c r="K67" s="742">
        <f>Industry!$K69</f>
        <v>0</v>
      </c>
      <c r="L67" s="743">
        <f t="shared" si="3"/>
        <v>2.2611499650078332E-2</v>
      </c>
      <c r="M67" s="744">
        <f>Recovery_OX!C62</f>
        <v>0</v>
      </c>
      <c r="N67" s="699"/>
      <c r="O67" s="745">
        <f>(L67-M67)*(1-Recovery_OX!F62)</f>
        <v>2.2611499650078332E-2</v>
      </c>
      <c r="P67" s="691"/>
      <c r="Q67" s="701"/>
      <c r="S67" s="739">
        <f t="shared" si="2"/>
        <v>2050</v>
      </c>
      <c r="T67" s="740">
        <f>IF(Select2=1,Food!$W69,"")</f>
        <v>9.7553064233024044E-5</v>
      </c>
      <c r="U67" s="741">
        <f>IF(Select2=1,Paper!$W69,"")</f>
        <v>3.1207694736222622E-2</v>
      </c>
      <c r="V67" s="732">
        <f>IF(Select2=1,Nappies!$W69,"")</f>
        <v>0</v>
      </c>
      <c r="W67" s="741">
        <f>IF(Select2=1,Garden!$W69,"")</f>
        <v>0</v>
      </c>
      <c r="X67" s="732">
        <f>IF(Select2=1,Wood!$W69,"")</f>
        <v>3.5376509352169058E-2</v>
      </c>
      <c r="Y67" s="741">
        <f>IF(Select2=1,Textiles!$W69,"")</f>
        <v>3.9191058505953988E-3</v>
      </c>
      <c r="Z67" s="734">
        <f>Sludge!W69</f>
        <v>0</v>
      </c>
      <c r="AA67" s="734" t="str">
        <f>IF(Select2=2,MSW!$W69,"")</f>
        <v/>
      </c>
      <c r="AB67" s="742">
        <f>Industry!$W69</f>
        <v>0</v>
      </c>
      <c r="AC67" s="743">
        <f t="shared" si="4"/>
        <v>7.0600863003220105E-2</v>
      </c>
      <c r="AD67" s="744">
        <f>Recovery_OX!R62</f>
        <v>0</v>
      </c>
      <c r="AE67" s="699"/>
      <c r="AF67" s="746">
        <f>(AC67-AD67)*(1-Recovery_OX!U62)</f>
        <v>7.0600863003220105E-2</v>
      </c>
    </row>
    <row r="68" spans="2:32">
      <c r="B68" s="739">
        <f t="shared" si="1"/>
        <v>2051</v>
      </c>
      <c r="C68" s="740">
        <f>IF(Select2=1,Food!$K70,"")</f>
        <v>9.7738905630690345E-5</v>
      </c>
      <c r="D68" s="741">
        <f>IF(Select2=1,Paper!$K70,"")</f>
        <v>1.4083365065493639E-2</v>
      </c>
      <c r="E68" s="732">
        <f>IF(Select2=1,Nappies!$K70,"")</f>
        <v>3.1932561412549082E-3</v>
      </c>
      <c r="F68" s="741">
        <f>IF(Select2=1,Garden!$K70,"")</f>
        <v>0</v>
      </c>
      <c r="G68" s="732">
        <f>IF(Select2=1,Wood!$K70,"")</f>
        <v>0</v>
      </c>
      <c r="H68" s="741">
        <f>IF(Select2=1,Textiles!$K70,"")</f>
        <v>3.3344119431203086E-3</v>
      </c>
      <c r="I68" s="742">
        <f>Sludge!K70</f>
        <v>0</v>
      </c>
      <c r="J68" s="742" t="str">
        <f>IF(Select2=2,MSW!$K70,"")</f>
        <v/>
      </c>
      <c r="K68" s="742">
        <f>Industry!$K70</f>
        <v>0</v>
      </c>
      <c r="L68" s="743">
        <f t="shared" si="3"/>
        <v>2.0708772055499546E-2</v>
      </c>
      <c r="M68" s="744">
        <f>Recovery_OX!C63</f>
        <v>0</v>
      </c>
      <c r="N68" s="699"/>
      <c r="O68" s="745">
        <f>(L68-M68)*(1-Recovery_OX!F63)</f>
        <v>2.0708772055499546E-2</v>
      </c>
      <c r="P68" s="691"/>
      <c r="Q68" s="701"/>
      <c r="S68" s="739">
        <f t="shared" si="2"/>
        <v>2051</v>
      </c>
      <c r="T68" s="740">
        <f>IF(Select2=1,Food!$W70,"")</f>
        <v>6.5391774507598367E-5</v>
      </c>
      <c r="U68" s="741">
        <f>IF(Select2=1,Paper!$W70,"")</f>
        <v>2.9097861705565366E-2</v>
      </c>
      <c r="V68" s="732">
        <f>IF(Select2=1,Nappies!$W70,"")</f>
        <v>0</v>
      </c>
      <c r="W68" s="741">
        <f>IF(Select2=1,Garden!$W70,"")</f>
        <v>0</v>
      </c>
      <c r="X68" s="732">
        <f>IF(Select2=1,Wood!$W70,"")</f>
        <v>3.4159749038740896E-2</v>
      </c>
      <c r="Y68" s="741">
        <f>IF(Select2=1,Textiles!$W70,"")</f>
        <v>3.6541500746523946E-3</v>
      </c>
      <c r="Z68" s="734">
        <f>Sludge!W70</f>
        <v>0</v>
      </c>
      <c r="AA68" s="734" t="str">
        <f>IF(Select2=2,MSW!$W70,"")</f>
        <v/>
      </c>
      <c r="AB68" s="742">
        <f>Industry!$W70</f>
        <v>0</v>
      </c>
      <c r="AC68" s="743">
        <f t="shared" si="4"/>
        <v>6.6977152593466246E-2</v>
      </c>
      <c r="AD68" s="744">
        <f>Recovery_OX!R63</f>
        <v>0</v>
      </c>
      <c r="AE68" s="699"/>
      <c r="AF68" s="746">
        <f>(AC68-AD68)*(1-Recovery_OX!U63)</f>
        <v>6.6977152593466246E-2</v>
      </c>
    </row>
    <row r="69" spans="2:32">
      <c r="B69" s="739">
        <f t="shared" si="1"/>
        <v>2052</v>
      </c>
      <c r="C69" s="740">
        <f>IF(Select2=1,Food!$K71,"")</f>
        <v>6.5516347721837354E-5</v>
      </c>
      <c r="D69" s="741">
        <f>IF(Select2=1,Paper!$K71,"")</f>
        <v>1.3131242550545598E-2</v>
      </c>
      <c r="E69" s="732">
        <f>IF(Select2=1,Nappies!$K71,"")</f>
        <v>2.6940378567570978E-3</v>
      </c>
      <c r="F69" s="741">
        <f>IF(Select2=1,Garden!$K71,"")</f>
        <v>0</v>
      </c>
      <c r="G69" s="732">
        <f>IF(Select2=1,Wood!$K71,"")</f>
        <v>0</v>
      </c>
      <c r="H69" s="741">
        <f>IF(Select2=1,Textiles!$K71,"")</f>
        <v>3.1089850887859602E-3</v>
      </c>
      <c r="I69" s="742">
        <f>Sludge!K71</f>
        <v>0</v>
      </c>
      <c r="J69" s="742" t="str">
        <f>IF(Select2=2,MSW!$K71,"")</f>
        <v/>
      </c>
      <c r="K69" s="742">
        <f>Industry!$K71</f>
        <v>0</v>
      </c>
      <c r="L69" s="743">
        <f t="shared" si="3"/>
        <v>1.8999781843810494E-2</v>
      </c>
      <c r="M69" s="744">
        <f>Recovery_OX!C64</f>
        <v>0</v>
      </c>
      <c r="N69" s="699"/>
      <c r="O69" s="745">
        <f>(L69-M69)*(1-Recovery_OX!F64)</f>
        <v>1.8999781843810494E-2</v>
      </c>
      <c r="P69" s="691"/>
      <c r="Q69" s="701"/>
      <c r="S69" s="739">
        <f t="shared" si="2"/>
        <v>2052</v>
      </c>
      <c r="T69" s="740">
        <f>IF(Select2=1,Food!$W71,"")</f>
        <v>4.3833417298285484E-5</v>
      </c>
      <c r="U69" s="741">
        <f>IF(Select2=1,Paper!$W71,"")</f>
        <v>2.7130666426747101E-2</v>
      </c>
      <c r="V69" s="732">
        <f>IF(Select2=1,Nappies!$W71,"")</f>
        <v>0</v>
      </c>
      <c r="W69" s="741">
        <f>IF(Select2=1,Garden!$W71,"")</f>
        <v>0</v>
      </c>
      <c r="X69" s="732">
        <f>IF(Select2=1,Wood!$W71,"")</f>
        <v>3.2984838689807408E-2</v>
      </c>
      <c r="Y69" s="741">
        <f>IF(Select2=1,Textiles!$W71,"")</f>
        <v>3.4071069466147523E-3</v>
      </c>
      <c r="Z69" s="734">
        <f>Sludge!W71</f>
        <v>0</v>
      </c>
      <c r="AA69" s="734" t="str">
        <f>IF(Select2=2,MSW!$W71,"")</f>
        <v/>
      </c>
      <c r="AB69" s="742">
        <f>Industry!$W71</f>
        <v>0</v>
      </c>
      <c r="AC69" s="743">
        <f t="shared" si="4"/>
        <v>6.3566445480467554E-2</v>
      </c>
      <c r="AD69" s="744">
        <f>Recovery_OX!R64</f>
        <v>0</v>
      </c>
      <c r="AE69" s="699"/>
      <c r="AF69" s="746">
        <f>(AC69-AD69)*(1-Recovery_OX!U64)</f>
        <v>6.3566445480467554E-2</v>
      </c>
    </row>
    <row r="70" spans="2:32">
      <c r="B70" s="739">
        <f t="shared" si="1"/>
        <v>2053</v>
      </c>
      <c r="C70" s="740">
        <f>IF(Select2=1,Food!$K72,"")</f>
        <v>4.3916921220988975E-5</v>
      </c>
      <c r="D70" s="741">
        <f>IF(Select2=1,Paper!$K72,"")</f>
        <v>1.2243489401814734E-2</v>
      </c>
      <c r="E70" s="732">
        <f>IF(Select2=1,Nappies!$K72,"")</f>
        <v>2.2728649543246916E-3</v>
      </c>
      <c r="F70" s="741">
        <f>IF(Select2=1,Garden!$K72,"")</f>
        <v>0</v>
      </c>
      <c r="G70" s="732">
        <f>IF(Select2=1,Wood!$K72,"")</f>
        <v>0</v>
      </c>
      <c r="H70" s="741">
        <f>IF(Select2=1,Textiles!$K72,"")</f>
        <v>2.898798482963775E-3</v>
      </c>
      <c r="I70" s="742">
        <f>Sludge!K72</f>
        <v>0</v>
      </c>
      <c r="J70" s="742" t="str">
        <f>IF(Select2=2,MSW!$K72,"")</f>
        <v/>
      </c>
      <c r="K70" s="742">
        <f>Industry!$K72</f>
        <v>0</v>
      </c>
      <c r="L70" s="743">
        <f t="shared" si="3"/>
        <v>1.745906976032419E-2</v>
      </c>
      <c r="M70" s="744">
        <f>Recovery_OX!C65</f>
        <v>0</v>
      </c>
      <c r="N70" s="699"/>
      <c r="O70" s="745">
        <f>(L70-M70)*(1-Recovery_OX!F65)</f>
        <v>1.745906976032419E-2</v>
      </c>
      <c r="P70" s="691"/>
      <c r="Q70" s="701"/>
      <c r="S70" s="739">
        <f t="shared" si="2"/>
        <v>2053</v>
      </c>
      <c r="T70" s="740">
        <f>IF(Select2=1,Food!$W72,"")</f>
        <v>2.9382418301286117E-5</v>
      </c>
      <c r="U70" s="741">
        <f>IF(Select2=1,Paper!$W72,"")</f>
        <v>2.5296465706228795E-2</v>
      </c>
      <c r="V70" s="732">
        <f>IF(Select2=1,Nappies!$W72,"")</f>
        <v>0</v>
      </c>
      <c r="W70" s="741">
        <f>IF(Select2=1,Garden!$W72,"")</f>
        <v>0</v>
      </c>
      <c r="X70" s="732">
        <f>IF(Select2=1,Wood!$W72,"")</f>
        <v>3.1850338893260166E-2</v>
      </c>
      <c r="Y70" s="741">
        <f>IF(Select2=1,Textiles!$W72,"")</f>
        <v>3.1767654607822212E-3</v>
      </c>
      <c r="Z70" s="734">
        <f>Sludge!W72</f>
        <v>0</v>
      </c>
      <c r="AA70" s="734" t="str">
        <f>IF(Select2=2,MSW!$W72,"")</f>
        <v/>
      </c>
      <c r="AB70" s="742">
        <f>Industry!$W72</f>
        <v>0</v>
      </c>
      <c r="AC70" s="743">
        <f t="shared" si="4"/>
        <v>6.0352952478572468E-2</v>
      </c>
      <c r="AD70" s="744">
        <f>Recovery_OX!R65</f>
        <v>0</v>
      </c>
      <c r="AE70" s="699"/>
      <c r="AF70" s="746">
        <f>(AC70-AD70)*(1-Recovery_OX!U65)</f>
        <v>6.0352952478572468E-2</v>
      </c>
    </row>
    <row r="71" spans="2:32">
      <c r="B71" s="739">
        <f t="shared" si="1"/>
        <v>2054</v>
      </c>
      <c r="C71" s="740">
        <f>IF(Select2=1,Food!$K73,"")</f>
        <v>2.9438392654596878E-5</v>
      </c>
      <c r="D71" s="741">
        <f>IF(Select2=1,Paper!$K73,"")</f>
        <v>1.1415753852336036E-2</v>
      </c>
      <c r="E71" s="732">
        <f>IF(Select2=1,Nappies!$K73,"")</f>
        <v>1.9175361948386889E-3</v>
      </c>
      <c r="F71" s="741">
        <f>IF(Select2=1,Garden!$K73,"")</f>
        <v>0</v>
      </c>
      <c r="G71" s="732">
        <f>IF(Select2=1,Wood!$K73,"")</f>
        <v>0</v>
      </c>
      <c r="H71" s="741">
        <f>IF(Select2=1,Textiles!$K73,"")</f>
        <v>2.7028217906681627E-3</v>
      </c>
      <c r="I71" s="742">
        <f>Sludge!K73</f>
        <v>0</v>
      </c>
      <c r="J71" s="742" t="str">
        <f>IF(Select2=2,MSW!$K73,"")</f>
        <v/>
      </c>
      <c r="K71" s="742">
        <f>Industry!$K73</f>
        <v>0</v>
      </c>
      <c r="L71" s="743">
        <f t="shared" si="3"/>
        <v>1.6065550230497484E-2</v>
      </c>
      <c r="M71" s="744">
        <f>Recovery_OX!C66</f>
        <v>0</v>
      </c>
      <c r="N71" s="699"/>
      <c r="O71" s="745">
        <f>(L71-M71)*(1-Recovery_OX!F66)</f>
        <v>1.6065550230497484E-2</v>
      </c>
      <c r="P71" s="691"/>
      <c r="Q71" s="701"/>
      <c r="S71" s="739">
        <f t="shared" si="2"/>
        <v>2054</v>
      </c>
      <c r="T71" s="740">
        <f>IF(Select2=1,Food!$W73,"")</f>
        <v>1.9695623988356523E-5</v>
      </c>
      <c r="U71" s="741">
        <f>IF(Select2=1,Paper!$W73,"")</f>
        <v>2.3586268289950488E-2</v>
      </c>
      <c r="V71" s="732">
        <f>IF(Select2=1,Nappies!$W73,"")</f>
        <v>0</v>
      </c>
      <c r="W71" s="741">
        <f>IF(Select2=1,Garden!$W73,"")</f>
        <v>0</v>
      </c>
      <c r="X71" s="732">
        <f>IF(Select2=1,Wood!$W73,"")</f>
        <v>3.0754859744971039E-2</v>
      </c>
      <c r="Y71" s="741">
        <f>IF(Select2=1,Textiles!$W73,"")</f>
        <v>2.9619964829240147E-3</v>
      </c>
      <c r="Z71" s="734">
        <f>Sludge!W73</f>
        <v>0</v>
      </c>
      <c r="AA71" s="734" t="str">
        <f>IF(Select2=2,MSW!$W73,"")</f>
        <v/>
      </c>
      <c r="AB71" s="742">
        <f>Industry!$W73</f>
        <v>0</v>
      </c>
      <c r="AC71" s="743">
        <f t="shared" si="4"/>
        <v>5.7322820141833902E-2</v>
      </c>
      <c r="AD71" s="744">
        <f>Recovery_OX!R66</f>
        <v>0</v>
      </c>
      <c r="AE71" s="699"/>
      <c r="AF71" s="746">
        <f>(AC71-AD71)*(1-Recovery_OX!U66)</f>
        <v>5.7322820141833902E-2</v>
      </c>
    </row>
    <row r="72" spans="2:32">
      <c r="B72" s="739">
        <f t="shared" si="1"/>
        <v>2055</v>
      </c>
      <c r="C72" s="740">
        <f>IF(Select2=1,Food!$K74,"")</f>
        <v>1.9733144719444604E-5</v>
      </c>
      <c r="D72" s="741">
        <f>IF(Select2=1,Paper!$K74,"")</f>
        <v>1.064397834148564E-2</v>
      </c>
      <c r="E72" s="732">
        <f>IF(Select2=1,Nappies!$K74,"")</f>
        <v>1.6177578221355099E-3</v>
      </c>
      <c r="F72" s="741">
        <f>IF(Select2=1,Garden!$K74,"")</f>
        <v>0</v>
      </c>
      <c r="G72" s="732">
        <f>IF(Select2=1,Wood!$K74,"")</f>
        <v>0</v>
      </c>
      <c r="H72" s="741">
        <f>IF(Select2=1,Textiles!$K74,"")</f>
        <v>2.5200943339261234E-3</v>
      </c>
      <c r="I72" s="742">
        <f>Sludge!K74</f>
        <v>0</v>
      </c>
      <c r="J72" s="742" t="str">
        <f>IF(Select2=2,MSW!$K74,"")</f>
        <v/>
      </c>
      <c r="K72" s="742">
        <f>Industry!$K74</f>
        <v>0</v>
      </c>
      <c r="L72" s="743">
        <f t="shared" si="3"/>
        <v>1.4801563642266717E-2</v>
      </c>
      <c r="M72" s="744">
        <f>Recovery_OX!C67</f>
        <v>0</v>
      </c>
      <c r="N72" s="699"/>
      <c r="O72" s="745">
        <f>(L72-M72)*(1-Recovery_OX!F67)</f>
        <v>1.4801563642266717E-2</v>
      </c>
      <c r="P72" s="691"/>
      <c r="Q72" s="701"/>
      <c r="S72" s="739">
        <f t="shared" si="2"/>
        <v>2055</v>
      </c>
      <c r="T72" s="740">
        <f>IF(Select2=1,Food!$W74,"")</f>
        <v>1.3202371578575785E-5</v>
      </c>
      <c r="U72" s="741">
        <f>IF(Select2=1,Paper!$W74,"")</f>
        <v>2.1991690788193477E-2</v>
      </c>
      <c r="V72" s="732">
        <f>IF(Select2=1,Nappies!$W74,"")</f>
        <v>0</v>
      </c>
      <c r="W72" s="741">
        <f>IF(Select2=1,Garden!$W74,"")</f>
        <v>0</v>
      </c>
      <c r="X72" s="732">
        <f>IF(Select2=1,Wood!$W74,"")</f>
        <v>2.9697059145985836E-2</v>
      </c>
      <c r="Y72" s="741">
        <f>IF(Select2=1,Textiles!$W74,"")</f>
        <v>2.7617472152615058E-3</v>
      </c>
      <c r="Z72" s="734">
        <f>Sludge!W74</f>
        <v>0</v>
      </c>
      <c r="AA72" s="734" t="str">
        <f>IF(Select2=2,MSW!$W74,"")</f>
        <v/>
      </c>
      <c r="AB72" s="742">
        <f>Industry!$W74</f>
        <v>0</v>
      </c>
      <c r="AC72" s="743">
        <f t="shared" si="4"/>
        <v>5.4463699521019392E-2</v>
      </c>
      <c r="AD72" s="744">
        <f>Recovery_OX!R67</f>
        <v>0</v>
      </c>
      <c r="AE72" s="699"/>
      <c r="AF72" s="746">
        <f>(AC72-AD72)*(1-Recovery_OX!U67)</f>
        <v>5.4463699521019392E-2</v>
      </c>
    </row>
    <row r="73" spans="2:32">
      <c r="B73" s="739">
        <f t="shared" si="1"/>
        <v>2056</v>
      </c>
      <c r="C73" s="740">
        <f>IF(Select2=1,Food!$K75,"")</f>
        <v>1.3227522476766039E-5</v>
      </c>
      <c r="D73" s="741">
        <f>IF(Select2=1,Paper!$K75,"")</f>
        <v>9.9243796248139754E-3</v>
      </c>
      <c r="E73" s="732">
        <f>IF(Select2=1,Nappies!$K75,"")</f>
        <v>1.3648453563093201E-3</v>
      </c>
      <c r="F73" s="741">
        <f>IF(Select2=1,Garden!$K75,"")</f>
        <v>0</v>
      </c>
      <c r="G73" s="732">
        <f>IF(Select2=1,Wood!$K75,"")</f>
        <v>0</v>
      </c>
      <c r="H73" s="741">
        <f>IF(Select2=1,Textiles!$K75,"")</f>
        <v>2.3497203825327143E-3</v>
      </c>
      <c r="I73" s="742">
        <f>Sludge!K75</f>
        <v>0</v>
      </c>
      <c r="J73" s="742" t="str">
        <f>IF(Select2=2,MSW!$K75,"")</f>
        <v/>
      </c>
      <c r="K73" s="742">
        <f>Industry!$K75</f>
        <v>0</v>
      </c>
      <c r="L73" s="743">
        <f t="shared" si="3"/>
        <v>1.3652172886132775E-2</v>
      </c>
      <c r="M73" s="744">
        <f>Recovery_OX!C68</f>
        <v>0</v>
      </c>
      <c r="N73" s="699"/>
      <c r="O73" s="745">
        <f>(L73-M73)*(1-Recovery_OX!F68)</f>
        <v>1.3652172886132775E-2</v>
      </c>
      <c r="P73" s="691"/>
      <c r="Q73" s="701"/>
      <c r="S73" s="739">
        <f t="shared" si="2"/>
        <v>2056</v>
      </c>
      <c r="T73" s="740">
        <f>IF(Select2=1,Food!$W75,"")</f>
        <v>8.8498143243305362E-6</v>
      </c>
      <c r="U73" s="741">
        <f>IF(Select2=1,Paper!$W75,"")</f>
        <v>2.0504916580194169E-2</v>
      </c>
      <c r="V73" s="732">
        <f>IF(Select2=1,Nappies!$W75,"")</f>
        <v>0</v>
      </c>
      <c r="W73" s="741">
        <f>IF(Select2=1,Garden!$W75,"")</f>
        <v>0</v>
      </c>
      <c r="X73" s="732">
        <f>IF(Select2=1,Wood!$W75,"")</f>
        <v>2.8675641158285223E-2</v>
      </c>
      <c r="Y73" s="741">
        <f>IF(Select2=1,Textiles!$W75,"")</f>
        <v>2.5750360356522903E-3</v>
      </c>
      <c r="Z73" s="734">
        <f>Sludge!W75</f>
        <v>0</v>
      </c>
      <c r="AA73" s="734" t="str">
        <f>IF(Select2=2,MSW!$W75,"")</f>
        <v/>
      </c>
      <c r="AB73" s="742">
        <f>Industry!$W75</f>
        <v>0</v>
      </c>
      <c r="AC73" s="743">
        <f t="shared" si="4"/>
        <v>5.1764443588456013E-2</v>
      </c>
      <c r="AD73" s="744">
        <f>Recovery_OX!R68</f>
        <v>0</v>
      </c>
      <c r="AE73" s="699"/>
      <c r="AF73" s="746">
        <f>(AC73-AD73)*(1-Recovery_OX!U68)</f>
        <v>5.1764443588456013E-2</v>
      </c>
    </row>
    <row r="74" spans="2:32">
      <c r="B74" s="739">
        <f t="shared" si="1"/>
        <v>2057</v>
      </c>
      <c r="C74" s="740">
        <f>IF(Select2=1,Food!$K76,"")</f>
        <v>8.8666734755632657E-6</v>
      </c>
      <c r="D74" s="741">
        <f>IF(Select2=1,Paper!$K76,"")</f>
        <v>9.2534302285770653E-3</v>
      </c>
      <c r="E74" s="732">
        <f>IF(Select2=1,Nappies!$K76,"")</f>
        <v>1.1514720072131285E-3</v>
      </c>
      <c r="F74" s="741">
        <f>IF(Select2=1,Garden!$K76,"")</f>
        <v>0</v>
      </c>
      <c r="G74" s="732">
        <f>IF(Select2=1,Wood!$K76,"")</f>
        <v>0</v>
      </c>
      <c r="H74" s="741">
        <f>IF(Select2=1,Textiles!$K76,"")</f>
        <v>2.1908647631805438E-3</v>
      </c>
      <c r="I74" s="742">
        <f>Sludge!K76</f>
        <v>0</v>
      </c>
      <c r="J74" s="742" t="str">
        <f>IF(Select2=2,MSW!$K76,"")</f>
        <v/>
      </c>
      <c r="K74" s="742">
        <f>Industry!$K76</f>
        <v>0</v>
      </c>
      <c r="L74" s="743">
        <f t="shared" si="3"/>
        <v>1.2604633672446301E-2</v>
      </c>
      <c r="M74" s="744">
        <f>Recovery_OX!C69</f>
        <v>0</v>
      </c>
      <c r="N74" s="699"/>
      <c r="O74" s="745">
        <f>(L74-M74)*(1-Recovery_OX!F69)</f>
        <v>1.2604633672446301E-2</v>
      </c>
      <c r="P74" s="691"/>
      <c r="Q74" s="701"/>
      <c r="S74" s="739">
        <f t="shared" si="2"/>
        <v>2057</v>
      </c>
      <c r="T74" s="740">
        <f>IF(Select2=1,Food!$W76,"")</f>
        <v>5.9322079452921061E-6</v>
      </c>
      <c r="U74" s="741">
        <f>IF(Select2=1,Paper!$W76,"")</f>
        <v>1.9118657497060054E-2</v>
      </c>
      <c r="V74" s="732">
        <f>IF(Select2=1,Nappies!$W76,"")</f>
        <v>0</v>
      </c>
      <c r="W74" s="741">
        <f>IF(Select2=1,Garden!$W76,"")</f>
        <v>0</v>
      </c>
      <c r="X74" s="732">
        <f>IF(Select2=1,Wood!$W76,"")</f>
        <v>2.7689354417098608E-2</v>
      </c>
      <c r="Y74" s="741">
        <f>IF(Select2=1,Textiles!$W76,"")</f>
        <v>2.4009476856773088E-3</v>
      </c>
      <c r="Z74" s="734">
        <f>Sludge!W76</f>
        <v>0</v>
      </c>
      <c r="AA74" s="734" t="str">
        <f>IF(Select2=2,MSW!$W76,"")</f>
        <v/>
      </c>
      <c r="AB74" s="742">
        <f>Industry!$W76</f>
        <v>0</v>
      </c>
      <c r="AC74" s="743">
        <f t="shared" si="4"/>
        <v>4.9214891807781262E-2</v>
      </c>
      <c r="AD74" s="744">
        <f>Recovery_OX!R69</f>
        <v>0</v>
      </c>
      <c r="AE74" s="699"/>
      <c r="AF74" s="746">
        <f>(AC74-AD74)*(1-Recovery_OX!U69)</f>
        <v>4.9214891807781262E-2</v>
      </c>
    </row>
    <row r="75" spans="2:32">
      <c r="B75" s="739">
        <f t="shared" si="1"/>
        <v>2058</v>
      </c>
      <c r="C75" s="740">
        <f>IF(Select2=1,Food!$K77,"")</f>
        <v>5.9435089723225509E-6</v>
      </c>
      <c r="D75" s="741">
        <f>IF(Select2=1,Paper!$K77,"")</f>
        <v>8.6278411580561418E-3</v>
      </c>
      <c r="E75" s="732">
        <f>IF(Select2=1,Nappies!$K77,"")</f>
        <v>9.7145641978133382E-4</v>
      </c>
      <c r="F75" s="741">
        <f>IF(Select2=1,Garden!$K77,"")</f>
        <v>0</v>
      </c>
      <c r="G75" s="732">
        <f>IF(Select2=1,Wood!$K77,"")</f>
        <v>0</v>
      </c>
      <c r="H75" s="741">
        <f>IF(Select2=1,Textiles!$K77,"")</f>
        <v>2.0427487654392481E-3</v>
      </c>
      <c r="I75" s="742">
        <f>Sludge!K77</f>
        <v>0</v>
      </c>
      <c r="J75" s="742" t="str">
        <f>IF(Select2=2,MSW!$K77,"")</f>
        <v/>
      </c>
      <c r="K75" s="742">
        <f>Industry!$K77</f>
        <v>0</v>
      </c>
      <c r="L75" s="743">
        <f t="shared" si="3"/>
        <v>1.1647989852249047E-2</v>
      </c>
      <c r="M75" s="744">
        <f>Recovery_OX!C70</f>
        <v>0</v>
      </c>
      <c r="N75" s="699"/>
      <c r="O75" s="745">
        <f>(L75-M75)*(1-Recovery_OX!F70)</f>
        <v>1.1647989852249047E-2</v>
      </c>
      <c r="P75" s="691"/>
      <c r="Q75" s="701"/>
      <c r="S75" s="739">
        <f t="shared" si="2"/>
        <v>2058</v>
      </c>
      <c r="T75" s="740">
        <f>IF(Select2=1,Food!$W77,"")</f>
        <v>3.976477902981189E-6</v>
      </c>
      <c r="U75" s="741">
        <f>IF(Select2=1,Paper!$W77,"")</f>
        <v>1.7826118095157321E-2</v>
      </c>
      <c r="V75" s="732">
        <f>IF(Select2=1,Nappies!$W77,"")</f>
        <v>0</v>
      </c>
      <c r="W75" s="741">
        <f>IF(Select2=1,Garden!$W77,"")</f>
        <v>0</v>
      </c>
      <c r="X75" s="732">
        <f>IF(Select2=1,Wood!$W77,"")</f>
        <v>2.6736990597825791E-2</v>
      </c>
      <c r="Y75" s="741">
        <f>IF(Select2=1,Textiles!$W77,"")</f>
        <v>2.2386287840430123E-3</v>
      </c>
      <c r="Z75" s="734">
        <f>Sludge!W77</f>
        <v>0</v>
      </c>
      <c r="AA75" s="734" t="str">
        <f>IF(Select2=2,MSW!$W77,"")</f>
        <v/>
      </c>
      <c r="AB75" s="742">
        <f>Industry!$W77</f>
        <v>0</v>
      </c>
      <c r="AC75" s="743">
        <f t="shared" si="4"/>
        <v>4.68057139549291E-2</v>
      </c>
      <c r="AD75" s="744">
        <f>Recovery_OX!R70</f>
        <v>0</v>
      </c>
      <c r="AE75" s="699"/>
      <c r="AF75" s="746">
        <f>(AC75-AD75)*(1-Recovery_OX!U70)</f>
        <v>4.68057139549291E-2</v>
      </c>
    </row>
    <row r="76" spans="2:32">
      <c r="B76" s="739">
        <f t="shared" si="1"/>
        <v>2059</v>
      </c>
      <c r="C76" s="740">
        <f>IF(Select2=1,Food!$K78,"")</f>
        <v>3.9840532079404877E-6</v>
      </c>
      <c r="D76" s="741">
        <f>IF(Select2=1,Paper!$K78,"")</f>
        <v>8.0445457749017263E-3</v>
      </c>
      <c r="E76" s="732">
        <f>IF(Select2=1,Nappies!$K78,"")</f>
        <v>8.1958360222619863E-4</v>
      </c>
      <c r="F76" s="741">
        <f>IF(Select2=1,Garden!$K78,"")</f>
        <v>0</v>
      </c>
      <c r="G76" s="732">
        <f>IF(Select2=1,Wood!$K78,"")</f>
        <v>0</v>
      </c>
      <c r="H76" s="741">
        <f>IF(Select2=1,Textiles!$K78,"")</f>
        <v>1.9046463245160604E-3</v>
      </c>
      <c r="I76" s="742">
        <f>Sludge!K78</f>
        <v>0</v>
      </c>
      <c r="J76" s="742" t="str">
        <f>IF(Select2=2,MSW!$K78,"")</f>
        <v/>
      </c>
      <c r="K76" s="742">
        <f>Industry!$K78</f>
        <v>0</v>
      </c>
      <c r="L76" s="743">
        <f t="shared" si="3"/>
        <v>1.0772759754851926E-2</v>
      </c>
      <c r="M76" s="744">
        <f>Recovery_OX!C71</f>
        <v>0</v>
      </c>
      <c r="N76" s="699"/>
      <c r="O76" s="745">
        <f>(L76-M76)*(1-Recovery_OX!F71)</f>
        <v>1.0772759754851926E-2</v>
      </c>
      <c r="P76" s="691"/>
      <c r="Q76" s="701"/>
      <c r="S76" s="739">
        <f t="shared" si="2"/>
        <v>2059</v>
      </c>
      <c r="T76" s="740">
        <f>IF(Select2=1,Food!$W78,"")</f>
        <v>2.665512850986053E-6</v>
      </c>
      <c r="U76" s="741">
        <f>IF(Select2=1,Paper!$W78,"")</f>
        <v>1.6620962344838279E-2</v>
      </c>
      <c r="V76" s="732">
        <f>IF(Select2=1,Nappies!$W78,"")</f>
        <v>0</v>
      </c>
      <c r="W76" s="741">
        <f>IF(Select2=1,Garden!$W78,"")</f>
        <v>0</v>
      </c>
      <c r="X76" s="732">
        <f>IF(Select2=1,Wood!$W78,"")</f>
        <v>2.5817382935688214E-2</v>
      </c>
      <c r="Y76" s="741">
        <f>IF(Select2=1,Textiles!$W78,"")</f>
        <v>2.0872836433052724E-3</v>
      </c>
      <c r="Z76" s="734">
        <f>Sludge!W78</f>
        <v>0</v>
      </c>
      <c r="AA76" s="734" t="str">
        <f>IF(Select2=2,MSW!$W78,"")</f>
        <v/>
      </c>
      <c r="AB76" s="742">
        <f>Industry!$W78</f>
        <v>0</v>
      </c>
      <c r="AC76" s="743">
        <f t="shared" si="4"/>
        <v>4.4528294436682749E-2</v>
      </c>
      <c r="AD76" s="744">
        <f>Recovery_OX!R71</f>
        <v>0</v>
      </c>
      <c r="AE76" s="699"/>
      <c r="AF76" s="746">
        <f>(AC76-AD76)*(1-Recovery_OX!U71)</f>
        <v>4.4528294436682749E-2</v>
      </c>
    </row>
    <row r="77" spans="2:32">
      <c r="B77" s="739">
        <f t="shared" si="1"/>
        <v>2060</v>
      </c>
      <c r="C77" s="740">
        <f>IF(Select2=1,Food!$K79,"")</f>
        <v>2.6705907297551041E-6</v>
      </c>
      <c r="D77" s="741">
        <f>IF(Select2=1,Paper!$K79,"")</f>
        <v>7.5006847644688759E-3</v>
      </c>
      <c r="E77" s="732">
        <f>IF(Select2=1,Nappies!$K79,"")</f>
        <v>6.9145384945756936E-4</v>
      </c>
      <c r="F77" s="741">
        <f>IF(Select2=1,Garden!$K79,"")</f>
        <v>0</v>
      </c>
      <c r="G77" s="732">
        <f>IF(Select2=1,Wood!$K79,"")</f>
        <v>0</v>
      </c>
      <c r="H77" s="741">
        <f>IF(Select2=1,Textiles!$K79,"")</f>
        <v>1.775880462085354E-3</v>
      </c>
      <c r="I77" s="742">
        <f>Sludge!K79</f>
        <v>0</v>
      </c>
      <c r="J77" s="742" t="str">
        <f>IF(Select2=2,MSW!$K79,"")</f>
        <v/>
      </c>
      <c r="K77" s="742">
        <f>Industry!$K79</f>
        <v>0</v>
      </c>
      <c r="L77" s="743">
        <f t="shared" si="3"/>
        <v>9.9706896667415557E-3</v>
      </c>
      <c r="M77" s="744">
        <f>Recovery_OX!C72</f>
        <v>0</v>
      </c>
      <c r="N77" s="699"/>
      <c r="O77" s="745">
        <f>(L77-M77)*(1-Recovery_OX!F72)</f>
        <v>9.9706896667415557E-3</v>
      </c>
      <c r="P77" s="691"/>
      <c r="Q77" s="701"/>
      <c r="S77" s="739">
        <f t="shared" si="2"/>
        <v>2060</v>
      </c>
      <c r="T77" s="740">
        <f>IF(Select2=1,Food!$W79,"")</f>
        <v>1.7867466969815593E-6</v>
      </c>
      <c r="U77" s="741">
        <f>IF(Select2=1,Paper!$W79,"")</f>
        <v>1.5497282571216693E-2</v>
      </c>
      <c r="V77" s="732">
        <f>IF(Select2=1,Nappies!$W79,"")</f>
        <v>0</v>
      </c>
      <c r="W77" s="741">
        <f>IF(Select2=1,Garden!$W79,"")</f>
        <v>0</v>
      </c>
      <c r="X77" s="732">
        <f>IF(Select2=1,Wood!$W79,"")</f>
        <v>2.4929404796296212E-2</v>
      </c>
      <c r="Y77" s="741">
        <f>IF(Select2=1,Textiles!$W79,"")</f>
        <v>1.9461703694086078E-3</v>
      </c>
      <c r="Z77" s="734">
        <f>Sludge!W79</f>
        <v>0</v>
      </c>
      <c r="AA77" s="734" t="str">
        <f>IF(Select2=2,MSW!$W79,"")</f>
        <v/>
      </c>
      <c r="AB77" s="742">
        <f>Industry!$W79</f>
        <v>0</v>
      </c>
      <c r="AC77" s="743">
        <f t="shared" si="4"/>
        <v>4.2374644483618489E-2</v>
      </c>
      <c r="AD77" s="744">
        <f>Recovery_OX!R72</f>
        <v>0</v>
      </c>
      <c r="AE77" s="699"/>
      <c r="AF77" s="746">
        <f>(AC77-AD77)*(1-Recovery_OX!U72)</f>
        <v>4.2374644483618489E-2</v>
      </c>
    </row>
    <row r="78" spans="2:32">
      <c r="B78" s="739">
        <f t="shared" si="1"/>
        <v>2061</v>
      </c>
      <c r="C78" s="740">
        <f>IF(Select2=1,Food!$K80,"")</f>
        <v>1.7901505009117929E-6</v>
      </c>
      <c r="D78" s="741">
        <f>IF(Select2=1,Paper!$K80,"")</f>
        <v>6.9935921194534834E-3</v>
      </c>
      <c r="E78" s="732">
        <f>IF(Select2=1,Nappies!$K80,"")</f>
        <v>5.833552850874837E-4</v>
      </c>
      <c r="F78" s="741">
        <f>IF(Select2=1,Garden!$K80,"")</f>
        <v>0</v>
      </c>
      <c r="G78" s="732">
        <f>IF(Select2=1,Wood!$K80,"")</f>
        <v>0</v>
      </c>
      <c r="H78" s="741">
        <f>IF(Select2=1,Textiles!$K80,"")</f>
        <v>1.6558199677401035E-3</v>
      </c>
      <c r="I78" s="742">
        <f>Sludge!K80</f>
        <v>0</v>
      </c>
      <c r="J78" s="742" t="str">
        <f>IF(Select2=2,MSW!$K80,"")</f>
        <v/>
      </c>
      <c r="K78" s="742">
        <f>Industry!$K80</f>
        <v>0</v>
      </c>
      <c r="L78" s="743">
        <f t="shared" si="3"/>
        <v>9.2345575227819818E-3</v>
      </c>
      <c r="M78" s="744">
        <f>Recovery_OX!C73</f>
        <v>0</v>
      </c>
      <c r="N78" s="699"/>
      <c r="O78" s="745">
        <f>(L78-M78)*(1-Recovery_OX!F73)</f>
        <v>9.2345575227819818E-3</v>
      </c>
      <c r="P78" s="691"/>
      <c r="Q78" s="701"/>
      <c r="S78" s="739">
        <f t="shared" si="2"/>
        <v>2061</v>
      </c>
      <c r="T78" s="740">
        <f>IF(Select2=1,Food!$W80,"")</f>
        <v>1.1976921281747054E-6</v>
      </c>
      <c r="U78" s="741">
        <f>IF(Select2=1,Paper!$W80,"")</f>
        <v>1.4449570494738606E-2</v>
      </c>
      <c r="V78" s="732">
        <f>IF(Select2=1,Nappies!$W80,"")</f>
        <v>0</v>
      </c>
      <c r="W78" s="741">
        <f>IF(Select2=1,Garden!$W80,"")</f>
        <v>0</v>
      </c>
      <c r="X78" s="732">
        <f>IF(Select2=1,Wood!$W80,"")</f>
        <v>2.4071968295380976E-2</v>
      </c>
      <c r="Y78" s="741">
        <f>IF(Select2=1,Textiles!$W80,"")</f>
        <v>1.8145972249206624E-3</v>
      </c>
      <c r="Z78" s="734">
        <f>Sludge!W80</f>
        <v>0</v>
      </c>
      <c r="AA78" s="734" t="str">
        <f>IF(Select2=2,MSW!$W80,"")</f>
        <v/>
      </c>
      <c r="AB78" s="742">
        <f>Industry!$W80</f>
        <v>0</v>
      </c>
      <c r="AC78" s="743">
        <f t="shared" si="4"/>
        <v>4.0337333707168417E-2</v>
      </c>
      <c r="AD78" s="744">
        <f>Recovery_OX!R73</f>
        <v>0</v>
      </c>
      <c r="AE78" s="699"/>
      <c r="AF78" s="746">
        <f>(AC78-AD78)*(1-Recovery_OX!U73)</f>
        <v>4.0337333707168417E-2</v>
      </c>
    </row>
    <row r="79" spans="2:32">
      <c r="B79" s="739">
        <f t="shared" si="1"/>
        <v>2062</v>
      </c>
      <c r="C79" s="740">
        <f>IF(Select2=1,Food!$K81,"")</f>
        <v>1.1999737661819159E-6</v>
      </c>
      <c r="D79" s="741">
        <f>IF(Select2=1,Paper!$K81,"")</f>
        <v>6.5207820711213702E-3</v>
      </c>
      <c r="E79" s="732">
        <f>IF(Select2=1,Nappies!$K81,"")</f>
        <v>4.9215632960386297E-4</v>
      </c>
      <c r="F79" s="741">
        <f>IF(Select2=1,Garden!$K81,"")</f>
        <v>0</v>
      </c>
      <c r="G79" s="732">
        <f>IF(Select2=1,Wood!$K81,"")</f>
        <v>0</v>
      </c>
      <c r="H79" s="741">
        <f>IF(Select2=1,Textiles!$K81,"")</f>
        <v>1.5438763047977391E-3</v>
      </c>
      <c r="I79" s="742">
        <f>Sludge!K81</f>
        <v>0</v>
      </c>
      <c r="J79" s="742" t="str">
        <f>IF(Select2=2,MSW!$K81,"")</f>
        <v/>
      </c>
      <c r="K79" s="742">
        <f>Industry!$K81</f>
        <v>0</v>
      </c>
      <c r="L79" s="743">
        <f t="shared" si="3"/>
        <v>8.5580146792891536E-3</v>
      </c>
      <c r="M79" s="744">
        <f>Recovery_OX!C74</f>
        <v>0</v>
      </c>
      <c r="N79" s="699"/>
      <c r="O79" s="745">
        <f>(L79-M79)*(1-Recovery_OX!F74)</f>
        <v>8.5580146792891536E-3</v>
      </c>
      <c r="P79" s="691"/>
      <c r="Q79" s="701"/>
      <c r="S79" s="739">
        <f t="shared" si="2"/>
        <v>2062</v>
      </c>
      <c r="T79" s="740">
        <f>IF(Select2=1,Food!$W81,"")</f>
        <v>8.0283704249459151E-7</v>
      </c>
      <c r="U79" s="741">
        <f>IF(Select2=1,Paper!$W81,"")</f>
        <v>1.347269022958961E-2</v>
      </c>
      <c r="V79" s="732">
        <f>IF(Select2=1,Nappies!$W81,"")</f>
        <v>0</v>
      </c>
      <c r="W79" s="741">
        <f>IF(Select2=1,Garden!$W81,"")</f>
        <v>0</v>
      </c>
      <c r="X79" s="732">
        <f>IF(Select2=1,Wood!$W81,"")</f>
        <v>2.324402296600029E-2</v>
      </c>
      <c r="Y79" s="741">
        <f>IF(Select2=1,Textiles!$W81,"")</f>
        <v>1.6919192381345096E-3</v>
      </c>
      <c r="Z79" s="734">
        <f>Sludge!W81</f>
        <v>0</v>
      </c>
      <c r="AA79" s="734" t="str">
        <f>IF(Select2=2,MSW!$W81,"")</f>
        <v/>
      </c>
      <c r="AB79" s="742">
        <f>Industry!$W81</f>
        <v>0</v>
      </c>
      <c r="AC79" s="743">
        <f t="shared" si="4"/>
        <v>3.8409435270766908E-2</v>
      </c>
      <c r="AD79" s="744">
        <f>Recovery_OX!R74</f>
        <v>0</v>
      </c>
      <c r="AE79" s="699"/>
      <c r="AF79" s="746">
        <f>(AC79-AD79)*(1-Recovery_OX!U74)</f>
        <v>3.8409435270766908E-2</v>
      </c>
    </row>
    <row r="80" spans="2:32">
      <c r="B80" s="739">
        <f t="shared" si="1"/>
        <v>2063</v>
      </c>
      <c r="C80" s="740">
        <f>IF(Select2=1,Food!$K82,"")</f>
        <v>8.0436647018862132E-7</v>
      </c>
      <c r="D80" s="741">
        <f>IF(Select2=1,Paper!$K82,"")</f>
        <v>6.0799369040670757E-3</v>
      </c>
      <c r="E80" s="732">
        <f>IF(Select2=1,Nappies!$K82,"")</f>
        <v>4.1521497955199243E-4</v>
      </c>
      <c r="F80" s="741">
        <f>IF(Select2=1,Garden!$K82,"")</f>
        <v>0</v>
      </c>
      <c r="G80" s="732">
        <f>IF(Select2=1,Wood!$K82,"")</f>
        <v>0</v>
      </c>
      <c r="H80" s="741">
        <f>IF(Select2=1,Textiles!$K82,"")</f>
        <v>1.4395007252926443E-3</v>
      </c>
      <c r="I80" s="742">
        <f>Sludge!K82</f>
        <v>0</v>
      </c>
      <c r="J80" s="742" t="str">
        <f>IF(Select2=2,MSW!$K82,"")</f>
        <v/>
      </c>
      <c r="K80" s="742">
        <f>Industry!$K82</f>
        <v>0</v>
      </c>
      <c r="L80" s="743">
        <f t="shared" si="3"/>
        <v>7.9354569753819007E-3</v>
      </c>
      <c r="M80" s="744">
        <f>Recovery_OX!C75</f>
        <v>0</v>
      </c>
      <c r="N80" s="699"/>
      <c r="O80" s="745">
        <f>(L80-M80)*(1-Recovery_OX!F75)</f>
        <v>7.9354569753819007E-3</v>
      </c>
      <c r="P80" s="691"/>
      <c r="Q80" s="701"/>
      <c r="S80" s="739">
        <f t="shared" si="2"/>
        <v>2063</v>
      </c>
      <c r="T80" s="740">
        <f>IF(Select2=1,Food!$W82,"")</f>
        <v>5.3815776328409102E-7</v>
      </c>
      <c r="U80" s="741">
        <f>IF(Select2=1,Paper!$W82,"")</f>
        <v>1.2561853107576607E-2</v>
      </c>
      <c r="V80" s="732">
        <f>IF(Select2=1,Nappies!$W82,"")</f>
        <v>0</v>
      </c>
      <c r="W80" s="741">
        <f>IF(Select2=1,Garden!$W82,"")</f>
        <v>0</v>
      </c>
      <c r="X80" s="732">
        <f>IF(Select2=1,Wood!$W82,"")</f>
        <v>2.2444554471585144E-2</v>
      </c>
      <c r="Y80" s="741">
        <f>IF(Select2=1,Textiles!$W82,"")</f>
        <v>1.5775350414165973E-3</v>
      </c>
      <c r="Z80" s="734">
        <f>Sludge!W82</f>
        <v>0</v>
      </c>
      <c r="AA80" s="734" t="str">
        <f>IF(Select2=2,MSW!$W82,"")</f>
        <v/>
      </c>
      <c r="AB80" s="742">
        <f>Industry!$W82</f>
        <v>0</v>
      </c>
      <c r="AC80" s="743">
        <f t="shared" si="4"/>
        <v>3.658448077834163E-2</v>
      </c>
      <c r="AD80" s="744">
        <f>Recovery_OX!R75</f>
        <v>0</v>
      </c>
      <c r="AE80" s="699"/>
      <c r="AF80" s="746">
        <f>(AC80-AD80)*(1-Recovery_OX!U75)</f>
        <v>3.658448077834163E-2</v>
      </c>
    </row>
    <row r="81" spans="2:32">
      <c r="B81" s="739">
        <f t="shared" si="1"/>
        <v>2064</v>
      </c>
      <c r="C81" s="740">
        <f>IF(Select2=1,Food!$K83,"")</f>
        <v>5.3918296932636138E-7</v>
      </c>
      <c r="D81" s="741">
        <f>IF(Select2=1,Paper!$K83,"")</f>
        <v>5.6688955947702454E-3</v>
      </c>
      <c r="E81" s="732">
        <f>IF(Select2=1,Nappies!$K83,"")</f>
        <v>3.503022695718029E-4</v>
      </c>
      <c r="F81" s="741">
        <f>IF(Select2=1,Garden!$K83,"")</f>
        <v>0</v>
      </c>
      <c r="G81" s="732">
        <f>IF(Select2=1,Wood!$K83,"")</f>
        <v>0</v>
      </c>
      <c r="H81" s="741">
        <f>IF(Select2=1,Textiles!$K83,"")</f>
        <v>1.3421815800129916E-3</v>
      </c>
      <c r="I81" s="742">
        <f>Sludge!K83</f>
        <v>0</v>
      </c>
      <c r="J81" s="742" t="str">
        <f>IF(Select2=2,MSW!$K83,"")</f>
        <v/>
      </c>
      <c r="K81" s="742">
        <f>Industry!$K83</f>
        <v>0</v>
      </c>
      <c r="L81" s="743">
        <f t="shared" si="3"/>
        <v>7.3619186273243663E-3</v>
      </c>
      <c r="M81" s="744">
        <f>Recovery_OX!C76</f>
        <v>0</v>
      </c>
      <c r="N81" s="699"/>
      <c r="O81" s="745">
        <f>(L81-M81)*(1-Recovery_OX!F76)</f>
        <v>7.3619186273243663E-3</v>
      </c>
      <c r="P81" s="691"/>
      <c r="Q81" s="701"/>
      <c r="S81" s="739">
        <f t="shared" si="2"/>
        <v>2064</v>
      </c>
      <c r="T81" s="740">
        <f>IF(Select2=1,Food!$W83,"")</f>
        <v>3.6073793665902865E-7</v>
      </c>
      <c r="U81" s="741">
        <f>IF(Select2=1,Paper!$W83,"")</f>
        <v>1.171259420407076E-2</v>
      </c>
      <c r="V81" s="732">
        <f>IF(Select2=1,Nappies!$W83,"")</f>
        <v>0</v>
      </c>
      <c r="W81" s="741">
        <f>IF(Select2=1,Garden!$W83,"")</f>
        <v>0</v>
      </c>
      <c r="X81" s="732">
        <f>IF(Select2=1,Wood!$W83,"")</f>
        <v>2.1672583363250598E-2</v>
      </c>
      <c r="Y81" s="741">
        <f>IF(Select2=1,Textiles!$W83,"")</f>
        <v>1.4708839233019094E-3</v>
      </c>
      <c r="Z81" s="734">
        <f>Sludge!W83</f>
        <v>0</v>
      </c>
      <c r="AA81" s="734" t="str">
        <f>IF(Select2=2,MSW!$W83,"")</f>
        <v/>
      </c>
      <c r="AB81" s="742">
        <f>Industry!$W83</f>
        <v>0</v>
      </c>
      <c r="AC81" s="743">
        <f t="shared" ref="AC81:AC97" si="5">SUM(T81:AA81)</f>
        <v>3.4856422228559926E-2</v>
      </c>
      <c r="AD81" s="744">
        <f>Recovery_OX!R76</f>
        <v>0</v>
      </c>
      <c r="AE81" s="699"/>
      <c r="AF81" s="746">
        <f>(AC81-AD81)*(1-Recovery_OX!U76)</f>
        <v>3.4856422228559926E-2</v>
      </c>
    </row>
    <row r="82" spans="2:32">
      <c r="B82" s="739">
        <f t="shared" ref="B82:B97" si="6">B81+1</f>
        <v>2065</v>
      </c>
      <c r="C82" s="740">
        <f>IF(Select2=1,Food!$K84,"")</f>
        <v>3.6142515282047922E-7</v>
      </c>
      <c r="D82" s="741">
        <f>IF(Select2=1,Paper!$K84,"")</f>
        <v>5.2856432182558314E-3</v>
      </c>
      <c r="E82" s="732">
        <f>IF(Select2=1,Nappies!$K84,"")</f>
        <v>2.9553770001159205E-4</v>
      </c>
      <c r="F82" s="741">
        <f>IF(Select2=1,Garden!$K84,"")</f>
        <v>0</v>
      </c>
      <c r="G82" s="732">
        <f>IF(Select2=1,Wood!$K84,"")</f>
        <v>0</v>
      </c>
      <c r="H82" s="741">
        <f>IF(Select2=1,Textiles!$K84,"")</f>
        <v>1.2514418103957146E-3</v>
      </c>
      <c r="I82" s="742">
        <f>Sludge!K84</f>
        <v>0</v>
      </c>
      <c r="J82" s="742" t="str">
        <f>IF(Select2=2,MSW!$K84,"")</f>
        <v/>
      </c>
      <c r="K82" s="742">
        <f>Industry!$K84</f>
        <v>0</v>
      </c>
      <c r="L82" s="743">
        <f t="shared" si="3"/>
        <v>6.8329841538159594E-3</v>
      </c>
      <c r="M82" s="744">
        <f>Recovery_OX!C77</f>
        <v>0</v>
      </c>
      <c r="N82" s="699"/>
      <c r="O82" s="745">
        <f>(L82-M82)*(1-Recovery_OX!F77)</f>
        <v>6.8329841538159594E-3</v>
      </c>
      <c r="P82" s="691"/>
      <c r="Q82" s="701"/>
      <c r="S82" s="739">
        <f t="shared" ref="S82:S97" si="7">S81+1</f>
        <v>2065</v>
      </c>
      <c r="T82" s="740">
        <f>IF(Select2=1,Food!$W84,"")</f>
        <v>2.4180987030808158E-7</v>
      </c>
      <c r="U82" s="741">
        <f>IF(Select2=1,Paper!$W84,"")</f>
        <v>1.0920750450941806E-2</v>
      </c>
      <c r="V82" s="732">
        <f>IF(Select2=1,Nappies!$W84,"")</f>
        <v>0</v>
      </c>
      <c r="W82" s="741">
        <f>IF(Select2=1,Garden!$W84,"")</f>
        <v>0</v>
      </c>
      <c r="X82" s="732">
        <f>IF(Select2=1,Wood!$W84,"")</f>
        <v>2.0927163879848405E-2</v>
      </c>
      <c r="Y82" s="741">
        <f>IF(Select2=1,Textiles!$W84,"")</f>
        <v>1.3714430798857152E-3</v>
      </c>
      <c r="Z82" s="734">
        <f>Sludge!W84</f>
        <v>0</v>
      </c>
      <c r="AA82" s="734" t="str">
        <f>IF(Select2=2,MSW!$W84,"")</f>
        <v/>
      </c>
      <c r="AB82" s="742">
        <f>Industry!$W84</f>
        <v>0</v>
      </c>
      <c r="AC82" s="743">
        <f t="shared" si="5"/>
        <v>3.3219599220546236E-2</v>
      </c>
      <c r="AD82" s="744">
        <f>Recovery_OX!R77</f>
        <v>0</v>
      </c>
      <c r="AE82" s="699"/>
      <c r="AF82" s="746">
        <f>(AC82-AD82)*(1-Recovery_OX!U77)</f>
        <v>3.3219599220546236E-2</v>
      </c>
    </row>
    <row r="83" spans="2:32">
      <c r="B83" s="739">
        <f t="shared" si="6"/>
        <v>2066</v>
      </c>
      <c r="C83" s="740">
        <f>IF(Select2=1,Food!$K85,"")</f>
        <v>2.4227052507706164E-7</v>
      </c>
      <c r="D83" s="741">
        <f>IF(Select2=1,Paper!$K85,"")</f>
        <v>4.9283010709295248E-3</v>
      </c>
      <c r="E83" s="732">
        <f>IF(Select2=1,Nappies!$K85,"")</f>
        <v>2.493347594775969E-4</v>
      </c>
      <c r="F83" s="741">
        <f>IF(Select2=1,Garden!$K85,"")</f>
        <v>0</v>
      </c>
      <c r="G83" s="732">
        <f>IF(Select2=1,Wood!$K85,"")</f>
        <v>0</v>
      </c>
      <c r="H83" s="741">
        <f>IF(Select2=1,Textiles!$K85,"")</f>
        <v>1.1668366099848756E-3</v>
      </c>
      <c r="I83" s="742">
        <f>Sludge!K85</f>
        <v>0</v>
      </c>
      <c r="J83" s="742" t="str">
        <f>IF(Select2=2,MSW!$K85,"")</f>
        <v/>
      </c>
      <c r="K83" s="742">
        <f>Industry!$K85</f>
        <v>0</v>
      </c>
      <c r="L83" s="743">
        <f t="shared" ref="L83:L97" si="8">SUM(C83:K83)</f>
        <v>6.3447147109170748E-3</v>
      </c>
      <c r="M83" s="744">
        <f>Recovery_OX!C78</f>
        <v>0</v>
      </c>
      <c r="N83" s="699"/>
      <c r="O83" s="745">
        <f>(L83-M83)*(1-Recovery_OX!F78)</f>
        <v>6.3447147109170748E-3</v>
      </c>
      <c r="P83" s="691"/>
      <c r="Q83" s="701"/>
      <c r="S83" s="739">
        <f t="shared" si="7"/>
        <v>2066</v>
      </c>
      <c r="T83" s="740">
        <f>IF(Select2=1,Food!$W85,"")</f>
        <v>1.6209000339678523E-7</v>
      </c>
      <c r="U83" s="741">
        <f>IF(Select2=1,Paper!$W85,"")</f>
        <v>1.0182440229193238E-2</v>
      </c>
      <c r="V83" s="732">
        <f>IF(Select2=1,Nappies!$W85,"")</f>
        <v>0</v>
      </c>
      <c r="W83" s="741">
        <f>IF(Select2=1,Garden!$W85,"")</f>
        <v>0</v>
      </c>
      <c r="X83" s="732">
        <f>IF(Select2=1,Wood!$W85,"")</f>
        <v>2.020738278929133E-2</v>
      </c>
      <c r="Y83" s="741">
        <f>IF(Select2=1,Textiles!$W85,"")</f>
        <v>1.2787250520382206E-3</v>
      </c>
      <c r="Z83" s="734">
        <f>Sludge!W85</f>
        <v>0</v>
      </c>
      <c r="AA83" s="734" t="str">
        <f>IF(Select2=2,MSW!$W85,"")</f>
        <v/>
      </c>
      <c r="AB83" s="742">
        <f>Industry!$W85</f>
        <v>0</v>
      </c>
      <c r="AC83" s="743">
        <f t="shared" si="5"/>
        <v>3.1668710160526185E-2</v>
      </c>
      <c r="AD83" s="744">
        <f>Recovery_OX!R78</f>
        <v>0</v>
      </c>
      <c r="AE83" s="699"/>
      <c r="AF83" s="746">
        <f>(AC83-AD83)*(1-Recovery_OX!U78)</f>
        <v>3.1668710160526185E-2</v>
      </c>
    </row>
    <row r="84" spans="2:32">
      <c r="B84" s="739">
        <f t="shared" si="6"/>
        <v>2067</v>
      </c>
      <c r="C84" s="740">
        <f>IF(Select2=1,Food!$K86,"")</f>
        <v>1.6239878952273444E-7</v>
      </c>
      <c r="D84" s="741">
        <f>IF(Select2=1,Paper!$K86,"")</f>
        <v>4.5951174611705559E-3</v>
      </c>
      <c r="E84" s="732">
        <f>IF(Select2=1,Nappies!$K86,"")</f>
        <v>2.1035496412577021E-4</v>
      </c>
      <c r="F84" s="741">
        <f>IF(Select2=1,Garden!$K86,"")</f>
        <v>0</v>
      </c>
      <c r="G84" s="732">
        <f>IF(Select2=1,Wood!$K86,"")</f>
        <v>0</v>
      </c>
      <c r="H84" s="741">
        <f>IF(Select2=1,Textiles!$K86,"")</f>
        <v>1.0879512439899053E-3</v>
      </c>
      <c r="I84" s="742">
        <f>Sludge!K86</f>
        <v>0</v>
      </c>
      <c r="J84" s="742" t="str">
        <f>IF(Select2=2,MSW!$K86,"")</f>
        <v/>
      </c>
      <c r="K84" s="742">
        <f>Industry!$K86</f>
        <v>0</v>
      </c>
      <c r="L84" s="743">
        <f t="shared" si="8"/>
        <v>5.8935860680757544E-3</v>
      </c>
      <c r="M84" s="744">
        <f>Recovery_OX!C79</f>
        <v>0</v>
      </c>
      <c r="N84" s="699"/>
      <c r="O84" s="745">
        <f>(L84-M84)*(1-Recovery_OX!F79)</f>
        <v>5.8935860680757544E-3</v>
      </c>
      <c r="P84" s="691"/>
      <c r="Q84" s="701"/>
      <c r="S84" s="739">
        <f t="shared" si="7"/>
        <v>2067</v>
      </c>
      <c r="T84" s="740">
        <f>IF(Select2=1,Food!$W86,"")</f>
        <v>1.0865217853885E-7</v>
      </c>
      <c r="U84" s="741">
        <f>IF(Select2=1,Paper!$W86,"")</f>
        <v>9.4940443412614827E-3</v>
      </c>
      <c r="V84" s="732">
        <f>IF(Select2=1,Nappies!$W86,"")</f>
        <v>0</v>
      </c>
      <c r="W84" s="741">
        <f>IF(Select2=1,Garden!$W86,"")</f>
        <v>0</v>
      </c>
      <c r="X84" s="732">
        <f>IF(Select2=1,Wood!$W86,"")</f>
        <v>1.9512358269729638E-2</v>
      </c>
      <c r="Y84" s="741">
        <f>IF(Select2=1,Textiles!$W86,"")</f>
        <v>1.1922753358793489E-3</v>
      </c>
      <c r="Z84" s="734">
        <f>Sludge!W86</f>
        <v>0</v>
      </c>
      <c r="AA84" s="734" t="str">
        <f>IF(Select2=2,MSW!$W86,"")</f>
        <v/>
      </c>
      <c r="AB84" s="742">
        <f>Industry!$W86</f>
        <v>0</v>
      </c>
      <c r="AC84" s="743">
        <f t="shared" si="5"/>
        <v>3.0198786599049007E-2</v>
      </c>
      <c r="AD84" s="744">
        <f>Recovery_OX!R79</f>
        <v>0</v>
      </c>
      <c r="AE84" s="699"/>
      <c r="AF84" s="746">
        <f>(AC84-AD84)*(1-Recovery_OX!U79)</f>
        <v>3.0198786599049007E-2</v>
      </c>
    </row>
    <row r="85" spans="2:32">
      <c r="B85" s="739">
        <f t="shared" si="6"/>
        <v>2068</v>
      </c>
      <c r="C85" s="740">
        <f>IF(Select2=1,Food!$K87,"")</f>
        <v>1.0885916406901147E-7</v>
      </c>
      <c r="D85" s="741">
        <f>IF(Select2=1,Paper!$K87,"")</f>
        <v>4.2844591225373371E-3</v>
      </c>
      <c r="E85" s="732">
        <f>IF(Select2=1,Nappies!$K87,"")</f>
        <v>1.7746908222930681E-4</v>
      </c>
      <c r="F85" s="741">
        <f>IF(Select2=1,Garden!$K87,"")</f>
        <v>0</v>
      </c>
      <c r="G85" s="732">
        <f>IF(Select2=1,Wood!$K87,"")</f>
        <v>0</v>
      </c>
      <c r="H85" s="741">
        <f>IF(Select2=1,Textiles!$K87,"")</f>
        <v>1.0143990162551763E-3</v>
      </c>
      <c r="I85" s="742">
        <f>Sludge!K87</f>
        <v>0</v>
      </c>
      <c r="J85" s="742" t="str">
        <f>IF(Select2=2,MSW!$K87,"")</f>
        <v/>
      </c>
      <c r="K85" s="742">
        <f>Industry!$K87</f>
        <v>0</v>
      </c>
      <c r="L85" s="743">
        <f t="shared" si="8"/>
        <v>5.4764360801858895E-3</v>
      </c>
      <c r="M85" s="744">
        <f>Recovery_OX!C80</f>
        <v>0</v>
      </c>
      <c r="N85" s="699"/>
      <c r="O85" s="745">
        <f>(L85-M85)*(1-Recovery_OX!F80)</f>
        <v>5.4764360801858895E-3</v>
      </c>
      <c r="P85" s="691"/>
      <c r="Q85" s="701"/>
      <c r="S85" s="739">
        <f t="shared" si="7"/>
        <v>2068</v>
      </c>
      <c r="T85" s="740">
        <f>IF(Select2=1,Food!$W87,"")</f>
        <v>7.2831733320034443E-8</v>
      </c>
      <c r="U85" s="741">
        <f>IF(Select2=1,Paper!$W87,"")</f>
        <v>8.8521882697052464E-3</v>
      </c>
      <c r="V85" s="732">
        <f>IF(Select2=1,Nappies!$W87,"")</f>
        <v>0</v>
      </c>
      <c r="W85" s="741">
        <f>IF(Select2=1,Garden!$W87,"")</f>
        <v>0</v>
      </c>
      <c r="X85" s="732">
        <f>IF(Select2=1,Wood!$W87,"")</f>
        <v>1.8841238829209059E-2</v>
      </c>
      <c r="Y85" s="741">
        <f>IF(Select2=1,Textiles!$W87,"")</f>
        <v>1.1116701548001936E-3</v>
      </c>
      <c r="Z85" s="734">
        <f>Sludge!W87</f>
        <v>0</v>
      </c>
      <c r="AA85" s="734" t="str">
        <f>IF(Select2=2,MSW!$W87,"")</f>
        <v/>
      </c>
      <c r="AB85" s="742">
        <f>Industry!$W87</f>
        <v>0</v>
      </c>
      <c r="AC85" s="743">
        <f t="shared" si="5"/>
        <v>2.8805170085447817E-2</v>
      </c>
      <c r="AD85" s="744">
        <f>Recovery_OX!R80</f>
        <v>0</v>
      </c>
      <c r="AE85" s="699"/>
      <c r="AF85" s="746">
        <f>(AC85-AD85)*(1-Recovery_OX!U80)</f>
        <v>2.8805170085447817E-2</v>
      </c>
    </row>
    <row r="86" spans="2:32">
      <c r="B86" s="739">
        <f t="shared" si="6"/>
        <v>2069</v>
      </c>
      <c r="C86" s="740">
        <f>IF(Select2=1,Food!$K88,"")</f>
        <v>7.2970479870141E-8</v>
      </c>
      <c r="D86" s="741">
        <f>IF(Select2=1,Paper!$K88,"")</f>
        <v>3.9948032074934746E-3</v>
      </c>
      <c r="E86" s="732">
        <f>IF(Select2=1,Nappies!$K88,"")</f>
        <v>1.4972442071051667E-4</v>
      </c>
      <c r="F86" s="741">
        <f>IF(Select2=1,Garden!$K88,"")</f>
        <v>0</v>
      </c>
      <c r="G86" s="732">
        <f>IF(Select2=1,Wood!$K88,"")</f>
        <v>0</v>
      </c>
      <c r="H86" s="741">
        <f>IF(Select2=1,Textiles!$K88,"")</f>
        <v>9.4581937367499988E-4</v>
      </c>
      <c r="I86" s="742">
        <f>Sludge!K88</f>
        <v>0</v>
      </c>
      <c r="J86" s="742" t="str">
        <f>IF(Select2=2,MSW!$K88,"")</f>
        <v/>
      </c>
      <c r="K86" s="742">
        <f>Industry!$K88</f>
        <v>0</v>
      </c>
      <c r="L86" s="743">
        <f t="shared" si="8"/>
        <v>5.0904199723588606E-3</v>
      </c>
      <c r="M86" s="744">
        <f>Recovery_OX!C81</f>
        <v>0</v>
      </c>
      <c r="N86" s="699"/>
      <c r="O86" s="745">
        <f>(L86-M86)*(1-Recovery_OX!F81)</f>
        <v>5.0904199723588606E-3</v>
      </c>
      <c r="P86" s="691"/>
      <c r="Q86" s="701"/>
      <c r="S86" s="739">
        <f t="shared" si="7"/>
        <v>2069</v>
      </c>
      <c r="T86" s="740">
        <f>IF(Select2=1,Food!$W88,"")</f>
        <v>4.8820570831940897E-8</v>
      </c>
      <c r="U86" s="741">
        <f>IF(Select2=1,Paper!$W88,"")</f>
        <v>8.253725635317101E-3</v>
      </c>
      <c r="V86" s="732">
        <f>IF(Select2=1,Nappies!$W88,"")</f>
        <v>0</v>
      </c>
      <c r="W86" s="741">
        <f>IF(Select2=1,Garden!$W88,"")</f>
        <v>0</v>
      </c>
      <c r="X86" s="732">
        <f>IF(Select2=1,Wood!$W88,"")</f>
        <v>1.8193202262486635E-2</v>
      </c>
      <c r="Y86" s="741">
        <f>IF(Select2=1,Textiles!$W88,"")</f>
        <v>1.0365143821095893E-3</v>
      </c>
      <c r="Z86" s="734">
        <f>Sludge!W88</f>
        <v>0</v>
      </c>
      <c r="AA86" s="734" t="str">
        <f>IF(Select2=2,MSW!$W88,"")</f>
        <v/>
      </c>
      <c r="AB86" s="742">
        <f>Industry!$W88</f>
        <v>0</v>
      </c>
      <c r="AC86" s="743">
        <f t="shared" si="5"/>
        <v>2.7483491100484158E-2</v>
      </c>
      <c r="AD86" s="744">
        <f>Recovery_OX!R81</f>
        <v>0</v>
      </c>
      <c r="AE86" s="699"/>
      <c r="AF86" s="746">
        <f>(AC86-AD86)*(1-Recovery_OX!U81)</f>
        <v>2.7483491100484158E-2</v>
      </c>
    </row>
    <row r="87" spans="2:32">
      <c r="B87" s="739">
        <f t="shared" si="6"/>
        <v>2070</v>
      </c>
      <c r="C87" s="740">
        <f>IF(Select2=1,Food!$K89,"")</f>
        <v>4.8913575425795605E-8</v>
      </c>
      <c r="D87" s="741">
        <f>IF(Select2=1,Paper!$K89,"")</f>
        <v>3.7247298224073752E-3</v>
      </c>
      <c r="E87" s="732">
        <f>IF(Select2=1,Nappies!$K89,"")</f>
        <v>1.2631722593873783E-4</v>
      </c>
      <c r="F87" s="741">
        <f>IF(Select2=1,Garden!$K89,"")</f>
        <v>0</v>
      </c>
      <c r="G87" s="732">
        <f>IF(Select2=1,Wood!$K89,"")</f>
        <v>0</v>
      </c>
      <c r="H87" s="741">
        <f>IF(Select2=1,Textiles!$K89,"")</f>
        <v>8.8187613876188466E-4</v>
      </c>
      <c r="I87" s="742">
        <f>Sludge!K89</f>
        <v>0</v>
      </c>
      <c r="J87" s="742" t="str">
        <f>IF(Select2=2,MSW!$K89,"")</f>
        <v/>
      </c>
      <c r="K87" s="742">
        <f>Industry!$K89</f>
        <v>0</v>
      </c>
      <c r="L87" s="743">
        <f t="shared" si="8"/>
        <v>4.7329721006834236E-3</v>
      </c>
      <c r="M87" s="744">
        <f>Recovery_OX!C82</f>
        <v>0</v>
      </c>
      <c r="N87" s="699"/>
      <c r="O87" s="745">
        <f>(L87-M87)*(1-Recovery_OX!F82)</f>
        <v>4.7329721006834236E-3</v>
      </c>
      <c r="P87" s="691"/>
      <c r="Q87" s="701"/>
      <c r="S87" s="739">
        <f t="shared" si="7"/>
        <v>2070</v>
      </c>
      <c r="T87" s="740">
        <f>IF(Select2=1,Food!$W89,"")</f>
        <v>3.2725407287552814E-8</v>
      </c>
      <c r="U87" s="741">
        <f>IF(Select2=1,Paper!$W89,"")</f>
        <v>7.6957227735689618E-3</v>
      </c>
      <c r="V87" s="732">
        <f>IF(Select2=1,Nappies!$W89,"")</f>
        <v>0</v>
      </c>
      <c r="W87" s="741">
        <f>IF(Select2=1,Garden!$W89,"")</f>
        <v>0</v>
      </c>
      <c r="X87" s="732">
        <f>IF(Select2=1,Wood!$W89,"")</f>
        <v>1.7567454643726506E-2</v>
      </c>
      <c r="Y87" s="741">
        <f>IF(Select2=1,Textiles!$W89,"")</f>
        <v>9.6643960412261384E-4</v>
      </c>
      <c r="Z87" s="734">
        <f>Sludge!W89</f>
        <v>0</v>
      </c>
      <c r="AA87" s="734" t="str">
        <f>IF(Select2=2,MSW!$W89,"")</f>
        <v/>
      </c>
      <c r="AB87" s="742">
        <f>Industry!$W89</f>
        <v>0</v>
      </c>
      <c r="AC87" s="743">
        <f t="shared" si="5"/>
        <v>2.6229649746825366E-2</v>
      </c>
      <c r="AD87" s="744">
        <f>Recovery_OX!R82</f>
        <v>0</v>
      </c>
      <c r="AE87" s="699"/>
      <c r="AF87" s="746">
        <f>(AC87-AD87)*(1-Recovery_OX!U82)</f>
        <v>2.6229649746825366E-2</v>
      </c>
    </row>
    <row r="88" spans="2:32">
      <c r="B88" s="739">
        <f t="shared" si="6"/>
        <v>2071</v>
      </c>
      <c r="C88" s="740">
        <f>IF(Select2=1,Food!$K90,"")</f>
        <v>3.2787750131187022E-8</v>
      </c>
      <c r="D88" s="741">
        <f>IF(Select2=1,Paper!$K90,"")</f>
        <v>3.4729150672320173E-3</v>
      </c>
      <c r="E88" s="732">
        <f>IF(Select2=1,Nappies!$K90,"")</f>
        <v>1.0656939925456923E-4</v>
      </c>
      <c r="F88" s="741">
        <f>IF(Select2=1,Garden!$K90,"")</f>
        <v>0</v>
      </c>
      <c r="G88" s="732">
        <f>IF(Select2=1,Wood!$K90,"")</f>
        <v>0</v>
      </c>
      <c r="H88" s="741">
        <f>IF(Select2=1,Textiles!$K90,"")</f>
        <v>8.2225586170410177E-4</v>
      </c>
      <c r="I88" s="742">
        <f>Sludge!K90</f>
        <v>0</v>
      </c>
      <c r="J88" s="742" t="str">
        <f>IF(Select2=2,MSW!$K90,"")</f>
        <v/>
      </c>
      <c r="K88" s="742">
        <f>Industry!$K90</f>
        <v>0</v>
      </c>
      <c r="L88" s="743">
        <f t="shared" si="8"/>
        <v>4.4017731159408189E-3</v>
      </c>
      <c r="M88" s="744">
        <f>Recovery_OX!C83</f>
        <v>0</v>
      </c>
      <c r="N88" s="699"/>
      <c r="O88" s="745">
        <f>(L88-M88)*(1-Recovery_OX!F83)</f>
        <v>4.4017731159408189E-3</v>
      </c>
      <c r="P88" s="691"/>
      <c r="Q88" s="701"/>
      <c r="S88" s="739">
        <f t="shared" si="7"/>
        <v>2071</v>
      </c>
      <c r="T88" s="740">
        <f>IF(Select2=1,Food!$W90,"")</f>
        <v>2.1936496519527451E-8</v>
      </c>
      <c r="U88" s="741">
        <f>IF(Select2=1,Paper!$W90,"")</f>
        <v>7.1754443537851639E-3</v>
      </c>
      <c r="V88" s="732">
        <f>IF(Select2=1,Nappies!$W90,"")</f>
        <v>0</v>
      </c>
      <c r="W88" s="741">
        <f>IF(Select2=1,Garden!$W90,"")</f>
        <v>0</v>
      </c>
      <c r="X88" s="732">
        <f>IF(Select2=1,Wood!$W90,"")</f>
        <v>1.6963229353841452E-2</v>
      </c>
      <c r="Y88" s="741">
        <f>IF(Select2=1,Textiles!$W90,"")</f>
        <v>9.0110231419627629E-4</v>
      </c>
      <c r="Z88" s="734">
        <f>Sludge!W90</f>
        <v>0</v>
      </c>
      <c r="AA88" s="734" t="str">
        <f>IF(Select2=2,MSW!$W90,"")</f>
        <v/>
      </c>
      <c r="AB88" s="742">
        <f>Industry!$W90</f>
        <v>0</v>
      </c>
      <c r="AC88" s="743">
        <f t="shared" si="5"/>
        <v>2.5039797958319412E-2</v>
      </c>
      <c r="AD88" s="744">
        <f>Recovery_OX!R83</f>
        <v>0</v>
      </c>
      <c r="AE88" s="699"/>
      <c r="AF88" s="746">
        <f>(AC88-AD88)*(1-Recovery_OX!U83)</f>
        <v>2.5039797958319412E-2</v>
      </c>
    </row>
    <row r="89" spans="2:32">
      <c r="B89" s="739">
        <f t="shared" si="6"/>
        <v>2072</v>
      </c>
      <c r="C89" s="740">
        <f>IF(Select2=1,Food!$K91,"")</f>
        <v>2.1978286177342327E-8</v>
      </c>
      <c r="D89" s="741">
        <f>IF(Select2=1,Paper!$K91,"")</f>
        <v>3.2381245457453836E-3</v>
      </c>
      <c r="E89" s="732">
        <f>IF(Select2=1,Nappies!$K91,"")</f>
        <v>8.990885267689294E-5</v>
      </c>
      <c r="F89" s="741">
        <f>IF(Select2=1,Garden!$K91,"")</f>
        <v>0</v>
      </c>
      <c r="G89" s="732">
        <f>IF(Select2=1,Wood!$K91,"")</f>
        <v>0</v>
      </c>
      <c r="H89" s="741">
        <f>IF(Select2=1,Textiles!$K91,"")</f>
        <v>7.6666628383434453E-4</v>
      </c>
      <c r="I89" s="742">
        <f>Sludge!K91</f>
        <v>0</v>
      </c>
      <c r="J89" s="742" t="str">
        <f>IF(Select2=2,MSW!$K91,"")</f>
        <v/>
      </c>
      <c r="K89" s="742">
        <f>Industry!$K91</f>
        <v>0</v>
      </c>
      <c r="L89" s="743">
        <f t="shared" si="8"/>
        <v>4.0947216605427984E-3</v>
      </c>
      <c r="M89" s="744">
        <f>Recovery_OX!C84</f>
        <v>0</v>
      </c>
      <c r="N89" s="699"/>
      <c r="O89" s="745">
        <f>(L89-M89)*(1-Recovery_OX!F84)</f>
        <v>4.0947216605427984E-3</v>
      </c>
      <c r="P89" s="691"/>
      <c r="Q89" s="701"/>
      <c r="S89" s="739">
        <f t="shared" si="7"/>
        <v>2072</v>
      </c>
      <c r="T89" s="740">
        <f>IF(Select2=1,Food!$W91,"")</f>
        <v>1.4704473356830283E-8</v>
      </c>
      <c r="U89" s="741">
        <f>IF(Select2=1,Paper!$W91,"")</f>
        <v>6.6903399705483171E-3</v>
      </c>
      <c r="V89" s="732">
        <f>IF(Select2=1,Nappies!$W91,"")</f>
        <v>0</v>
      </c>
      <c r="W89" s="741">
        <f>IF(Select2=1,Garden!$W91,"")</f>
        <v>0</v>
      </c>
      <c r="X89" s="732">
        <f>IF(Select2=1,Wood!$W91,"")</f>
        <v>1.6379786141288648E-2</v>
      </c>
      <c r="Y89" s="741">
        <f>IF(Select2=1,Textiles!$W91,"")</f>
        <v>8.4018222885955606E-4</v>
      </c>
      <c r="Z89" s="734">
        <f>Sludge!W91</f>
        <v>0</v>
      </c>
      <c r="AA89" s="734" t="str">
        <f>IF(Select2=2,MSW!$W91,"")</f>
        <v/>
      </c>
      <c r="AB89" s="742">
        <f>Industry!$W91</f>
        <v>0</v>
      </c>
      <c r="AC89" s="743">
        <f t="shared" si="5"/>
        <v>2.3910323045169875E-2</v>
      </c>
      <c r="AD89" s="744">
        <f>Recovery_OX!R84</f>
        <v>0</v>
      </c>
      <c r="AE89" s="699"/>
      <c r="AF89" s="746">
        <f>(AC89-AD89)*(1-Recovery_OX!U84)</f>
        <v>2.3910323045169875E-2</v>
      </c>
    </row>
    <row r="90" spans="2:32">
      <c r="B90" s="739">
        <f t="shared" si="6"/>
        <v>2073</v>
      </c>
      <c r="C90" s="740">
        <f>IF(Select2=1,Food!$K92,"")</f>
        <v>1.4732485802180564E-8</v>
      </c>
      <c r="D90" s="741">
        <f>IF(Select2=1,Paper!$K92,"")</f>
        <v>3.0192073145387521E-3</v>
      </c>
      <c r="E90" s="732">
        <f>IF(Select2=1,Nappies!$K92,"")</f>
        <v>7.5852935704042153E-5</v>
      </c>
      <c r="F90" s="741">
        <f>IF(Select2=1,Garden!$K92,"")</f>
        <v>0</v>
      </c>
      <c r="G90" s="732">
        <f>IF(Select2=1,Wood!$K92,"")</f>
        <v>0</v>
      </c>
      <c r="H90" s="741">
        <f>IF(Select2=1,Textiles!$K92,"")</f>
        <v>7.1483490497740239E-4</v>
      </c>
      <c r="I90" s="742">
        <f>Sludge!K92</f>
        <v>0</v>
      </c>
      <c r="J90" s="742" t="str">
        <f>IF(Select2=2,MSW!$K92,"")</f>
        <v/>
      </c>
      <c r="K90" s="742">
        <f>Industry!$K92</f>
        <v>0</v>
      </c>
      <c r="L90" s="743">
        <f t="shared" si="8"/>
        <v>3.8099098877059983E-3</v>
      </c>
      <c r="M90" s="744">
        <f>Recovery_OX!C85</f>
        <v>0</v>
      </c>
      <c r="N90" s="699"/>
      <c r="O90" s="745">
        <f>(L90-M90)*(1-Recovery_OX!F85)</f>
        <v>3.8099098877059983E-3</v>
      </c>
      <c r="P90" s="691"/>
      <c r="Q90" s="701"/>
      <c r="S90" s="739">
        <f t="shared" si="7"/>
        <v>2073</v>
      </c>
      <c r="T90" s="740">
        <f>IF(Select2=1,Food!$W92,"")</f>
        <v>9.8567032574803058E-9</v>
      </c>
      <c r="U90" s="741">
        <f>IF(Select2=1,Paper!$W92,"")</f>
        <v>6.2380316416089949E-3</v>
      </c>
      <c r="V90" s="732">
        <f>IF(Select2=1,Nappies!$W92,"")</f>
        <v>0</v>
      </c>
      <c r="W90" s="741">
        <f>IF(Select2=1,Garden!$W92,"")</f>
        <v>0</v>
      </c>
      <c r="X90" s="732">
        <f>IF(Select2=1,Wood!$W92,"")</f>
        <v>1.5816410215168941E-2</v>
      </c>
      <c r="Y90" s="741">
        <f>IF(Select2=1,Textiles!$W92,"")</f>
        <v>7.8338071778345504E-4</v>
      </c>
      <c r="Z90" s="734">
        <f>Sludge!W92</f>
        <v>0</v>
      </c>
      <c r="AA90" s="734" t="str">
        <f>IF(Select2=2,MSW!$W92,"")</f>
        <v/>
      </c>
      <c r="AB90" s="742">
        <f>Industry!$W92</f>
        <v>0</v>
      </c>
      <c r="AC90" s="743">
        <f t="shared" si="5"/>
        <v>2.2837832431264648E-2</v>
      </c>
      <c r="AD90" s="744">
        <f>Recovery_OX!R85</f>
        <v>0</v>
      </c>
      <c r="AE90" s="699"/>
      <c r="AF90" s="746">
        <f>(AC90-AD90)*(1-Recovery_OX!U85)</f>
        <v>2.2837832431264648E-2</v>
      </c>
    </row>
    <row r="91" spans="2:32">
      <c r="B91" s="739">
        <f t="shared" si="6"/>
        <v>2074</v>
      </c>
      <c r="C91" s="740">
        <f>IF(Select2=1,Food!$K93,"")</f>
        <v>9.875480561137078E-9</v>
      </c>
      <c r="D91" s="741">
        <f>IF(Select2=1,Paper!$K93,"")</f>
        <v>2.8150902410907664E-3</v>
      </c>
      <c r="E91" s="732">
        <f>IF(Select2=1,Nappies!$K93,"")</f>
        <v>6.3994453089048008E-5</v>
      </c>
      <c r="F91" s="741">
        <f>IF(Select2=1,Garden!$K93,"")</f>
        <v>0</v>
      </c>
      <c r="G91" s="732">
        <f>IF(Select2=1,Wood!$K93,"")</f>
        <v>0</v>
      </c>
      <c r="H91" s="741">
        <f>IF(Select2=1,Textiles!$K93,"")</f>
        <v>6.6650764765398577E-4</v>
      </c>
      <c r="I91" s="742">
        <f>Sludge!K93</f>
        <v>0</v>
      </c>
      <c r="J91" s="742" t="str">
        <f>IF(Select2=2,MSW!$K93,"")</f>
        <v/>
      </c>
      <c r="K91" s="742">
        <f>Industry!$K93</f>
        <v>0</v>
      </c>
      <c r="L91" s="743">
        <f t="shared" si="8"/>
        <v>3.5456022173143615E-3</v>
      </c>
      <c r="M91" s="744">
        <f>Recovery_OX!C86</f>
        <v>0</v>
      </c>
      <c r="N91" s="699"/>
      <c r="O91" s="745">
        <f>(L91-M91)*(1-Recovery_OX!F86)</f>
        <v>3.5456022173143615E-3</v>
      </c>
      <c r="P91" s="691"/>
      <c r="Q91" s="701"/>
      <c r="S91" s="739">
        <f t="shared" si="7"/>
        <v>2074</v>
      </c>
      <c r="T91" s="740">
        <f>IF(Select2=1,Food!$W93,"")</f>
        <v>6.6071457813138355E-9</v>
      </c>
      <c r="U91" s="741">
        <f>IF(Select2=1,Paper!$W93,"")</f>
        <v>5.8163021510139832E-3</v>
      </c>
      <c r="V91" s="732">
        <f>IF(Select2=1,Nappies!$W93,"")</f>
        <v>0</v>
      </c>
      <c r="W91" s="741">
        <f>IF(Select2=1,Garden!$W93,"")</f>
        <v>0</v>
      </c>
      <c r="X91" s="732">
        <f>IF(Select2=1,Wood!$W93,"")</f>
        <v>1.5272411369518634E-2</v>
      </c>
      <c r="Y91" s="741">
        <f>IF(Select2=1,Textiles!$W93,"")</f>
        <v>7.3041933989477937E-4</v>
      </c>
      <c r="Z91" s="734">
        <f>Sludge!W93</f>
        <v>0</v>
      </c>
      <c r="AA91" s="734" t="str">
        <f>IF(Select2=2,MSW!$W93,"")</f>
        <v/>
      </c>
      <c r="AB91" s="742">
        <f>Industry!$W93</f>
        <v>0</v>
      </c>
      <c r="AC91" s="743">
        <f t="shared" si="5"/>
        <v>2.1819139467573176E-2</v>
      </c>
      <c r="AD91" s="744">
        <f>Recovery_OX!R86</f>
        <v>0</v>
      </c>
      <c r="AE91" s="699"/>
      <c r="AF91" s="746">
        <f>(AC91-AD91)*(1-Recovery_OX!U86)</f>
        <v>2.1819139467573176E-2</v>
      </c>
    </row>
    <row r="92" spans="2:32">
      <c r="B92" s="739">
        <f t="shared" si="6"/>
        <v>2075</v>
      </c>
      <c r="C92" s="740">
        <f>IF(Select2=1,Food!$K94,"")</f>
        <v>6.6197325843654665E-9</v>
      </c>
      <c r="D92" s="741">
        <f>IF(Select2=1,Paper!$K94,"")</f>
        <v>2.6247727432705766E-3</v>
      </c>
      <c r="E92" s="732">
        <f>IF(Select2=1,Nappies!$K94,"")</f>
        <v>5.3989868528557567E-5</v>
      </c>
      <c r="F92" s="741">
        <f>IF(Select2=1,Garden!$K94,"")</f>
        <v>0</v>
      </c>
      <c r="G92" s="732">
        <f>IF(Select2=1,Wood!$K94,"")</f>
        <v>0</v>
      </c>
      <c r="H92" s="741">
        <f>IF(Select2=1,Textiles!$K94,"")</f>
        <v>6.2144761159262769E-4</v>
      </c>
      <c r="I92" s="742">
        <f>Sludge!K94</f>
        <v>0</v>
      </c>
      <c r="J92" s="742" t="str">
        <f>IF(Select2=2,MSW!$K94,"")</f>
        <v/>
      </c>
      <c r="K92" s="742">
        <f>Industry!$K94</f>
        <v>0</v>
      </c>
      <c r="L92" s="743">
        <f t="shared" si="8"/>
        <v>3.3002168431243463E-3</v>
      </c>
      <c r="M92" s="744">
        <f>Recovery_OX!C87</f>
        <v>0</v>
      </c>
      <c r="N92" s="699"/>
      <c r="O92" s="745">
        <f>(L92-M92)*(1-Recovery_OX!F87)</f>
        <v>3.3002168431243463E-3</v>
      </c>
      <c r="P92" s="691"/>
      <c r="Q92" s="701"/>
      <c r="S92" s="739">
        <f t="shared" si="7"/>
        <v>2075</v>
      </c>
      <c r="T92" s="740">
        <f>IF(Select2=1,Food!$W94,"")</f>
        <v>4.4289022642944699E-9</v>
      </c>
      <c r="U92" s="741">
        <f>IF(Select2=1,Paper!$W94,"")</f>
        <v>5.4230841803111123E-3</v>
      </c>
      <c r="V92" s="732">
        <f>IF(Select2=1,Nappies!$W94,"")</f>
        <v>0</v>
      </c>
      <c r="W92" s="741">
        <f>IF(Select2=1,Garden!$W94,"")</f>
        <v>0</v>
      </c>
      <c r="X92" s="732">
        <f>IF(Select2=1,Wood!$W94,"")</f>
        <v>1.474712313772083E-2</v>
      </c>
      <c r="Y92" s="741">
        <f>IF(Select2=1,Textiles!$W94,"")</f>
        <v>6.8103847845767443E-4</v>
      </c>
      <c r="Z92" s="734">
        <f>Sludge!W94</f>
        <v>0</v>
      </c>
      <c r="AA92" s="734" t="str">
        <f>IF(Select2=2,MSW!$W94,"")</f>
        <v/>
      </c>
      <c r="AB92" s="742">
        <f>Industry!$W94</f>
        <v>0</v>
      </c>
      <c r="AC92" s="743">
        <f t="shared" si="5"/>
        <v>2.085125022539188E-2</v>
      </c>
      <c r="AD92" s="744">
        <f>Recovery_OX!R87</f>
        <v>0</v>
      </c>
      <c r="AE92" s="699"/>
      <c r="AF92" s="746">
        <f>(AC92-AD92)*(1-Recovery_OX!U87)</f>
        <v>2.085125022539188E-2</v>
      </c>
    </row>
    <row r="93" spans="2:32">
      <c r="B93" s="739">
        <f t="shared" si="6"/>
        <v>2076</v>
      </c>
      <c r="C93" s="740">
        <f>IF(Select2=1,Food!$K95,"")</f>
        <v>4.4373394506954812E-9</v>
      </c>
      <c r="D93" s="741">
        <f>IF(Select2=1,Paper!$K95,"")</f>
        <v>2.4473218844830681E-3</v>
      </c>
      <c r="E93" s="732">
        <f>IF(Select2=1,Nappies!$K95,"")</f>
        <v>4.5549352530208388E-5</v>
      </c>
      <c r="F93" s="741">
        <f>IF(Select2=1,Garden!$K95,"")</f>
        <v>0</v>
      </c>
      <c r="G93" s="732">
        <f>IF(Select2=1,Wood!$K95,"")</f>
        <v>0</v>
      </c>
      <c r="H93" s="741">
        <f>IF(Select2=1,Textiles!$K95,"")</f>
        <v>5.7943391244427809E-4</v>
      </c>
      <c r="I93" s="742">
        <f>Sludge!K95</f>
        <v>0</v>
      </c>
      <c r="J93" s="742" t="str">
        <f>IF(Select2=2,MSW!$K95,"")</f>
        <v/>
      </c>
      <c r="K93" s="742">
        <f>Industry!$K95</f>
        <v>0</v>
      </c>
      <c r="L93" s="743">
        <f t="shared" si="8"/>
        <v>3.0723095867970051E-3</v>
      </c>
      <c r="M93" s="744">
        <f>Recovery_OX!C88</f>
        <v>0</v>
      </c>
      <c r="N93" s="699"/>
      <c r="O93" s="745">
        <f>(L93-M93)*(1-Recovery_OX!F88)</f>
        <v>3.0723095867970051E-3</v>
      </c>
      <c r="P93" s="691"/>
      <c r="Q93" s="701"/>
      <c r="S93" s="739">
        <f t="shared" si="7"/>
        <v>2076</v>
      </c>
      <c r="T93" s="740">
        <f>IF(Select2=1,Food!$W95,"")</f>
        <v>2.9687819696892163E-9</v>
      </c>
      <c r="U93" s="741">
        <f>IF(Select2=1,Paper!$W95,"")</f>
        <v>5.0564501745517954E-3</v>
      </c>
      <c r="V93" s="732">
        <f>IF(Select2=1,Nappies!$W95,"")</f>
        <v>0</v>
      </c>
      <c r="W93" s="741">
        <f>IF(Select2=1,Garden!$W95,"")</f>
        <v>0</v>
      </c>
      <c r="X93" s="732">
        <f>IF(Select2=1,Wood!$W95,"")</f>
        <v>1.4239901976000512E-2</v>
      </c>
      <c r="Y93" s="741">
        <f>IF(Select2=1,Textiles!$W95,"")</f>
        <v>6.3499606843208593E-4</v>
      </c>
      <c r="Z93" s="734">
        <f>Sludge!W95</f>
        <v>0</v>
      </c>
      <c r="AA93" s="734" t="str">
        <f>IF(Select2=2,MSW!$W95,"")</f>
        <v/>
      </c>
      <c r="AB93" s="742">
        <f>Industry!$W95</f>
        <v>0</v>
      </c>
      <c r="AC93" s="743">
        <f t="shared" si="5"/>
        <v>1.9931351187766361E-2</v>
      </c>
      <c r="AD93" s="744">
        <f>Recovery_OX!R88</f>
        <v>0</v>
      </c>
      <c r="AE93" s="699"/>
      <c r="AF93" s="746">
        <f>(AC93-AD93)*(1-Recovery_OX!U88)</f>
        <v>1.9931351187766361E-2</v>
      </c>
    </row>
    <row r="94" spans="2:32">
      <c r="B94" s="739">
        <f t="shared" si="6"/>
        <v>2077</v>
      </c>
      <c r="C94" s="740">
        <f>IF(Select2=1,Food!$K96,"")</f>
        <v>2.9744375848659535E-9</v>
      </c>
      <c r="D94" s="741">
        <f>IF(Select2=1,Paper!$K96,"")</f>
        <v>2.2818678004125916E-3</v>
      </c>
      <c r="E94" s="732">
        <f>IF(Select2=1,Nappies!$K96,"")</f>
        <v>3.8428386148482288E-5</v>
      </c>
      <c r="F94" s="741">
        <f>IF(Select2=1,Garden!$K96,"")</f>
        <v>0</v>
      </c>
      <c r="G94" s="732">
        <f>IF(Select2=1,Wood!$K96,"")</f>
        <v>0</v>
      </c>
      <c r="H94" s="741">
        <f>IF(Select2=1,Textiles!$K96,"")</f>
        <v>5.4026059900696922E-4</v>
      </c>
      <c r="I94" s="742">
        <f>Sludge!K96</f>
        <v>0</v>
      </c>
      <c r="J94" s="742" t="str">
        <f>IF(Select2=2,MSW!$K96,"")</f>
        <v/>
      </c>
      <c r="K94" s="742">
        <f>Industry!$K96</f>
        <v>0</v>
      </c>
      <c r="L94" s="743">
        <f t="shared" si="8"/>
        <v>2.8605597600056278E-3</v>
      </c>
      <c r="M94" s="744">
        <f>Recovery_OX!C89</f>
        <v>0</v>
      </c>
      <c r="N94" s="699"/>
      <c r="O94" s="745">
        <f>(L94-M94)*(1-Recovery_OX!F89)</f>
        <v>2.8605597600056278E-3</v>
      </c>
      <c r="P94" s="691"/>
      <c r="Q94" s="701"/>
      <c r="S94" s="739">
        <f t="shared" si="7"/>
        <v>2077</v>
      </c>
      <c r="T94" s="740">
        <f>IF(Select2=1,Food!$W96,"")</f>
        <v>1.9900340665918514E-9</v>
      </c>
      <c r="U94" s="741">
        <f>IF(Select2=1,Paper!$W96,"")</f>
        <v>4.7146028934144475E-3</v>
      </c>
      <c r="V94" s="732">
        <f>IF(Select2=1,Nappies!$W96,"")</f>
        <v>0</v>
      </c>
      <c r="W94" s="741">
        <f>IF(Select2=1,Garden!$W96,"")</f>
        <v>0</v>
      </c>
      <c r="X94" s="732">
        <f>IF(Select2=1,Wood!$W96,"")</f>
        <v>1.3750126475002917E-2</v>
      </c>
      <c r="Y94" s="741">
        <f>IF(Select2=1,Textiles!$W96,"")</f>
        <v>5.9206640987065156E-4</v>
      </c>
      <c r="Z94" s="734">
        <f>Sludge!W96</f>
        <v>0</v>
      </c>
      <c r="AA94" s="734" t="str">
        <f>IF(Select2=2,MSW!$W96,"")</f>
        <v/>
      </c>
      <c r="AB94" s="742">
        <f>Industry!$W96</f>
        <v>0</v>
      </c>
      <c r="AC94" s="743">
        <f t="shared" si="5"/>
        <v>1.905679776832208E-2</v>
      </c>
      <c r="AD94" s="744">
        <f>Recovery_OX!R89</f>
        <v>0</v>
      </c>
      <c r="AE94" s="699"/>
      <c r="AF94" s="746">
        <f>(AC94-AD94)*(1-Recovery_OX!U89)</f>
        <v>1.905679776832208E-2</v>
      </c>
    </row>
    <row r="95" spans="2:32">
      <c r="B95" s="739">
        <f t="shared" si="6"/>
        <v>2078</v>
      </c>
      <c r="C95" s="740">
        <f>IF(Select2=1,Food!$K97,"")</f>
        <v>1.9938251388174818E-9</v>
      </c>
      <c r="D95" s="741">
        <f>IF(Select2=1,Paper!$K97,"")</f>
        <v>2.1275994349470805E-3</v>
      </c>
      <c r="E95" s="732">
        <f>IF(Select2=1,Nappies!$K97,"")</f>
        <v>3.242067735205432E-5</v>
      </c>
      <c r="F95" s="741">
        <f>IF(Select2=1,Garden!$K97,"")</f>
        <v>0</v>
      </c>
      <c r="G95" s="732">
        <f>IF(Select2=1,Wood!$K97,"")</f>
        <v>0</v>
      </c>
      <c r="H95" s="741">
        <f>IF(Select2=1,Textiles!$K97,"")</f>
        <v>5.037356436527838E-4</v>
      </c>
      <c r="I95" s="742">
        <f>Sludge!K97</f>
        <v>0</v>
      </c>
      <c r="J95" s="742" t="str">
        <f>IF(Select2=2,MSW!$K97,"")</f>
        <v/>
      </c>
      <c r="K95" s="742">
        <f>Industry!$K97</f>
        <v>0</v>
      </c>
      <c r="L95" s="743">
        <f t="shared" si="8"/>
        <v>2.6637577497770574E-3</v>
      </c>
      <c r="M95" s="744">
        <f>Recovery_OX!C90</f>
        <v>0</v>
      </c>
      <c r="N95" s="699"/>
      <c r="O95" s="745">
        <f>(L95-M95)*(1-Recovery_OX!F90)</f>
        <v>2.6637577497770574E-3</v>
      </c>
      <c r="P95" s="691"/>
      <c r="Q95" s="701"/>
      <c r="S95" s="739">
        <f t="shared" si="7"/>
        <v>2078</v>
      </c>
      <c r="T95" s="740">
        <f>IF(Select2=1,Food!$W97,"")</f>
        <v>1.3339597271303405E-9</v>
      </c>
      <c r="U95" s="741">
        <f>IF(Select2=1,Paper!$W97,"")</f>
        <v>4.395866601130333E-3</v>
      </c>
      <c r="V95" s="732">
        <f>IF(Select2=1,Nappies!$W97,"")</f>
        <v>0</v>
      </c>
      <c r="W95" s="741">
        <f>IF(Select2=1,Garden!$W97,"")</f>
        <v>0</v>
      </c>
      <c r="X95" s="732">
        <f>IF(Select2=1,Wood!$W97,"")</f>
        <v>1.3277196598489378E-2</v>
      </c>
      <c r="Y95" s="741">
        <f>IF(Select2=1,Textiles!$W97,"")</f>
        <v>5.5203906153729766E-4</v>
      </c>
      <c r="Z95" s="734">
        <f>Sludge!W97</f>
        <v>0</v>
      </c>
      <c r="AA95" s="734" t="str">
        <f>IF(Select2=2,MSW!$W97,"")</f>
        <v/>
      </c>
      <c r="AB95" s="742">
        <f>Industry!$W97</f>
        <v>0</v>
      </c>
      <c r="AC95" s="743">
        <f t="shared" si="5"/>
        <v>1.8225103595116737E-2</v>
      </c>
      <c r="AD95" s="744">
        <f>Recovery_OX!R90</f>
        <v>0</v>
      </c>
      <c r="AE95" s="699"/>
      <c r="AF95" s="746">
        <f>(AC95-AD95)*(1-Recovery_OX!U90)</f>
        <v>1.8225103595116737E-2</v>
      </c>
    </row>
    <row r="96" spans="2:32">
      <c r="B96" s="739">
        <f t="shared" si="6"/>
        <v>2079</v>
      </c>
      <c r="C96" s="740">
        <f>IF(Select2=1,Food!$K98,"")</f>
        <v>1.3365009588391494E-9</v>
      </c>
      <c r="D96" s="741">
        <f>IF(Select2=1,Paper!$K98,"")</f>
        <v>1.9837605643800455E-3</v>
      </c>
      <c r="E96" s="732">
        <f>IF(Select2=1,Nappies!$K98,"")</f>
        <v>2.7352184812151441E-5</v>
      </c>
      <c r="F96" s="741">
        <f>IF(Select2=1,Garden!$K98,"")</f>
        <v>0</v>
      </c>
      <c r="G96" s="732">
        <f>IF(Select2=1,Wood!$K98,"")</f>
        <v>0</v>
      </c>
      <c r="H96" s="741">
        <f>IF(Select2=1,Textiles!$K98,"")</f>
        <v>4.6968000100820056E-4</v>
      </c>
      <c r="I96" s="742">
        <f>Sludge!K98</f>
        <v>0</v>
      </c>
      <c r="J96" s="742" t="str">
        <f>IF(Select2=2,MSW!$K98,"")</f>
        <v/>
      </c>
      <c r="K96" s="742">
        <f>Industry!$K98</f>
        <v>0</v>
      </c>
      <c r="L96" s="743">
        <f t="shared" si="8"/>
        <v>2.4807940867013563E-3</v>
      </c>
      <c r="M96" s="744">
        <f>Recovery_OX!C91</f>
        <v>0</v>
      </c>
      <c r="N96" s="699"/>
      <c r="O96" s="745">
        <f>(L96-M96)*(1-Recovery_OX!F91)</f>
        <v>2.4807940867013563E-3</v>
      </c>
      <c r="P96" s="689"/>
      <c r="S96" s="739">
        <f t="shared" si="7"/>
        <v>2079</v>
      </c>
      <c r="T96" s="740">
        <f>IF(Select2=1,Food!$W98,"")</f>
        <v>8.9417994569969861E-10</v>
      </c>
      <c r="U96" s="741">
        <f>IF(Select2=1,Paper!$W98,"")</f>
        <v>4.0986788520248896E-3</v>
      </c>
      <c r="V96" s="732">
        <f>IF(Select2=1,Nappies!$W98,"")</f>
        <v>0</v>
      </c>
      <c r="W96" s="741">
        <f>IF(Select2=1,Garden!$W98,"")</f>
        <v>0</v>
      </c>
      <c r="X96" s="732">
        <f>IF(Select2=1,Wood!$W98,"")</f>
        <v>1.2820532948217882E-2</v>
      </c>
      <c r="Y96" s="741">
        <f>IF(Select2=1,Textiles!$W98,"")</f>
        <v>5.1471780932405573E-4</v>
      </c>
      <c r="Z96" s="734">
        <f>Sludge!W98</f>
        <v>0</v>
      </c>
      <c r="AA96" s="734" t="str">
        <f>IF(Select2=2,MSW!$W98,"")</f>
        <v/>
      </c>
      <c r="AB96" s="742">
        <f>Industry!$W98</f>
        <v>0</v>
      </c>
      <c r="AC96" s="743">
        <f t="shared" si="5"/>
        <v>1.7433930503746774E-2</v>
      </c>
      <c r="AD96" s="744">
        <f>Recovery_OX!R91</f>
        <v>0</v>
      </c>
      <c r="AE96" s="699"/>
      <c r="AF96" s="746">
        <f>(AC96-AD96)*(1-Recovery_OX!U91)</f>
        <v>1.7433930503746774E-2</v>
      </c>
    </row>
    <row r="97" spans="2:32" ht="13.5" thickBot="1">
      <c r="B97" s="747">
        <f t="shared" si="6"/>
        <v>2080</v>
      </c>
      <c r="C97" s="748">
        <f>IF(Select2=1,Food!$K99,"")</f>
        <v>8.9588338425573483E-10</v>
      </c>
      <c r="D97" s="749">
        <f>IF(Select2=1,Paper!$K99,"")</f>
        <v>1.8496460904010904E-3</v>
      </c>
      <c r="E97" s="749">
        <f>IF(Select2=1,Nappies!$K99,"")</f>
        <v>2.3076075983054139E-5</v>
      </c>
      <c r="F97" s="749">
        <f>IF(Select2=1,Garden!$K99,"")</f>
        <v>0</v>
      </c>
      <c r="G97" s="749">
        <f>IF(Select2=1,Wood!$K99,"")</f>
        <v>0</v>
      </c>
      <c r="H97" s="749">
        <f>IF(Select2=1,Textiles!$K99,"")</f>
        <v>4.3792673027346577E-4</v>
      </c>
      <c r="I97" s="750">
        <f>Sludge!K99</f>
        <v>0</v>
      </c>
      <c r="J97" s="750" t="str">
        <f>IF(Select2=2,MSW!$K99,"")</f>
        <v/>
      </c>
      <c r="K97" s="742">
        <f>Industry!$K99</f>
        <v>0</v>
      </c>
      <c r="L97" s="743">
        <f t="shared" si="8"/>
        <v>2.3106497925409943E-3</v>
      </c>
      <c r="M97" s="751">
        <f>Recovery_OX!C92</f>
        <v>0</v>
      </c>
      <c r="N97" s="699"/>
      <c r="O97" s="752">
        <f>(L97-M97)*(1-Recovery_OX!F92)</f>
        <v>2.3106497925409943E-3</v>
      </c>
      <c r="S97" s="747">
        <f t="shared" si="7"/>
        <v>2080</v>
      </c>
      <c r="T97" s="748">
        <f>IF(Select2=1,Food!$W99,"")</f>
        <v>5.9938674236556749E-10</v>
      </c>
      <c r="U97" s="749">
        <f>IF(Select2=1,Paper!$W99,"")</f>
        <v>3.8215828314072135E-3</v>
      </c>
      <c r="V97" s="749">
        <f>IF(Select2=1,Nappies!$W99,"")</f>
        <v>0</v>
      </c>
      <c r="W97" s="749">
        <f>IF(Select2=1,Garden!$W99,"")</f>
        <v>0</v>
      </c>
      <c r="X97" s="749">
        <f>IF(Select2=1,Wood!$W99,"")</f>
        <v>1.2379576054107772E-2</v>
      </c>
      <c r="Y97" s="749">
        <f>IF(Select2=1,Textiles!$W99,"")</f>
        <v>4.7991970440927785E-4</v>
      </c>
      <c r="Z97" s="750">
        <f>Sludge!W99</f>
        <v>0</v>
      </c>
      <c r="AA97" s="750" t="str">
        <f>IF(Select2=2,MSW!$W99,"")</f>
        <v/>
      </c>
      <c r="AB97" s="742">
        <f>Industry!$W99</f>
        <v>0</v>
      </c>
      <c r="AC97" s="753">
        <f t="shared" si="5"/>
        <v>1.6681079189311006E-2</v>
      </c>
      <c r="AD97" s="751">
        <f>Recovery_OX!R92</f>
        <v>0</v>
      </c>
      <c r="AE97" s="699"/>
      <c r="AF97" s="754">
        <f>(AC97-AD97)*(1-Recovery_OX!U92)</f>
        <v>1.6681079189311006E-2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5" t="s">
        <v>284</v>
      </c>
      <c r="D8" s="816"/>
      <c r="E8" s="817"/>
      <c r="F8" s="815" t="s">
        <v>285</v>
      </c>
      <c r="G8" s="816"/>
      <c r="H8" s="818"/>
      <c r="I8" s="472"/>
      <c r="J8" s="815" t="s">
        <v>286</v>
      </c>
      <c r="K8" s="816"/>
      <c r="L8" s="818"/>
      <c r="M8" s="819" t="s">
        <v>287</v>
      </c>
      <c r="N8" s="820"/>
      <c r="O8" s="821"/>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v>
      </c>
      <c r="E12" s="501">
        <f>Stored_C!G18+Stored_C!M18</f>
        <v>0</v>
      </c>
      <c r="F12" s="502">
        <f>F11+HWP!C12</f>
        <v>0</v>
      </c>
      <c r="G12" s="500">
        <f>G11+HWP!D12</f>
        <v>0</v>
      </c>
      <c r="H12" s="501">
        <f>H11+HWP!E12</f>
        <v>0</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v>
      </c>
      <c r="E13" s="510">
        <f>Stored_C!G19+Stored_C!M19</f>
        <v>0</v>
      </c>
      <c r="F13" s="511">
        <f>F12+HWP!C13</f>
        <v>0</v>
      </c>
      <c r="G13" s="509">
        <f>G12+HWP!D13</f>
        <v>0</v>
      </c>
      <c r="H13" s="510">
        <f>H12+HWP!E13</f>
        <v>0</v>
      </c>
      <c r="I13" s="493"/>
      <c r="J13" s="512">
        <f>Garden!J20</f>
        <v>0</v>
      </c>
      <c r="K13" s="513">
        <f>Paper!J20</f>
        <v>0</v>
      </c>
      <c r="L13" s="514">
        <f>Wood!J20</f>
        <v>0</v>
      </c>
      <c r="M13" s="515">
        <f>J13*(1-Recovery_OX!E13)*(1-Recovery_OX!F13)</f>
        <v>0</v>
      </c>
      <c r="N13" s="513">
        <f>K13*(1-Recovery_OX!E13)*(1-Recovery_OX!F13)</f>
        <v>0</v>
      </c>
      <c r="O13" s="514">
        <f>L13*(1-Recovery_OX!E13)*(1-Recovery_OX!F13)</f>
        <v>0</v>
      </c>
    </row>
    <row r="14" spans="2:15">
      <c r="B14" s="507">
        <f t="shared" ref="B14:B77" si="0">B13+1</f>
        <v>1952</v>
      </c>
      <c r="C14" s="508">
        <f>Stored_C!E20</f>
        <v>0</v>
      </c>
      <c r="D14" s="509">
        <f>Stored_C!F20+Stored_C!L20</f>
        <v>0.14217421255488003</v>
      </c>
      <c r="E14" s="510">
        <f>Stored_C!G20+Stored_C!M20</f>
        <v>0.117293725357776</v>
      </c>
      <c r="F14" s="511">
        <f>F13+HWP!C14</f>
        <v>0</v>
      </c>
      <c r="G14" s="509">
        <f>G13+HWP!D14</f>
        <v>0.14217421255488003</v>
      </c>
      <c r="H14" s="510">
        <f>H13+HWP!E14</f>
        <v>0.117293725357776</v>
      </c>
      <c r="I14" s="493"/>
      <c r="J14" s="512">
        <f>Garden!J21</f>
        <v>0</v>
      </c>
      <c r="K14" s="513">
        <f>Paper!J21</f>
        <v>0</v>
      </c>
      <c r="L14" s="514">
        <f>Wood!J21</f>
        <v>0</v>
      </c>
      <c r="M14" s="515">
        <f>J14*(1-Recovery_OX!E14)*(1-Recovery_OX!F14)</f>
        <v>0</v>
      </c>
      <c r="N14" s="513">
        <f>K14*(1-Recovery_OX!E14)*(1-Recovery_OX!F14)</f>
        <v>0</v>
      </c>
      <c r="O14" s="514">
        <f>L14*(1-Recovery_OX!E14)*(1-Recovery_OX!F14)</f>
        <v>0</v>
      </c>
    </row>
    <row r="15" spans="2:15">
      <c r="B15" s="507">
        <f t="shared" si="0"/>
        <v>1953</v>
      </c>
      <c r="C15" s="508">
        <f>Stored_C!E21</f>
        <v>0</v>
      </c>
      <c r="D15" s="509">
        <f>Stored_C!F21+Stored_C!L21</f>
        <v>0.14461200097344004</v>
      </c>
      <c r="E15" s="510">
        <f>Stored_C!G21+Stored_C!M21</f>
        <v>0.119304900803088</v>
      </c>
      <c r="F15" s="511">
        <f>F14+HWP!C15</f>
        <v>0</v>
      </c>
      <c r="G15" s="509">
        <f>G14+HWP!D15</f>
        <v>0.28678621352832007</v>
      </c>
      <c r="H15" s="510">
        <f>H14+HWP!E15</f>
        <v>0.23659862616086402</v>
      </c>
      <c r="I15" s="493"/>
      <c r="J15" s="512">
        <f>Garden!J22</f>
        <v>0</v>
      </c>
      <c r="K15" s="513">
        <f>Paper!J22</f>
        <v>4.6521380226581602E-3</v>
      </c>
      <c r="L15" s="514">
        <f>Wood!J22</f>
        <v>0</v>
      </c>
      <c r="M15" s="515">
        <f>J15*(1-Recovery_OX!E15)*(1-Recovery_OX!F15)</f>
        <v>0</v>
      </c>
      <c r="N15" s="513">
        <f>K15*(1-Recovery_OX!E15)*(1-Recovery_OX!F15)</f>
        <v>4.6521380226581602E-3</v>
      </c>
      <c r="O15" s="514">
        <f>L15*(1-Recovery_OX!E15)*(1-Recovery_OX!F15)</f>
        <v>0</v>
      </c>
    </row>
    <row r="16" spans="2:15">
      <c r="B16" s="507">
        <f t="shared" si="0"/>
        <v>1954</v>
      </c>
      <c r="C16" s="508">
        <f>Stored_C!E22</f>
        <v>0</v>
      </c>
      <c r="D16" s="509">
        <f>Stored_C!F22+Stored_C!L22</f>
        <v>0.15041383562304</v>
      </c>
      <c r="E16" s="510">
        <f>Stored_C!G22+Stored_C!M22</f>
        <v>0.124091414389008</v>
      </c>
      <c r="F16" s="511">
        <f>F15+HWP!C16</f>
        <v>0</v>
      </c>
      <c r="G16" s="509">
        <f>G15+HWP!D16</f>
        <v>0.43720004915136007</v>
      </c>
      <c r="H16" s="510">
        <f>H15+HWP!E16</f>
        <v>0.36069004054987203</v>
      </c>
      <c r="I16" s="493"/>
      <c r="J16" s="512">
        <f>Garden!J23</f>
        <v>0</v>
      </c>
      <c r="K16" s="513">
        <f>Paper!J23</f>
        <v>9.0695305927565861E-3</v>
      </c>
      <c r="L16" s="514">
        <f>Wood!J23</f>
        <v>0</v>
      </c>
      <c r="M16" s="515">
        <f>J16*(1-Recovery_OX!E16)*(1-Recovery_OX!F16)</f>
        <v>0</v>
      </c>
      <c r="N16" s="513">
        <f>K16*(1-Recovery_OX!E16)*(1-Recovery_OX!F16)</f>
        <v>9.0695305927565861E-3</v>
      </c>
      <c r="O16" s="514">
        <f>L16*(1-Recovery_OX!E16)*(1-Recovery_OX!F16)</f>
        <v>0</v>
      </c>
    </row>
    <row r="17" spans="2:15">
      <c r="B17" s="507">
        <f t="shared" si="0"/>
        <v>1955</v>
      </c>
      <c r="C17" s="508">
        <f>Stored_C!E23</f>
        <v>0</v>
      </c>
      <c r="D17" s="509">
        <f>Stored_C!F23+Stored_C!L23</f>
        <v>0.15582124730304003</v>
      </c>
      <c r="E17" s="510">
        <f>Stored_C!G23+Stored_C!M23</f>
        <v>0.12855252902500802</v>
      </c>
      <c r="F17" s="511">
        <f>F16+HWP!C17</f>
        <v>0</v>
      </c>
      <c r="G17" s="509">
        <f>G16+HWP!D17</f>
        <v>0.59302129645440016</v>
      </c>
      <c r="H17" s="510">
        <f>H16+HWP!E17</f>
        <v>0.48924256957488005</v>
      </c>
      <c r="I17" s="493"/>
      <c r="J17" s="512">
        <f>Garden!J24</f>
        <v>0</v>
      </c>
      <c r="K17" s="513">
        <f>Paper!J24</f>
        <v>1.3378124226262047E-2</v>
      </c>
      <c r="L17" s="514">
        <f>Wood!J24</f>
        <v>0</v>
      </c>
      <c r="M17" s="515">
        <f>J17*(1-Recovery_OX!E17)*(1-Recovery_OX!F17)</f>
        <v>0</v>
      </c>
      <c r="N17" s="513">
        <f>K17*(1-Recovery_OX!E17)*(1-Recovery_OX!F17)</f>
        <v>1.3378124226262047E-2</v>
      </c>
      <c r="O17" s="514">
        <f>L17*(1-Recovery_OX!E17)*(1-Recovery_OX!F17)</f>
        <v>0</v>
      </c>
    </row>
    <row r="18" spans="2:15">
      <c r="B18" s="507">
        <f t="shared" si="0"/>
        <v>1956</v>
      </c>
      <c r="C18" s="508">
        <f>Stored_C!E24</f>
        <v>0</v>
      </c>
      <c r="D18" s="509">
        <f>Stored_C!F24+Stored_C!L24</f>
        <v>0.15752362773312001</v>
      </c>
      <c r="E18" s="510">
        <f>Stored_C!G24+Stored_C!M24</f>
        <v>0.12995699287982401</v>
      </c>
      <c r="F18" s="511">
        <f>F17+HWP!C18</f>
        <v>0</v>
      </c>
      <c r="G18" s="509">
        <f>G17+HWP!D18</f>
        <v>0.75054492418752017</v>
      </c>
      <c r="H18" s="510">
        <f>H17+HWP!E18</f>
        <v>0.61919956245470409</v>
      </c>
      <c r="I18" s="493"/>
      <c r="J18" s="512">
        <f>Garden!J25</f>
        <v>0</v>
      </c>
      <c r="K18" s="513">
        <f>Paper!J25</f>
        <v>1.7572368335402939E-2</v>
      </c>
      <c r="L18" s="514">
        <f>Wood!J25</f>
        <v>0</v>
      </c>
      <c r="M18" s="515">
        <f>J18*(1-Recovery_OX!E18)*(1-Recovery_OX!F18)</f>
        <v>0</v>
      </c>
      <c r="N18" s="513">
        <f>K18*(1-Recovery_OX!E18)*(1-Recovery_OX!F18)</f>
        <v>1.7572368335402939E-2</v>
      </c>
      <c r="O18" s="514">
        <f>L18*(1-Recovery_OX!E18)*(1-Recovery_OX!F18)</f>
        <v>0</v>
      </c>
    </row>
    <row r="19" spans="2:15">
      <c r="B19" s="507">
        <f t="shared" si="0"/>
        <v>1957</v>
      </c>
      <c r="C19" s="508">
        <f>Stored_C!E25</f>
        <v>0</v>
      </c>
      <c r="D19" s="509">
        <f>Stored_C!F25+Stored_C!L25</f>
        <v>0.15917638720895999</v>
      </c>
      <c r="E19" s="510">
        <f>Stored_C!G25+Stored_C!M25</f>
        <v>0.13132051944739201</v>
      </c>
      <c r="F19" s="511">
        <f>F18+HWP!C19</f>
        <v>0</v>
      </c>
      <c r="G19" s="509">
        <f>G18+HWP!D19</f>
        <v>0.90972131139648016</v>
      </c>
      <c r="H19" s="510">
        <f>H18+HWP!E19</f>
        <v>0.75052008190209607</v>
      </c>
      <c r="I19" s="493"/>
      <c r="J19" s="512">
        <f>Garden!J26</f>
        <v>0</v>
      </c>
      <c r="K19" s="513">
        <f>Paper!J26</f>
        <v>2.1538759877908015E-2</v>
      </c>
      <c r="L19" s="514">
        <f>Wood!J26</f>
        <v>0</v>
      </c>
      <c r="M19" s="515">
        <f>J19*(1-Recovery_OX!E19)*(1-Recovery_OX!F19)</f>
        <v>0</v>
      </c>
      <c r="N19" s="513">
        <f>K19*(1-Recovery_OX!E19)*(1-Recovery_OX!F19)</f>
        <v>2.1538759877908015E-2</v>
      </c>
      <c r="O19" s="514">
        <f>L19*(1-Recovery_OX!E19)*(1-Recovery_OX!F19)</f>
        <v>0</v>
      </c>
    </row>
    <row r="20" spans="2:15">
      <c r="B20" s="507">
        <f t="shared" si="0"/>
        <v>1958</v>
      </c>
      <c r="C20" s="508">
        <f>Stored_C!E26</f>
        <v>0</v>
      </c>
      <c r="D20" s="509">
        <f>Stored_C!F26+Stored_C!L26</f>
        <v>0.16076425774464001</v>
      </c>
      <c r="E20" s="510">
        <f>Stored_C!G26+Stored_C!M26</f>
        <v>0.13263051263932801</v>
      </c>
      <c r="F20" s="511">
        <f>F19+HWP!C20</f>
        <v>0</v>
      </c>
      <c r="G20" s="509">
        <f>G19+HWP!D20</f>
        <v>1.0704855691411201</v>
      </c>
      <c r="H20" s="510">
        <f>H19+HWP!E20</f>
        <v>0.88315059454142408</v>
      </c>
      <c r="I20" s="493"/>
      <c r="J20" s="512">
        <f>Garden!J27</f>
        <v>0</v>
      </c>
      <c r="K20" s="513">
        <f>Paper!J27</f>
        <v>2.5291079428778448E-2</v>
      </c>
      <c r="L20" s="514">
        <f>Wood!J27</f>
        <v>0</v>
      </c>
      <c r="M20" s="515">
        <f>J20*(1-Recovery_OX!E20)*(1-Recovery_OX!F20)</f>
        <v>0</v>
      </c>
      <c r="N20" s="513">
        <f>K20*(1-Recovery_OX!E20)*(1-Recovery_OX!F20)</f>
        <v>2.5291079428778448E-2</v>
      </c>
      <c r="O20" s="514">
        <f>L20*(1-Recovery_OX!E20)*(1-Recovery_OX!F20)</f>
        <v>0</v>
      </c>
    </row>
    <row r="21" spans="2:15">
      <c r="B21" s="507">
        <f t="shared" si="0"/>
        <v>1959</v>
      </c>
      <c r="C21" s="508">
        <f>Stored_C!E27</f>
        <v>0</v>
      </c>
      <c r="D21" s="509">
        <f>Stored_C!F27+Stored_C!L27</f>
        <v>0.16226306502912002</v>
      </c>
      <c r="E21" s="510">
        <f>Stored_C!G27+Stored_C!M27</f>
        <v>0.133867028649024</v>
      </c>
      <c r="F21" s="511">
        <f>F20+HWP!C21</f>
        <v>0</v>
      </c>
      <c r="G21" s="509">
        <f>G20+HWP!D21</f>
        <v>1.2327486341702403</v>
      </c>
      <c r="H21" s="510">
        <f>H20+HWP!E21</f>
        <v>1.0170176231904482</v>
      </c>
      <c r="I21" s="493"/>
      <c r="J21" s="512">
        <f>Garden!J28</f>
        <v>0</v>
      </c>
      <c r="K21" s="513">
        <f>Paper!J28</f>
        <v>2.8841676321240496E-2</v>
      </c>
      <c r="L21" s="514">
        <f>Wood!J28</f>
        <v>0</v>
      </c>
      <c r="M21" s="515">
        <f>J21*(1-Recovery_OX!E21)*(1-Recovery_OX!F21)</f>
        <v>0</v>
      </c>
      <c r="N21" s="513">
        <f>K21*(1-Recovery_OX!E21)*(1-Recovery_OX!F21)</f>
        <v>2.8841676321240496E-2</v>
      </c>
      <c r="O21" s="514">
        <f>L21*(1-Recovery_OX!E21)*(1-Recovery_OX!F21)</f>
        <v>0</v>
      </c>
    </row>
    <row r="22" spans="2:15">
      <c r="B22" s="507">
        <f t="shared" si="0"/>
        <v>1960</v>
      </c>
      <c r="C22" s="508">
        <f>Stored_C!E28</f>
        <v>0</v>
      </c>
      <c r="D22" s="509">
        <f>Stored_C!F28+Stored_C!L28</f>
        <v>0.18184425697152004</v>
      </c>
      <c r="E22" s="510">
        <f>Stored_C!G28+Stored_C!M28</f>
        <v>0.15002151200150401</v>
      </c>
      <c r="F22" s="511">
        <f>F21+HWP!C22</f>
        <v>0</v>
      </c>
      <c r="G22" s="509">
        <f>G21+HWP!D22</f>
        <v>1.4145928911417602</v>
      </c>
      <c r="H22" s="510">
        <f>H21+HWP!E22</f>
        <v>1.1670391351919522</v>
      </c>
      <c r="I22" s="493"/>
      <c r="J22" s="512">
        <f>Garden!J29</f>
        <v>0</v>
      </c>
      <c r="K22" s="513">
        <f>Paper!J29</f>
        <v>3.2201273980186573E-2</v>
      </c>
      <c r="L22" s="514">
        <f>Wood!J29</f>
        <v>0</v>
      </c>
      <c r="M22" s="515">
        <f>J22*(1-Recovery_OX!E22)*(1-Recovery_OX!F22)</f>
        <v>0</v>
      </c>
      <c r="N22" s="513">
        <f>K22*(1-Recovery_OX!E22)*(1-Recovery_OX!F22)</f>
        <v>3.2201273980186573E-2</v>
      </c>
      <c r="O22" s="514">
        <f>L22*(1-Recovery_OX!E22)*(1-Recovery_OX!F22)</f>
        <v>0</v>
      </c>
    </row>
    <row r="23" spans="2:15">
      <c r="B23" s="507">
        <f t="shared" si="0"/>
        <v>1961</v>
      </c>
      <c r="C23" s="508">
        <f>Stored_C!E29</f>
        <v>0</v>
      </c>
      <c r="D23" s="509">
        <f>Stored_C!F29+Stored_C!L29</f>
        <v>0.16884773095680006</v>
      </c>
      <c r="E23" s="510">
        <f>Stored_C!G29+Stored_C!M29</f>
        <v>0.13929937803936004</v>
      </c>
      <c r="F23" s="511">
        <f>F22+HWP!C23</f>
        <v>0</v>
      </c>
      <c r="G23" s="509">
        <f>G22+HWP!D23</f>
        <v>1.5834406220985602</v>
      </c>
      <c r="H23" s="510">
        <f>H22+HWP!E23</f>
        <v>1.3063385132313123</v>
      </c>
      <c r="I23" s="493"/>
      <c r="J23" s="512">
        <f>Garden!J30</f>
        <v>0</v>
      </c>
      <c r="K23" s="513">
        <f>Paper!J30</f>
        <v>3.5974465915792807E-2</v>
      </c>
      <c r="L23" s="514">
        <f>Wood!J30</f>
        <v>0</v>
      </c>
      <c r="M23" s="515">
        <f>J23*(1-Recovery_OX!E23)*(1-Recovery_OX!F23)</f>
        <v>0</v>
      </c>
      <c r="N23" s="513">
        <f>K23*(1-Recovery_OX!E23)*(1-Recovery_OX!F23)</f>
        <v>3.5974465915792807E-2</v>
      </c>
      <c r="O23" s="514">
        <f>L23*(1-Recovery_OX!E23)*(1-Recovery_OX!F23)</f>
        <v>0</v>
      </c>
    </row>
    <row r="24" spans="2:15">
      <c r="B24" s="507">
        <f t="shared" si="0"/>
        <v>1962</v>
      </c>
      <c r="C24" s="508">
        <f>Stored_C!E30</f>
        <v>0</v>
      </c>
      <c r="D24" s="509">
        <f>Stored_C!F30+Stored_C!L30</f>
        <v>0.17122583543040004</v>
      </c>
      <c r="E24" s="510">
        <f>Stored_C!G30+Stored_C!M30</f>
        <v>0.14126131423008001</v>
      </c>
      <c r="F24" s="511">
        <f>F23+HWP!C24</f>
        <v>0</v>
      </c>
      <c r="G24" s="509">
        <f>G23+HWP!D24</f>
        <v>1.7546664575289603</v>
      </c>
      <c r="H24" s="510">
        <f>H23+HWP!E24</f>
        <v>1.4475998274613924</v>
      </c>
      <c r="I24" s="493"/>
      <c r="J24" s="512">
        <f>Garden!J31</f>
        <v>0</v>
      </c>
      <c r="K24" s="513">
        <f>Paper!J31</f>
        <v>3.9067302346350509E-2</v>
      </c>
      <c r="L24" s="514">
        <f>Wood!J31</f>
        <v>0</v>
      </c>
      <c r="M24" s="515">
        <f>J24*(1-Recovery_OX!E24)*(1-Recovery_OX!F24)</f>
        <v>0</v>
      </c>
      <c r="N24" s="513">
        <f>K24*(1-Recovery_OX!E24)*(1-Recovery_OX!F24)</f>
        <v>3.9067302346350509E-2</v>
      </c>
      <c r="O24" s="514">
        <f>L24*(1-Recovery_OX!E24)*(1-Recovery_OX!F24)</f>
        <v>0</v>
      </c>
    </row>
    <row r="25" spans="2:15">
      <c r="B25" s="507">
        <f t="shared" si="0"/>
        <v>1963</v>
      </c>
      <c r="C25" s="508">
        <f>Stored_C!E31</f>
        <v>0</v>
      </c>
      <c r="D25" s="509">
        <f>Stored_C!F31+Stored_C!L31</f>
        <v>0.17373695644800002</v>
      </c>
      <c r="E25" s="510">
        <f>Stored_C!G31+Stored_C!M31</f>
        <v>0.14333298906960004</v>
      </c>
      <c r="F25" s="511">
        <f>F24+HWP!C25</f>
        <v>0</v>
      </c>
      <c r="G25" s="509">
        <f>G24+HWP!D25</f>
        <v>1.9284034139769604</v>
      </c>
      <c r="H25" s="510">
        <f>H24+HWP!E25</f>
        <v>1.5909328165309924</v>
      </c>
      <c r="I25" s="493"/>
      <c r="J25" s="512">
        <f>Garden!J32</f>
        <v>0</v>
      </c>
      <c r="K25" s="513">
        <f>Paper!J32</f>
        <v>4.2028858806895622E-2</v>
      </c>
      <c r="L25" s="514">
        <f>Wood!J32</f>
        <v>0</v>
      </c>
      <c r="M25" s="515">
        <f>J25*(1-Recovery_OX!E25)*(1-Recovery_OX!F25)</f>
        <v>0</v>
      </c>
      <c r="N25" s="513">
        <f>K25*(1-Recovery_OX!E25)*(1-Recovery_OX!F25)</f>
        <v>4.2028858806895622E-2</v>
      </c>
      <c r="O25" s="514">
        <f>L25*(1-Recovery_OX!E25)*(1-Recovery_OX!F25)</f>
        <v>0</v>
      </c>
    </row>
    <row r="26" spans="2:15">
      <c r="B26" s="507">
        <f t="shared" si="0"/>
        <v>1964</v>
      </c>
      <c r="C26" s="508">
        <f>Stored_C!E32</f>
        <v>0</v>
      </c>
      <c r="D26" s="509">
        <f>Stored_C!F32+Stored_C!L32</f>
        <v>0.17595081440640006</v>
      </c>
      <c r="E26" s="510">
        <f>Stored_C!G32+Stored_C!M32</f>
        <v>0.14515942188528005</v>
      </c>
      <c r="F26" s="511">
        <f>F25+HWP!C26</f>
        <v>0</v>
      </c>
      <c r="G26" s="509">
        <f>G25+HWP!D26</f>
        <v>2.1043542283833605</v>
      </c>
      <c r="H26" s="510">
        <f>H25+HWP!E26</f>
        <v>1.7360922384162725</v>
      </c>
      <c r="I26" s="493"/>
      <c r="J26" s="512">
        <f>Garden!J33</f>
        <v>0</v>
      </c>
      <c r="K26" s="513">
        <f>Paper!J33</f>
        <v>4.487236312109126E-2</v>
      </c>
      <c r="L26" s="514">
        <f>Wood!J33</f>
        <v>0</v>
      </c>
      <c r="M26" s="515">
        <f>J26*(1-Recovery_OX!E26)*(1-Recovery_OX!F26)</f>
        <v>0</v>
      </c>
      <c r="N26" s="513">
        <f>K26*(1-Recovery_OX!E26)*(1-Recovery_OX!F26)</f>
        <v>4.487236312109126E-2</v>
      </c>
      <c r="O26" s="514">
        <f>L26*(1-Recovery_OX!E26)*(1-Recovery_OX!F26)</f>
        <v>0</v>
      </c>
    </row>
    <row r="27" spans="2:15">
      <c r="B27" s="507">
        <f t="shared" si="0"/>
        <v>1965</v>
      </c>
      <c r="C27" s="508">
        <f>Stored_C!E33</f>
        <v>0</v>
      </c>
      <c r="D27" s="509">
        <f>Stored_C!F33+Stored_C!L33</f>
        <v>0.17839831881600005</v>
      </c>
      <c r="E27" s="510">
        <f>Stored_C!G33+Stored_C!M33</f>
        <v>0.14717861302320004</v>
      </c>
      <c r="F27" s="511">
        <f>F26+HWP!C27</f>
        <v>0</v>
      </c>
      <c r="G27" s="509">
        <f>G26+HWP!D27</f>
        <v>2.2827525471993604</v>
      </c>
      <c r="H27" s="510">
        <f>H26+HWP!E27</f>
        <v>1.8832708514394725</v>
      </c>
      <c r="I27" s="493"/>
      <c r="J27" s="512">
        <f>Garden!J34</f>
        <v>0</v>
      </c>
      <c r="K27" s="513">
        <f>Paper!J34</f>
        <v>4.7596069482764895E-2</v>
      </c>
      <c r="L27" s="514">
        <f>Wood!J34</f>
        <v>0</v>
      </c>
      <c r="M27" s="515">
        <f>J27*(1-Recovery_OX!E27)*(1-Recovery_OX!F27)</f>
        <v>0</v>
      </c>
      <c r="N27" s="513">
        <f>K27*(1-Recovery_OX!E27)*(1-Recovery_OX!F27)</f>
        <v>4.7596069482764895E-2</v>
      </c>
      <c r="O27" s="514">
        <f>L27*(1-Recovery_OX!E27)*(1-Recovery_OX!F27)</f>
        <v>0</v>
      </c>
    </row>
    <row r="28" spans="2:15">
      <c r="B28" s="507">
        <f t="shared" si="0"/>
        <v>1966</v>
      </c>
      <c r="C28" s="508">
        <f>Stored_C!E34</f>
        <v>0</v>
      </c>
      <c r="D28" s="509">
        <f>Stored_C!F34+Stored_C!L34</f>
        <v>0.18044099026560004</v>
      </c>
      <c r="E28" s="510">
        <f>Stored_C!G34+Stored_C!M34</f>
        <v>0.14886381696912004</v>
      </c>
      <c r="F28" s="511">
        <f>F27+HWP!C28</f>
        <v>0</v>
      </c>
      <c r="G28" s="509">
        <f>G27+HWP!D28</f>
        <v>2.4631935374649605</v>
      </c>
      <c r="H28" s="510">
        <f>H27+HWP!E28</f>
        <v>2.0321346684085926</v>
      </c>
      <c r="I28" s="493"/>
      <c r="J28" s="512">
        <f>Garden!J35</f>
        <v>0</v>
      </c>
      <c r="K28" s="513">
        <f>Paper!J35</f>
        <v>5.0215722210793762E-2</v>
      </c>
      <c r="L28" s="514">
        <f>Wood!J35</f>
        <v>0</v>
      </c>
      <c r="M28" s="515">
        <f>J28*(1-Recovery_OX!E28)*(1-Recovery_OX!F28)</f>
        <v>0</v>
      </c>
      <c r="N28" s="513">
        <f>K28*(1-Recovery_OX!E28)*(1-Recovery_OX!F28)</f>
        <v>5.0215722210793762E-2</v>
      </c>
      <c r="O28" s="514">
        <f>L28*(1-Recovery_OX!E28)*(1-Recovery_OX!F28)</f>
        <v>0</v>
      </c>
    </row>
    <row r="29" spans="2:15">
      <c r="B29" s="507">
        <f t="shared" si="0"/>
        <v>1967</v>
      </c>
      <c r="C29" s="508">
        <f>Stored_C!E35</f>
        <v>0</v>
      </c>
      <c r="D29" s="509">
        <f>Stored_C!F35+Stored_C!L35</f>
        <v>0.18752140306944007</v>
      </c>
      <c r="E29" s="510">
        <f>Stored_C!G35+Stored_C!M35</f>
        <v>0.15470515753228803</v>
      </c>
      <c r="F29" s="511">
        <f>F28+HWP!C29</f>
        <v>0</v>
      </c>
      <c r="G29" s="509">
        <f>G28+HWP!D29</f>
        <v>2.6507149405344004</v>
      </c>
      <c r="H29" s="510">
        <f>H28+HWP!E29</f>
        <v>2.1868398259408806</v>
      </c>
      <c r="I29" s="493"/>
      <c r="J29" s="512">
        <f>Garden!J36</f>
        <v>0</v>
      </c>
      <c r="K29" s="513">
        <f>Paper!J36</f>
        <v>5.272510927623264E-2</v>
      </c>
      <c r="L29" s="514">
        <f>Wood!J36</f>
        <v>0</v>
      </c>
      <c r="M29" s="515">
        <f>J29*(1-Recovery_OX!E29)*(1-Recovery_OX!F29)</f>
        <v>0</v>
      </c>
      <c r="N29" s="513">
        <f>K29*(1-Recovery_OX!E29)*(1-Recovery_OX!F29)</f>
        <v>5.272510927623264E-2</v>
      </c>
      <c r="O29" s="514">
        <f>L29*(1-Recovery_OX!E29)*(1-Recovery_OX!F29)</f>
        <v>0</v>
      </c>
    </row>
    <row r="30" spans="2:15">
      <c r="B30" s="507">
        <f t="shared" si="0"/>
        <v>1968</v>
      </c>
      <c r="C30" s="508">
        <f>Stored_C!E36</f>
        <v>0</v>
      </c>
      <c r="D30" s="509">
        <f>Stored_C!F36+Stored_C!L36</f>
        <v>0.19150657872767998</v>
      </c>
      <c r="E30" s="510">
        <f>Stored_C!G36+Stored_C!M36</f>
        <v>0.157992927450336</v>
      </c>
      <c r="F30" s="511">
        <f>F29+HWP!C30</f>
        <v>0</v>
      </c>
      <c r="G30" s="509">
        <f>G29+HWP!D30</f>
        <v>2.8422215192620803</v>
      </c>
      <c r="H30" s="510">
        <f>H29+HWP!E30</f>
        <v>2.3448327533912163</v>
      </c>
      <c r="I30" s="493"/>
      <c r="J30" s="512">
        <f>Garden!J37</f>
        <v>0</v>
      </c>
      <c r="K30" s="513">
        <f>Paper!J37</f>
        <v>5.5296527224767585E-2</v>
      </c>
      <c r="L30" s="514">
        <f>Wood!J37</f>
        <v>0</v>
      </c>
      <c r="M30" s="515">
        <f>J30*(1-Recovery_OX!E30)*(1-Recovery_OX!F30)</f>
        <v>0</v>
      </c>
      <c r="N30" s="513">
        <f>K30*(1-Recovery_OX!E30)*(1-Recovery_OX!F30)</f>
        <v>5.5296527224767585E-2</v>
      </c>
      <c r="O30" s="514">
        <f>L30*(1-Recovery_OX!E30)*(1-Recovery_OX!F30)</f>
        <v>0</v>
      </c>
    </row>
    <row r="31" spans="2:15">
      <c r="B31" s="507">
        <f t="shared" si="0"/>
        <v>1969</v>
      </c>
      <c r="C31" s="508">
        <f>Stored_C!E37</f>
        <v>0</v>
      </c>
      <c r="D31" s="509">
        <f>Stored_C!F37+Stored_C!L37</f>
        <v>0.19549175438592004</v>
      </c>
      <c r="E31" s="510">
        <f>Stored_C!G37+Stored_C!M37</f>
        <v>0.16128069736838402</v>
      </c>
      <c r="F31" s="511">
        <f>F30+HWP!C31</f>
        <v>0</v>
      </c>
      <c r="G31" s="509">
        <f>G30+HWP!D31</f>
        <v>3.0377132736480004</v>
      </c>
      <c r="H31" s="510">
        <f>H30+HWP!E31</f>
        <v>2.5061134507596003</v>
      </c>
      <c r="I31" s="493"/>
      <c r="J31" s="512">
        <f>Garden!J38</f>
        <v>0</v>
      </c>
      <c r="K31" s="513">
        <f>Paper!J38</f>
        <v>5.7824501919953378E-2</v>
      </c>
      <c r="L31" s="514">
        <f>Wood!J38</f>
        <v>0</v>
      </c>
      <c r="M31" s="515">
        <f>J31*(1-Recovery_OX!E31)*(1-Recovery_OX!F31)</f>
        <v>0</v>
      </c>
      <c r="N31" s="513">
        <f>K31*(1-Recovery_OX!E31)*(1-Recovery_OX!F31)</f>
        <v>5.7824501919953378E-2</v>
      </c>
      <c r="O31" s="514">
        <f>L31*(1-Recovery_OX!E31)*(1-Recovery_OX!F31)</f>
        <v>0</v>
      </c>
    </row>
    <row r="32" spans="2:15">
      <c r="B32" s="507">
        <f t="shared" si="0"/>
        <v>1970</v>
      </c>
      <c r="C32" s="508">
        <f>Stored_C!E38</f>
        <v>0</v>
      </c>
      <c r="D32" s="509">
        <f>Stored_C!F38+Stored_C!L38</f>
        <v>0.19947693004416001</v>
      </c>
      <c r="E32" s="510">
        <f>Stored_C!G38+Stored_C!M38</f>
        <v>0.16456846728643201</v>
      </c>
      <c r="F32" s="511">
        <f>F31+HWP!C32</f>
        <v>0</v>
      </c>
      <c r="G32" s="509">
        <f>G31+HWP!D32</f>
        <v>3.2371902036921605</v>
      </c>
      <c r="H32" s="510">
        <f>H31+HWP!E32</f>
        <v>2.6706819180460322</v>
      </c>
      <c r="I32" s="493"/>
      <c r="J32" s="512">
        <f>Garden!J39</f>
        <v>0</v>
      </c>
      <c r="K32" s="513">
        <f>Paper!J39</f>
        <v>6.0311970394199818E-2</v>
      </c>
      <c r="L32" s="514">
        <f>Wood!J39</f>
        <v>0</v>
      </c>
      <c r="M32" s="515">
        <f>J32*(1-Recovery_OX!E32)*(1-Recovery_OX!F32)</f>
        <v>0</v>
      </c>
      <c r="N32" s="513">
        <f>K32*(1-Recovery_OX!E32)*(1-Recovery_OX!F32)</f>
        <v>6.0311970394199818E-2</v>
      </c>
      <c r="O32" s="514">
        <f>L32*(1-Recovery_OX!E32)*(1-Recovery_OX!F32)</f>
        <v>0</v>
      </c>
    </row>
    <row r="33" spans="2:15">
      <c r="B33" s="507">
        <f t="shared" si="0"/>
        <v>1971</v>
      </c>
      <c r="C33" s="508">
        <f>Stored_C!E39</f>
        <v>0</v>
      </c>
      <c r="D33" s="509">
        <f>Stored_C!F39+Stored_C!L39</f>
        <v>0.20346210570240009</v>
      </c>
      <c r="E33" s="510">
        <f>Stored_C!G39+Stored_C!M39</f>
        <v>0.16785623720448006</v>
      </c>
      <c r="F33" s="511">
        <f>F32+HWP!C33</f>
        <v>0</v>
      </c>
      <c r="G33" s="509">
        <f>G32+HWP!D33</f>
        <v>3.4406523093945607</v>
      </c>
      <c r="H33" s="510">
        <f>H32+HWP!E33</f>
        <v>2.8385381552505122</v>
      </c>
      <c r="I33" s="493"/>
      <c r="J33" s="512">
        <f>Garden!J40</f>
        <v>0</v>
      </c>
      <c r="K33" s="513">
        <f>Paper!J40</f>
        <v>6.2761671118374662E-2</v>
      </c>
      <c r="L33" s="514">
        <f>Wood!J40</f>
        <v>0</v>
      </c>
      <c r="M33" s="515">
        <f>J33*(1-Recovery_OX!E33)*(1-Recovery_OX!F33)</f>
        <v>0</v>
      </c>
      <c r="N33" s="513">
        <f>K33*(1-Recovery_OX!E33)*(1-Recovery_OX!F33)</f>
        <v>6.2761671118374662E-2</v>
      </c>
      <c r="O33" s="514">
        <f>L33*(1-Recovery_OX!E33)*(1-Recovery_OX!F33)</f>
        <v>0</v>
      </c>
    </row>
    <row r="34" spans="2:15">
      <c r="B34" s="507">
        <f t="shared" si="0"/>
        <v>1972</v>
      </c>
      <c r="C34" s="508">
        <f>Stored_C!E40</f>
        <v>0</v>
      </c>
      <c r="D34" s="509">
        <f>Stored_C!F40+Stored_C!L40</f>
        <v>0.20744728136064003</v>
      </c>
      <c r="E34" s="510">
        <f>Stored_C!G40+Stored_C!M40</f>
        <v>0.17114400712252803</v>
      </c>
      <c r="F34" s="511">
        <f>F33+HWP!C34</f>
        <v>0</v>
      </c>
      <c r="G34" s="509">
        <f>G33+HWP!D34</f>
        <v>3.6480995907552005</v>
      </c>
      <c r="H34" s="510">
        <f>H33+HWP!E34</f>
        <v>3.0096821623730401</v>
      </c>
      <c r="I34" s="493"/>
      <c r="J34" s="512">
        <f>Garden!J41</f>
        <v>0</v>
      </c>
      <c r="K34" s="513">
        <f>Paper!J41</f>
        <v>6.5176157425790998E-2</v>
      </c>
      <c r="L34" s="514">
        <f>Wood!J41</f>
        <v>0</v>
      </c>
      <c r="M34" s="515">
        <f>J34*(1-Recovery_OX!E34)*(1-Recovery_OX!F34)</f>
        <v>0</v>
      </c>
      <c r="N34" s="513">
        <f>K34*(1-Recovery_OX!E34)*(1-Recovery_OX!F34)</f>
        <v>6.5176157425790998E-2</v>
      </c>
      <c r="O34" s="514">
        <f>L34*(1-Recovery_OX!E34)*(1-Recovery_OX!F34)</f>
        <v>0</v>
      </c>
    </row>
    <row r="35" spans="2:15">
      <c r="B35" s="507">
        <f t="shared" si="0"/>
        <v>1973</v>
      </c>
      <c r="C35" s="508">
        <f>Stored_C!E41</f>
        <v>0</v>
      </c>
      <c r="D35" s="509">
        <f>Stored_C!F41+Stored_C!L41</f>
        <v>0.21143245701888005</v>
      </c>
      <c r="E35" s="510">
        <f>Stored_C!G41+Stored_C!M41</f>
        <v>0.174431777040576</v>
      </c>
      <c r="F35" s="511">
        <f>F34+HWP!C35</f>
        <v>0</v>
      </c>
      <c r="G35" s="509">
        <f>G34+HWP!D35</f>
        <v>3.8595320477740804</v>
      </c>
      <c r="H35" s="510">
        <f>H34+HWP!E35</f>
        <v>3.1841139394136162</v>
      </c>
      <c r="I35" s="493"/>
      <c r="J35" s="512">
        <f>Garden!J42</f>
        <v>0</v>
      </c>
      <c r="K35" s="513">
        <f>Paper!J42</f>
        <v>6.7557810028650106E-2</v>
      </c>
      <c r="L35" s="514">
        <f>Wood!J42</f>
        <v>0</v>
      </c>
      <c r="M35" s="515">
        <f>J35*(1-Recovery_OX!E35)*(1-Recovery_OX!F35)</f>
        <v>0</v>
      </c>
      <c r="N35" s="513">
        <f>K35*(1-Recovery_OX!E35)*(1-Recovery_OX!F35)</f>
        <v>6.7557810028650106E-2</v>
      </c>
      <c r="O35" s="514">
        <f>L35*(1-Recovery_OX!E35)*(1-Recovery_OX!F35)</f>
        <v>0</v>
      </c>
    </row>
    <row r="36" spans="2:15">
      <c r="B36" s="507">
        <f t="shared" si="0"/>
        <v>1974</v>
      </c>
      <c r="C36" s="508">
        <f>Stored_C!E42</f>
        <v>0</v>
      </c>
      <c r="D36" s="509">
        <f>Stored_C!F42+Stored_C!L42</f>
        <v>0.21541763267712005</v>
      </c>
      <c r="E36" s="510">
        <f>Stored_C!G42+Stored_C!M42</f>
        <v>0.17771954695862402</v>
      </c>
      <c r="F36" s="511">
        <f>F35+HWP!C36</f>
        <v>0</v>
      </c>
      <c r="G36" s="509">
        <f>G35+HWP!D36</f>
        <v>4.0749496804512004</v>
      </c>
      <c r="H36" s="510">
        <f>H35+HWP!E36</f>
        <v>3.3618334863722401</v>
      </c>
      <c r="I36" s="493"/>
      <c r="J36" s="512">
        <f>Garden!J43</f>
        <v>0</v>
      </c>
      <c r="K36" s="513">
        <f>Paper!J43</f>
        <v>6.9908848688295444E-2</v>
      </c>
      <c r="L36" s="514">
        <f>Wood!J43</f>
        <v>0</v>
      </c>
      <c r="M36" s="515">
        <f>J36*(1-Recovery_OX!E36)*(1-Recovery_OX!F36)</f>
        <v>0</v>
      </c>
      <c r="N36" s="513">
        <f>K36*(1-Recovery_OX!E36)*(1-Recovery_OX!F36)</f>
        <v>6.9908848688295444E-2</v>
      </c>
      <c r="O36" s="514">
        <f>L36*(1-Recovery_OX!E36)*(1-Recovery_OX!F36)</f>
        <v>0</v>
      </c>
    </row>
    <row r="37" spans="2:15">
      <c r="B37" s="507">
        <f t="shared" si="0"/>
        <v>1975</v>
      </c>
      <c r="C37" s="508">
        <f>Stored_C!E43</f>
        <v>0</v>
      </c>
      <c r="D37" s="509">
        <f>Stored_C!F43+Stored_C!L43</f>
        <v>0.21940280833536005</v>
      </c>
      <c r="E37" s="510">
        <f>Stored_C!G43+Stored_C!M43</f>
        <v>0.18100731687667204</v>
      </c>
      <c r="F37" s="511">
        <f>F36+HWP!C37</f>
        <v>0</v>
      </c>
      <c r="G37" s="509">
        <f>G36+HWP!D37</f>
        <v>4.2943524887865605</v>
      </c>
      <c r="H37" s="510">
        <f>H36+HWP!E37</f>
        <v>3.5428408032489123</v>
      </c>
      <c r="I37" s="493"/>
      <c r="J37" s="512">
        <f>Garden!J44</f>
        <v>0</v>
      </c>
      <c r="K37" s="513">
        <f>Paper!J44</f>
        <v>7.2231343096485309E-2</v>
      </c>
      <c r="L37" s="514">
        <f>Wood!J44</f>
        <v>0</v>
      </c>
      <c r="M37" s="515">
        <f>J37*(1-Recovery_OX!E37)*(1-Recovery_OX!F37)</f>
        <v>0</v>
      </c>
      <c r="N37" s="513">
        <f>K37*(1-Recovery_OX!E37)*(1-Recovery_OX!F37)</f>
        <v>7.2231343096485309E-2</v>
      </c>
      <c r="O37" s="514">
        <f>L37*(1-Recovery_OX!E37)*(1-Recovery_OX!F37)</f>
        <v>0</v>
      </c>
    </row>
    <row r="38" spans="2:15">
      <c r="B38" s="507">
        <f t="shared" si="0"/>
        <v>1976</v>
      </c>
      <c r="C38" s="508">
        <f>Stored_C!E44</f>
        <v>0</v>
      </c>
      <c r="D38" s="509">
        <f>Stored_C!F44+Stored_C!L44</f>
        <v>0.22338798399360005</v>
      </c>
      <c r="E38" s="510">
        <f>Stored_C!G44+Stored_C!M44</f>
        <v>0.18429508679472006</v>
      </c>
      <c r="F38" s="511">
        <f>F37+HWP!C38</f>
        <v>0</v>
      </c>
      <c r="G38" s="509">
        <f>G37+HWP!D38</f>
        <v>4.5177404727801607</v>
      </c>
      <c r="H38" s="510">
        <f>H37+HWP!E38</f>
        <v>3.7271358900436322</v>
      </c>
      <c r="I38" s="493"/>
      <c r="J38" s="512">
        <f>Garden!J45</f>
        <v>0</v>
      </c>
      <c r="K38" s="513">
        <f>Paper!J45</f>
        <v>7.4527223021024241E-2</v>
      </c>
      <c r="L38" s="514">
        <f>Wood!J45</f>
        <v>0</v>
      </c>
      <c r="M38" s="515">
        <f>J38*(1-Recovery_OX!E38)*(1-Recovery_OX!F38)</f>
        <v>0</v>
      </c>
      <c r="N38" s="513">
        <f>K38*(1-Recovery_OX!E38)*(1-Recovery_OX!F38)</f>
        <v>7.4527223021024241E-2</v>
      </c>
      <c r="O38" s="514">
        <f>L38*(1-Recovery_OX!E38)*(1-Recovery_OX!F38)</f>
        <v>0</v>
      </c>
    </row>
    <row r="39" spans="2:15">
      <c r="B39" s="507">
        <f t="shared" si="0"/>
        <v>1977</v>
      </c>
      <c r="C39" s="508">
        <f>Stored_C!E45</f>
        <v>0</v>
      </c>
      <c r="D39" s="509">
        <f>Stored_C!F45+Stored_C!L45</f>
        <v>0.22737315965184007</v>
      </c>
      <c r="E39" s="510">
        <f>Stored_C!G45+Stored_C!M45</f>
        <v>0.18758285671276809</v>
      </c>
      <c r="F39" s="511">
        <f>F38+HWP!C39</f>
        <v>0</v>
      </c>
      <c r="G39" s="509">
        <f>G38+HWP!D39</f>
        <v>4.7451136324320009</v>
      </c>
      <c r="H39" s="510">
        <f>H38+HWP!E39</f>
        <v>3.9147187467564004</v>
      </c>
      <c r="I39" s="493"/>
      <c r="J39" s="512">
        <f>Garden!J46</f>
        <v>0</v>
      </c>
      <c r="K39" s="513">
        <f>Paper!J46</f>
        <v>7.6798287765487055E-2</v>
      </c>
      <c r="L39" s="514">
        <f>Wood!J46</f>
        <v>0</v>
      </c>
      <c r="M39" s="515">
        <f>J39*(1-Recovery_OX!E39)*(1-Recovery_OX!F39)</f>
        <v>0</v>
      </c>
      <c r="N39" s="513">
        <f>K39*(1-Recovery_OX!E39)*(1-Recovery_OX!F39)</f>
        <v>7.6798287765487055E-2</v>
      </c>
      <c r="O39" s="514">
        <f>L39*(1-Recovery_OX!E39)*(1-Recovery_OX!F39)</f>
        <v>0</v>
      </c>
    </row>
    <row r="40" spans="2:15">
      <c r="B40" s="507">
        <f t="shared" si="0"/>
        <v>1978</v>
      </c>
      <c r="C40" s="508">
        <f>Stored_C!E46</f>
        <v>0</v>
      </c>
      <c r="D40" s="509">
        <f>Stored_C!F46+Stored_C!L46</f>
        <v>0.23135833531008002</v>
      </c>
      <c r="E40" s="510">
        <f>Stored_C!G46+Stored_C!M46</f>
        <v>0.19087062663081603</v>
      </c>
      <c r="F40" s="511">
        <f>F39+HWP!C40</f>
        <v>0</v>
      </c>
      <c r="G40" s="509">
        <f>G39+HWP!D40</f>
        <v>4.9764719677420812</v>
      </c>
      <c r="H40" s="510">
        <f>H39+HWP!E40</f>
        <v>4.1055893733872164</v>
      </c>
      <c r="I40" s="493"/>
      <c r="J40" s="512">
        <f>Garden!J47</f>
        <v>0</v>
      </c>
      <c r="K40" s="513">
        <f>Paper!J47</f>
        <v>7.9046214989407046E-2</v>
      </c>
      <c r="L40" s="514">
        <f>Wood!J47</f>
        <v>0</v>
      </c>
      <c r="M40" s="515">
        <f>J40*(1-Recovery_OX!E40)*(1-Recovery_OX!F40)</f>
        <v>0</v>
      </c>
      <c r="N40" s="513">
        <f>K40*(1-Recovery_OX!E40)*(1-Recovery_OX!F40)</f>
        <v>7.9046214989407046E-2</v>
      </c>
      <c r="O40" s="514">
        <f>L40*(1-Recovery_OX!E40)*(1-Recovery_OX!F40)</f>
        <v>0</v>
      </c>
    </row>
    <row r="41" spans="2:15">
      <c r="B41" s="507">
        <f t="shared" si="0"/>
        <v>1979</v>
      </c>
      <c r="C41" s="508">
        <f>Stored_C!E47</f>
        <v>0</v>
      </c>
      <c r="D41" s="509">
        <f>Stored_C!F47+Stored_C!L47</f>
        <v>0.23534351096832001</v>
      </c>
      <c r="E41" s="510">
        <f>Stored_C!G47+Stored_C!M47</f>
        <v>0.19415839654886402</v>
      </c>
      <c r="F41" s="511">
        <f>F40+HWP!C41</f>
        <v>0</v>
      </c>
      <c r="G41" s="509">
        <f>G40+HWP!D41</f>
        <v>5.2118154787104016</v>
      </c>
      <c r="H41" s="510">
        <f>H40+HWP!E41</f>
        <v>4.2997477699360802</v>
      </c>
      <c r="I41" s="493"/>
      <c r="J41" s="512">
        <f>Garden!J48</f>
        <v>0</v>
      </c>
      <c r="K41" s="513">
        <f>Paper!J48</f>
        <v>8.127256893216496E-2</v>
      </c>
      <c r="L41" s="514">
        <f>Wood!J48</f>
        <v>0</v>
      </c>
      <c r="M41" s="515">
        <f>J41*(1-Recovery_OX!E41)*(1-Recovery_OX!F41)</f>
        <v>0</v>
      </c>
      <c r="N41" s="513">
        <f>K41*(1-Recovery_OX!E41)*(1-Recovery_OX!F41)</f>
        <v>8.127256893216496E-2</v>
      </c>
      <c r="O41" s="514">
        <f>L41*(1-Recovery_OX!E41)*(1-Recovery_OX!F41)</f>
        <v>0</v>
      </c>
    </row>
    <row r="42" spans="2:15">
      <c r="B42" s="507">
        <f t="shared" si="0"/>
        <v>1980</v>
      </c>
      <c r="C42" s="508">
        <f>Stored_C!E48</f>
        <v>0</v>
      </c>
      <c r="D42" s="509">
        <f>Stored_C!F48+Stored_C!L48</f>
        <v>0.23932868662656009</v>
      </c>
      <c r="E42" s="510">
        <f>Stored_C!G48+Stored_C!M48</f>
        <v>0.19744616646691204</v>
      </c>
      <c r="F42" s="511">
        <f>F41+HWP!C42</f>
        <v>0</v>
      </c>
      <c r="G42" s="509">
        <f>G41+HWP!D42</f>
        <v>5.4511441653369621</v>
      </c>
      <c r="H42" s="510">
        <f>H41+HWP!E42</f>
        <v>4.4971939364029918</v>
      </c>
      <c r="I42" s="493"/>
      <c r="J42" s="512">
        <f>Garden!J49</f>
        <v>0</v>
      </c>
      <c r="K42" s="513">
        <f>Paper!J49</f>
        <v>8.3478808080892267E-2</v>
      </c>
      <c r="L42" s="514">
        <f>Wood!J49</f>
        <v>0</v>
      </c>
      <c r="M42" s="515">
        <f>J42*(1-Recovery_OX!E42)*(1-Recovery_OX!F42)</f>
        <v>0</v>
      </c>
      <c r="N42" s="513">
        <f>K42*(1-Recovery_OX!E42)*(1-Recovery_OX!F42)</f>
        <v>8.3478808080892267E-2</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5.4511441653369621</v>
      </c>
      <c r="H43" s="510">
        <f>H42+HWP!E43</f>
        <v>4.4971939364029918</v>
      </c>
      <c r="I43" s="493"/>
      <c r="J43" s="512">
        <f>Garden!J50</f>
        <v>0</v>
      </c>
      <c r="K43" s="513">
        <f>Paper!J50</f>
        <v>8.5666292319976758E-2</v>
      </c>
      <c r="L43" s="514">
        <f>Wood!J50</f>
        <v>0</v>
      </c>
      <c r="M43" s="515">
        <f>J43*(1-Recovery_OX!E43)*(1-Recovery_OX!F43)</f>
        <v>0</v>
      </c>
      <c r="N43" s="513">
        <f>K43*(1-Recovery_OX!E43)*(1-Recovery_OX!F43)</f>
        <v>8.5666292319976758E-2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5.4511441653369621</v>
      </c>
      <c r="H44" s="510">
        <f>H43+HWP!E44</f>
        <v>4.4971939364029918</v>
      </c>
      <c r="I44" s="493"/>
      <c r="J44" s="512">
        <f>Garden!J51</f>
        <v>0</v>
      </c>
      <c r="K44" s="513">
        <f>Paper!J51</f>
        <v>7.9874721533402734E-2</v>
      </c>
      <c r="L44" s="514">
        <f>Wood!J51</f>
        <v>0</v>
      </c>
      <c r="M44" s="515">
        <f>J44*(1-Recovery_OX!E44)*(1-Recovery_OX!F44)</f>
        <v>0</v>
      </c>
      <c r="N44" s="513">
        <f>K44*(1-Recovery_OX!E44)*(1-Recovery_OX!F44)</f>
        <v>7.9874721533402734E-2</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5.4511441653369621</v>
      </c>
      <c r="H45" s="510">
        <f>H44+HWP!E45</f>
        <v>4.4971939364029918</v>
      </c>
      <c r="I45" s="493"/>
      <c r="J45" s="512">
        <f>Garden!J52</f>
        <v>0</v>
      </c>
      <c r="K45" s="513">
        <f>Paper!J52</f>
        <v>7.4474696724453268E-2</v>
      </c>
      <c r="L45" s="514">
        <f>Wood!J52</f>
        <v>0</v>
      </c>
      <c r="M45" s="515">
        <f>J45*(1-Recovery_OX!E45)*(1-Recovery_OX!F45)</f>
        <v>0</v>
      </c>
      <c r="N45" s="513">
        <f>K45*(1-Recovery_OX!E45)*(1-Recovery_OX!F45)</f>
        <v>7.4474696724453268E-2</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5.4511441653369621</v>
      </c>
      <c r="H46" s="510">
        <f>H45+HWP!E46</f>
        <v>4.4971939364029918</v>
      </c>
      <c r="I46" s="493"/>
      <c r="J46" s="512">
        <f>Garden!J53</f>
        <v>0</v>
      </c>
      <c r="K46" s="513">
        <f>Paper!J53</f>
        <v>6.9439746965250002E-2</v>
      </c>
      <c r="L46" s="514">
        <f>Wood!J53</f>
        <v>0</v>
      </c>
      <c r="M46" s="515">
        <f>J46*(1-Recovery_OX!E46)*(1-Recovery_OX!F46)</f>
        <v>0</v>
      </c>
      <c r="N46" s="513">
        <f>K46*(1-Recovery_OX!E46)*(1-Recovery_OX!F46)</f>
        <v>6.9439746965250002E-2</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5.4511441653369621</v>
      </c>
      <c r="H47" s="510">
        <f>H46+HWP!E47</f>
        <v>4.4971939364029918</v>
      </c>
      <c r="I47" s="493"/>
      <c r="J47" s="512">
        <f>Garden!J54</f>
        <v>0</v>
      </c>
      <c r="K47" s="513">
        <f>Paper!J54</f>
        <v>6.4745190926231933E-2</v>
      </c>
      <c r="L47" s="514">
        <f>Wood!J54</f>
        <v>0</v>
      </c>
      <c r="M47" s="515">
        <f>J47*(1-Recovery_OX!E47)*(1-Recovery_OX!F47)</f>
        <v>0</v>
      </c>
      <c r="N47" s="513">
        <f>K47*(1-Recovery_OX!E47)*(1-Recovery_OX!F47)</f>
        <v>6.4745190926231933E-2</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5.4511441653369621</v>
      </c>
      <c r="H48" s="510">
        <f>H47+HWP!E48</f>
        <v>4.4971939364029918</v>
      </c>
      <c r="I48" s="493"/>
      <c r="J48" s="512">
        <f>Garden!J55</f>
        <v>0</v>
      </c>
      <c r="K48" s="513">
        <f>Paper!J55</f>
        <v>6.0368015888249339E-2</v>
      </c>
      <c r="L48" s="514">
        <f>Wood!J55</f>
        <v>0</v>
      </c>
      <c r="M48" s="515">
        <f>J48*(1-Recovery_OX!E48)*(1-Recovery_OX!F48)</f>
        <v>0</v>
      </c>
      <c r="N48" s="513">
        <f>K48*(1-Recovery_OX!E48)*(1-Recovery_OX!F48)</f>
        <v>6.0368015888249339E-2</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5.4511441653369621</v>
      </c>
      <c r="H49" s="510">
        <f>H48+HWP!E49</f>
        <v>4.4971939364029918</v>
      </c>
      <c r="I49" s="493"/>
      <c r="J49" s="512">
        <f>Garden!J56</f>
        <v>0</v>
      </c>
      <c r="K49" s="513">
        <f>Paper!J56</f>
        <v>5.6286764934187772E-2</v>
      </c>
      <c r="L49" s="514">
        <f>Wood!J56</f>
        <v>0</v>
      </c>
      <c r="M49" s="515">
        <f>J49*(1-Recovery_OX!E49)*(1-Recovery_OX!F49)</f>
        <v>0</v>
      </c>
      <c r="N49" s="513">
        <f>K49*(1-Recovery_OX!E49)*(1-Recovery_OX!F49)</f>
        <v>5.6286764934187772E-2</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5.4511441653369621</v>
      </c>
      <c r="H50" s="510">
        <f>H49+HWP!E50</f>
        <v>4.4971939364029918</v>
      </c>
      <c r="I50" s="493"/>
      <c r="J50" s="512">
        <f>Garden!J57</f>
        <v>0</v>
      </c>
      <c r="K50" s="513">
        <f>Paper!J57</f>
        <v>5.2481431767135517E-2</v>
      </c>
      <c r="L50" s="514">
        <f>Wood!J57</f>
        <v>0</v>
      </c>
      <c r="M50" s="515">
        <f>J50*(1-Recovery_OX!E50)*(1-Recovery_OX!F50)</f>
        <v>0</v>
      </c>
      <c r="N50" s="513">
        <f>K50*(1-Recovery_OX!E50)*(1-Recovery_OX!F50)</f>
        <v>5.2481431767135517E-2</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5.4511441653369621</v>
      </c>
      <c r="H51" s="510">
        <f>H50+HWP!E51</f>
        <v>4.4971939364029918</v>
      </c>
      <c r="I51" s="493"/>
      <c r="J51" s="512">
        <f>Garden!J58</f>
        <v>0</v>
      </c>
      <c r="K51" s="513">
        <f>Paper!J58</f>
        <v>4.8933362639492869E-2</v>
      </c>
      <c r="L51" s="514">
        <f>Wood!J58</f>
        <v>0</v>
      </c>
      <c r="M51" s="515">
        <f>J51*(1-Recovery_OX!E51)*(1-Recovery_OX!F51)</f>
        <v>0</v>
      </c>
      <c r="N51" s="513">
        <f>K51*(1-Recovery_OX!E51)*(1-Recovery_OX!F51)</f>
        <v>4.8933362639492869E-2</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5.4511441653369621</v>
      </c>
      <c r="H52" s="510">
        <f>H51+HWP!E52</f>
        <v>4.4971939364029918</v>
      </c>
      <c r="I52" s="493"/>
      <c r="J52" s="512">
        <f>Garden!J59</f>
        <v>0</v>
      </c>
      <c r="K52" s="513">
        <f>Paper!J59</f>
        <v>4.5625164912279768E-2</v>
      </c>
      <c r="L52" s="514">
        <f>Wood!J59</f>
        <v>0</v>
      </c>
      <c r="M52" s="515">
        <f>J52*(1-Recovery_OX!E52)*(1-Recovery_OX!F52)</f>
        <v>0</v>
      </c>
      <c r="N52" s="513">
        <f>K52*(1-Recovery_OX!E52)*(1-Recovery_OX!F52)</f>
        <v>4.5625164912279768E-2</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5.4511441653369621</v>
      </c>
      <c r="H53" s="510">
        <f>H52+HWP!E53</f>
        <v>4.4971939364029918</v>
      </c>
      <c r="I53" s="493"/>
      <c r="J53" s="512">
        <f>Garden!J60</f>
        <v>0</v>
      </c>
      <c r="K53" s="513">
        <f>Paper!J60</f>
        <v>4.2540621796399371E-2</v>
      </c>
      <c r="L53" s="514">
        <f>Wood!J60</f>
        <v>0</v>
      </c>
      <c r="M53" s="515">
        <f>J53*(1-Recovery_OX!E53)*(1-Recovery_OX!F53)</f>
        <v>0</v>
      </c>
      <c r="N53" s="513">
        <f>K53*(1-Recovery_OX!E53)*(1-Recovery_OX!F53)</f>
        <v>4.2540621796399371E-2</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5.4511441653369621</v>
      </c>
      <c r="H54" s="510">
        <f>H53+HWP!E54</f>
        <v>4.4971939364029918</v>
      </c>
      <c r="I54" s="493"/>
      <c r="J54" s="512">
        <f>Garden!J61</f>
        <v>0</v>
      </c>
      <c r="K54" s="513">
        <f>Paper!J61</f>
        <v>3.9664612857919057E-2</v>
      </c>
      <c r="L54" s="514">
        <f>Wood!J61</f>
        <v>0</v>
      </c>
      <c r="M54" s="515">
        <f>J54*(1-Recovery_OX!E54)*(1-Recovery_OX!F54)</f>
        <v>0</v>
      </c>
      <c r="N54" s="513">
        <f>K54*(1-Recovery_OX!E54)*(1-Recovery_OX!F54)</f>
        <v>3.9664612857919057E-2</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5.4511441653369621</v>
      </c>
      <c r="H55" s="510">
        <f>H54+HWP!E55</f>
        <v>4.4971939364029918</v>
      </c>
      <c r="I55" s="493"/>
      <c r="J55" s="512">
        <f>Garden!J62</f>
        <v>0</v>
      </c>
      <c r="K55" s="513">
        <f>Paper!J62</f>
        <v>3.6983039897685741E-2</v>
      </c>
      <c r="L55" s="514">
        <f>Wood!J62</f>
        <v>0</v>
      </c>
      <c r="M55" s="515">
        <f>J55*(1-Recovery_OX!E55)*(1-Recovery_OX!F55)</f>
        <v>0</v>
      </c>
      <c r="N55" s="513">
        <f>K55*(1-Recovery_OX!E55)*(1-Recovery_OX!F55)</f>
        <v>3.6983039897685741E-2</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5.4511441653369621</v>
      </c>
      <c r="H56" s="510">
        <f>H55+HWP!E56</f>
        <v>4.4971939364029918</v>
      </c>
      <c r="I56" s="493"/>
      <c r="J56" s="512">
        <f>Garden!J63</f>
        <v>0</v>
      </c>
      <c r="K56" s="513">
        <f>Paper!J63</f>
        <v>3.44827578419373E-2</v>
      </c>
      <c r="L56" s="514">
        <f>Wood!J63</f>
        <v>0</v>
      </c>
      <c r="M56" s="515">
        <f>J56*(1-Recovery_OX!E56)*(1-Recovery_OX!F56)</f>
        <v>0</v>
      </c>
      <c r="N56" s="513">
        <f>K56*(1-Recovery_OX!E56)*(1-Recovery_OX!F56)</f>
        <v>3.44827578419373E-2</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5.4511441653369621</v>
      </c>
      <c r="H57" s="510">
        <f>H56+HWP!E57</f>
        <v>4.4971939364029918</v>
      </c>
      <c r="I57" s="493"/>
      <c r="J57" s="512">
        <f>Garden!J64</f>
        <v>0</v>
      </c>
      <c r="K57" s="513">
        <f>Paper!J64</f>
        <v>3.2151510305135717E-2</v>
      </c>
      <c r="L57" s="514">
        <f>Wood!J64</f>
        <v>0</v>
      </c>
      <c r="M57" s="515">
        <f>J57*(1-Recovery_OX!E57)*(1-Recovery_OX!F57)</f>
        <v>0</v>
      </c>
      <c r="N57" s="513">
        <f>K57*(1-Recovery_OX!E57)*(1-Recovery_OX!F57)</f>
        <v>3.2151510305135717E-2</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5.4511441653369621</v>
      </c>
      <c r="H58" s="510">
        <f>H57+HWP!E58</f>
        <v>4.4971939364029918</v>
      </c>
      <c r="I58" s="493"/>
      <c r="J58" s="512">
        <f>Garden!J65</f>
        <v>0</v>
      </c>
      <c r="K58" s="513">
        <f>Paper!J65</f>
        <v>2.9977869509150951E-2</v>
      </c>
      <c r="L58" s="514">
        <f>Wood!J65</f>
        <v>0</v>
      </c>
      <c r="M58" s="515">
        <f>J58*(1-Recovery_OX!E58)*(1-Recovery_OX!F58)</f>
        <v>0</v>
      </c>
      <c r="N58" s="513">
        <f>K58*(1-Recovery_OX!E58)*(1-Recovery_OX!F58)</f>
        <v>2.9977869509150951E-2</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5.4511441653369621</v>
      </c>
      <c r="H59" s="510">
        <f>H58+HWP!E59</f>
        <v>4.4971939364029918</v>
      </c>
      <c r="I59" s="493"/>
      <c r="J59" s="512">
        <f>Garden!J66</f>
        <v>0</v>
      </c>
      <c r="K59" s="513">
        <f>Paper!J66</f>
        <v>2.7951180264279309E-2</v>
      </c>
      <c r="L59" s="514">
        <f>Wood!J66</f>
        <v>0</v>
      </c>
      <c r="M59" s="515">
        <f>J59*(1-Recovery_OX!E59)*(1-Recovery_OX!F59)</f>
        <v>0</v>
      </c>
      <c r="N59" s="513">
        <f>K59*(1-Recovery_OX!E59)*(1-Recovery_OX!F59)</f>
        <v>2.7951180264279309E-2</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5.4511441653369621</v>
      </c>
      <c r="H60" s="510">
        <f>H59+HWP!E60</f>
        <v>4.4971939364029918</v>
      </c>
      <c r="I60" s="493"/>
      <c r="J60" s="512">
        <f>Garden!J67</f>
        <v>0</v>
      </c>
      <c r="K60" s="513">
        <f>Paper!J67</f>
        <v>2.6061507737491142E-2</v>
      </c>
      <c r="L60" s="514">
        <f>Wood!J67</f>
        <v>0</v>
      </c>
      <c r="M60" s="515">
        <f>J60*(1-Recovery_OX!E60)*(1-Recovery_OX!F60)</f>
        <v>0</v>
      </c>
      <c r="N60" s="513">
        <f>K60*(1-Recovery_OX!E60)*(1-Recovery_OX!F60)</f>
        <v>2.6061507737491142E-2</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5.4511441653369621</v>
      </c>
      <c r="H61" s="510">
        <f>H60+HWP!E61</f>
        <v>4.4971939364029918</v>
      </c>
      <c r="I61" s="493"/>
      <c r="J61" s="512">
        <f>Garden!J68</f>
        <v>0</v>
      </c>
      <c r="K61" s="513">
        <f>Paper!J68</f>
        <v>2.4299588751867791E-2</v>
      </c>
      <c r="L61" s="514">
        <f>Wood!J68</f>
        <v>0</v>
      </c>
      <c r="M61" s="515">
        <f>J61*(1-Recovery_OX!E61)*(1-Recovery_OX!F61)</f>
        <v>0</v>
      </c>
      <c r="N61" s="513">
        <f>K61*(1-Recovery_OX!E61)*(1-Recovery_OX!F61)</f>
        <v>2.4299588751867791E-2</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5.4511441653369621</v>
      </c>
      <c r="H62" s="510">
        <f>H61+HWP!E62</f>
        <v>4.4971939364029918</v>
      </c>
      <c r="I62" s="493"/>
      <c r="J62" s="512">
        <f>Garden!J69</f>
        <v>0</v>
      </c>
      <c r="K62" s="513">
        <f>Paper!J69</f>
        <v>2.2656786378497624E-2</v>
      </c>
      <c r="L62" s="514">
        <f>Wood!J69</f>
        <v>0</v>
      </c>
      <c r="M62" s="515">
        <f>J62*(1-Recovery_OX!E62)*(1-Recovery_OX!F62)</f>
        <v>0</v>
      </c>
      <c r="N62" s="513">
        <f>K62*(1-Recovery_OX!E62)*(1-Recovery_OX!F62)</f>
        <v>2.2656786378497624E-2</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5.4511441653369621</v>
      </c>
      <c r="H63" s="510">
        <f>H62+HWP!E63</f>
        <v>4.4971939364029918</v>
      </c>
      <c r="I63" s="493"/>
      <c r="J63" s="512">
        <f>Garden!J70</f>
        <v>0</v>
      </c>
      <c r="K63" s="513">
        <f>Paper!J70</f>
        <v>2.1125047598240458E-2</v>
      </c>
      <c r="L63" s="514">
        <f>Wood!J70</f>
        <v>0</v>
      </c>
      <c r="M63" s="515">
        <f>J63*(1-Recovery_OX!E63)*(1-Recovery_OX!F63)</f>
        <v>0</v>
      </c>
      <c r="N63" s="513">
        <f>K63*(1-Recovery_OX!E63)*(1-Recovery_OX!F63)</f>
        <v>2.1125047598240458E-2</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5.4511441653369621</v>
      </c>
      <c r="H64" s="510">
        <f>H63+HWP!E64</f>
        <v>4.4971939364029918</v>
      </c>
      <c r="I64" s="493"/>
      <c r="J64" s="512">
        <f>Garden!J71</f>
        <v>0</v>
      </c>
      <c r="K64" s="513">
        <f>Paper!J71</f>
        <v>1.9696863825818398E-2</v>
      </c>
      <c r="L64" s="514">
        <f>Wood!J71</f>
        <v>0</v>
      </c>
      <c r="M64" s="515">
        <f>J64*(1-Recovery_OX!E64)*(1-Recovery_OX!F64)</f>
        <v>0</v>
      </c>
      <c r="N64" s="513">
        <f>K64*(1-Recovery_OX!E64)*(1-Recovery_OX!F64)</f>
        <v>1.9696863825818398E-2</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5.4511441653369621</v>
      </c>
      <c r="H65" s="510">
        <f>H64+HWP!E65</f>
        <v>4.4971939364029918</v>
      </c>
      <c r="I65" s="493"/>
      <c r="J65" s="512">
        <f>Garden!J72</f>
        <v>0</v>
      </c>
      <c r="K65" s="513">
        <f>Paper!J72</f>
        <v>1.8365234102722103E-2</v>
      </c>
      <c r="L65" s="514">
        <f>Wood!J72</f>
        <v>0</v>
      </c>
      <c r="M65" s="515">
        <f>J65*(1-Recovery_OX!E65)*(1-Recovery_OX!F65)</f>
        <v>0</v>
      </c>
      <c r="N65" s="513">
        <f>K65*(1-Recovery_OX!E65)*(1-Recovery_OX!F65)</f>
        <v>1.8365234102722103E-2</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5.4511441653369621</v>
      </c>
      <c r="H66" s="510">
        <f>H65+HWP!E66</f>
        <v>4.4971939364029918</v>
      </c>
      <c r="I66" s="493"/>
      <c r="J66" s="512">
        <f>Garden!J73</f>
        <v>0</v>
      </c>
      <c r="K66" s="513">
        <f>Paper!J73</f>
        <v>1.7123630778504054E-2</v>
      </c>
      <c r="L66" s="514">
        <f>Wood!J73</f>
        <v>0</v>
      </c>
      <c r="M66" s="515">
        <f>J66*(1-Recovery_OX!E66)*(1-Recovery_OX!F66)</f>
        <v>0</v>
      </c>
      <c r="N66" s="513">
        <f>K66*(1-Recovery_OX!E66)*(1-Recovery_OX!F66)</f>
        <v>1.7123630778504054E-2</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5.4511441653369621</v>
      </c>
      <c r="H67" s="510">
        <f>H66+HWP!E67</f>
        <v>4.4971939364029918</v>
      </c>
      <c r="I67" s="493"/>
      <c r="J67" s="512">
        <f>Garden!J74</f>
        <v>0</v>
      </c>
      <c r="K67" s="513">
        <f>Paper!J74</f>
        <v>1.5965967512228462E-2</v>
      </c>
      <c r="L67" s="514">
        <f>Wood!J74</f>
        <v>0</v>
      </c>
      <c r="M67" s="515">
        <f>J67*(1-Recovery_OX!E67)*(1-Recovery_OX!F67)</f>
        <v>0</v>
      </c>
      <c r="N67" s="513">
        <f>K67*(1-Recovery_OX!E67)*(1-Recovery_OX!F67)</f>
        <v>1.5965967512228462E-2</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5.4511441653369621</v>
      </c>
      <c r="H68" s="510">
        <f>H67+HWP!E68</f>
        <v>4.4971939364029918</v>
      </c>
      <c r="I68" s="493"/>
      <c r="J68" s="512">
        <f>Garden!J75</f>
        <v>0</v>
      </c>
      <c r="K68" s="513">
        <f>Paper!J75</f>
        <v>1.4886569437220965E-2</v>
      </c>
      <c r="L68" s="514">
        <f>Wood!J75</f>
        <v>0</v>
      </c>
      <c r="M68" s="515">
        <f>J68*(1-Recovery_OX!E68)*(1-Recovery_OX!F68)</f>
        <v>0</v>
      </c>
      <c r="N68" s="513">
        <f>K68*(1-Recovery_OX!E68)*(1-Recovery_OX!F68)</f>
        <v>1.4886569437220965E-2</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5.4511441653369621</v>
      </c>
      <c r="H69" s="510">
        <f>H68+HWP!E69</f>
        <v>4.4971939364029918</v>
      </c>
      <c r="I69" s="493"/>
      <c r="J69" s="512">
        <f>Garden!J76</f>
        <v>0</v>
      </c>
      <c r="K69" s="513">
        <f>Paper!J76</f>
        <v>1.3880145342865599E-2</v>
      </c>
      <c r="L69" s="514">
        <f>Wood!J76</f>
        <v>0</v>
      </c>
      <c r="M69" s="515">
        <f>J69*(1-Recovery_OX!E69)*(1-Recovery_OX!F69)</f>
        <v>0</v>
      </c>
      <c r="N69" s="513">
        <f>K69*(1-Recovery_OX!E69)*(1-Recovery_OX!F69)</f>
        <v>1.3880145342865599E-2</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5.4511441653369621</v>
      </c>
      <c r="H70" s="510">
        <f>H69+HWP!E70</f>
        <v>4.4971939364029918</v>
      </c>
      <c r="I70" s="493"/>
      <c r="J70" s="512">
        <f>Garden!J77</f>
        <v>0</v>
      </c>
      <c r="K70" s="513">
        <f>Paper!J77</f>
        <v>1.2941761737084213E-2</v>
      </c>
      <c r="L70" s="514">
        <f>Wood!J77</f>
        <v>0</v>
      </c>
      <c r="M70" s="515">
        <f>J70*(1-Recovery_OX!E70)*(1-Recovery_OX!F70)</f>
        <v>0</v>
      </c>
      <c r="N70" s="513">
        <f>K70*(1-Recovery_OX!E70)*(1-Recovery_OX!F70)</f>
        <v>1.2941761737084213E-2</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5.4511441653369621</v>
      </c>
      <c r="H71" s="510">
        <f>H70+HWP!E71</f>
        <v>4.4971939364029918</v>
      </c>
      <c r="I71" s="493"/>
      <c r="J71" s="512">
        <f>Garden!J78</f>
        <v>0</v>
      </c>
      <c r="K71" s="513">
        <f>Paper!J78</f>
        <v>1.2066818662352589E-2</v>
      </c>
      <c r="L71" s="514">
        <f>Wood!J78</f>
        <v>0</v>
      </c>
      <c r="M71" s="515">
        <f>J71*(1-Recovery_OX!E71)*(1-Recovery_OX!F71)</f>
        <v>0</v>
      </c>
      <c r="N71" s="513">
        <f>K71*(1-Recovery_OX!E71)*(1-Recovery_OX!F71)</f>
        <v>1.2066818662352589E-2</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5.4511441653369621</v>
      </c>
      <c r="H72" s="510">
        <f>H71+HWP!E72</f>
        <v>4.4971939364029918</v>
      </c>
      <c r="I72" s="493"/>
      <c r="J72" s="512">
        <f>Garden!J79</f>
        <v>0</v>
      </c>
      <c r="K72" s="513">
        <f>Paper!J79</f>
        <v>1.1251027146703315E-2</v>
      </c>
      <c r="L72" s="514">
        <f>Wood!J79</f>
        <v>0</v>
      </c>
      <c r="M72" s="515">
        <f>J72*(1-Recovery_OX!E72)*(1-Recovery_OX!F72)</f>
        <v>0</v>
      </c>
      <c r="N72" s="513">
        <f>K72*(1-Recovery_OX!E72)*(1-Recovery_OX!F72)</f>
        <v>1.1251027146703315E-2</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5.4511441653369621</v>
      </c>
      <c r="H73" s="510">
        <f>H72+HWP!E73</f>
        <v>4.4971939364029918</v>
      </c>
      <c r="I73" s="493"/>
      <c r="J73" s="512">
        <f>Garden!J80</f>
        <v>0</v>
      </c>
      <c r="K73" s="513">
        <f>Paper!J80</f>
        <v>1.0490388179180226E-2</v>
      </c>
      <c r="L73" s="514">
        <f>Wood!J80</f>
        <v>0</v>
      </c>
      <c r="M73" s="515">
        <f>J73*(1-Recovery_OX!E73)*(1-Recovery_OX!F73)</f>
        <v>0</v>
      </c>
      <c r="N73" s="513">
        <f>K73*(1-Recovery_OX!E73)*(1-Recovery_OX!F73)</f>
        <v>1.0490388179180226E-2</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5.4511441653369621</v>
      </c>
      <c r="H74" s="510">
        <f>H73+HWP!E74</f>
        <v>4.4971939364029918</v>
      </c>
      <c r="I74" s="493"/>
      <c r="J74" s="512">
        <f>Garden!J81</f>
        <v>0</v>
      </c>
      <c r="K74" s="513">
        <f>Paper!J81</f>
        <v>9.7811731066820562E-3</v>
      </c>
      <c r="L74" s="514">
        <f>Wood!J81</f>
        <v>0</v>
      </c>
      <c r="M74" s="515">
        <f>J74*(1-Recovery_OX!E74)*(1-Recovery_OX!F74)</f>
        <v>0</v>
      </c>
      <c r="N74" s="513">
        <f>K74*(1-Recovery_OX!E74)*(1-Recovery_OX!F74)</f>
        <v>9.7811731066820562E-3</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5.4511441653369621</v>
      </c>
      <c r="H75" s="510">
        <f>H74+HWP!E75</f>
        <v>4.4971939364029918</v>
      </c>
      <c r="I75" s="493"/>
      <c r="J75" s="512">
        <f>Garden!J82</f>
        <v>0</v>
      </c>
      <c r="K75" s="513">
        <f>Paper!J82</f>
        <v>9.1199053561006136E-3</v>
      </c>
      <c r="L75" s="514">
        <f>Wood!J82</f>
        <v>0</v>
      </c>
      <c r="M75" s="515">
        <f>J75*(1-Recovery_OX!E75)*(1-Recovery_OX!F75)</f>
        <v>0</v>
      </c>
      <c r="N75" s="513">
        <f>K75*(1-Recovery_OX!E75)*(1-Recovery_OX!F75)</f>
        <v>9.1199053561006136E-3</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5.4511441653369621</v>
      </c>
      <c r="H76" s="510">
        <f>H75+HWP!E76</f>
        <v>4.4971939364029918</v>
      </c>
      <c r="I76" s="493"/>
      <c r="J76" s="512">
        <f>Garden!J83</f>
        <v>0</v>
      </c>
      <c r="K76" s="513">
        <f>Paper!J83</f>
        <v>8.503343392155369E-3</v>
      </c>
      <c r="L76" s="514">
        <f>Wood!J83</f>
        <v>0</v>
      </c>
      <c r="M76" s="515">
        <f>J76*(1-Recovery_OX!E76)*(1-Recovery_OX!F76)</f>
        <v>0</v>
      </c>
      <c r="N76" s="513">
        <f>K76*(1-Recovery_OX!E76)*(1-Recovery_OX!F76)</f>
        <v>8.503343392155369E-3</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5.4511441653369621</v>
      </c>
      <c r="H77" s="510">
        <f>H76+HWP!E77</f>
        <v>4.4971939364029918</v>
      </c>
      <c r="I77" s="493"/>
      <c r="J77" s="512">
        <f>Garden!J84</f>
        <v>0</v>
      </c>
      <c r="K77" s="513">
        <f>Paper!J84</f>
        <v>7.928464827383748E-3</v>
      </c>
      <c r="L77" s="514">
        <f>Wood!J84</f>
        <v>0</v>
      </c>
      <c r="M77" s="515">
        <f>J77*(1-Recovery_OX!E77)*(1-Recovery_OX!F77)</f>
        <v>0</v>
      </c>
      <c r="N77" s="513">
        <f>K77*(1-Recovery_OX!E77)*(1-Recovery_OX!F77)</f>
        <v>7.928464827383748E-3</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5.4511441653369621</v>
      </c>
      <c r="H78" s="510">
        <f>H77+HWP!E78</f>
        <v>4.4971939364029918</v>
      </c>
      <c r="I78" s="493"/>
      <c r="J78" s="512">
        <f>Garden!J85</f>
        <v>0</v>
      </c>
      <c r="K78" s="513">
        <f>Paper!J85</f>
        <v>7.3924516063942876E-3</v>
      </c>
      <c r="L78" s="514">
        <f>Wood!J85</f>
        <v>0</v>
      </c>
      <c r="M78" s="515">
        <f>J78*(1-Recovery_OX!E78)*(1-Recovery_OX!F78)</f>
        <v>0</v>
      </c>
      <c r="N78" s="513">
        <f>K78*(1-Recovery_OX!E78)*(1-Recovery_OX!F78)</f>
        <v>7.3924516063942876E-3</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5.4511441653369621</v>
      </c>
      <c r="H79" s="510">
        <f>H78+HWP!E79</f>
        <v>4.4971939364029918</v>
      </c>
      <c r="I79" s="493"/>
      <c r="J79" s="512">
        <f>Garden!J86</f>
        <v>0</v>
      </c>
      <c r="K79" s="513">
        <f>Paper!J86</f>
        <v>6.8926761917558338E-3</v>
      </c>
      <c r="L79" s="514">
        <f>Wood!J86</f>
        <v>0</v>
      </c>
      <c r="M79" s="515">
        <f>J79*(1-Recovery_OX!E79)*(1-Recovery_OX!F79)</f>
        <v>0</v>
      </c>
      <c r="N79" s="513">
        <f>K79*(1-Recovery_OX!E79)*(1-Recovery_OX!F79)</f>
        <v>6.8926761917558338E-3</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5.4511441653369621</v>
      </c>
      <c r="H80" s="510">
        <f>H79+HWP!E80</f>
        <v>4.4971939364029918</v>
      </c>
      <c r="I80" s="493"/>
      <c r="J80" s="512">
        <f>Garden!J87</f>
        <v>0</v>
      </c>
      <c r="K80" s="513">
        <f>Paper!J87</f>
        <v>6.4266886838060056E-3</v>
      </c>
      <c r="L80" s="514">
        <f>Wood!J87</f>
        <v>0</v>
      </c>
      <c r="M80" s="515">
        <f>J80*(1-Recovery_OX!E80)*(1-Recovery_OX!F80)</f>
        <v>0</v>
      </c>
      <c r="N80" s="513">
        <f>K80*(1-Recovery_OX!E80)*(1-Recovery_OX!F80)</f>
        <v>6.4266886838060056E-3</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5.4511441653369621</v>
      </c>
      <c r="H81" s="510">
        <f>H80+HWP!E81</f>
        <v>4.4971939364029918</v>
      </c>
      <c r="I81" s="493"/>
      <c r="J81" s="512">
        <f>Garden!J88</f>
        <v>0</v>
      </c>
      <c r="K81" s="513">
        <f>Paper!J88</f>
        <v>5.9922048112402123E-3</v>
      </c>
      <c r="L81" s="514">
        <f>Wood!J88</f>
        <v>0</v>
      </c>
      <c r="M81" s="515">
        <f>J81*(1-Recovery_OX!E81)*(1-Recovery_OX!F81)</f>
        <v>0</v>
      </c>
      <c r="N81" s="513">
        <f>K81*(1-Recovery_OX!E81)*(1-Recovery_OX!F81)</f>
        <v>5.9922048112402123E-3</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5.4511441653369621</v>
      </c>
      <c r="H82" s="510">
        <f>H81+HWP!E82</f>
        <v>4.4971939364029918</v>
      </c>
      <c r="I82" s="493"/>
      <c r="J82" s="512">
        <f>Garden!J89</f>
        <v>0</v>
      </c>
      <c r="K82" s="513">
        <f>Paper!J89</f>
        <v>5.5870947336110633E-3</v>
      </c>
      <c r="L82" s="514">
        <f>Wood!J89</f>
        <v>0</v>
      </c>
      <c r="M82" s="515">
        <f>J82*(1-Recovery_OX!E82)*(1-Recovery_OX!F82)</f>
        <v>0</v>
      </c>
      <c r="N82" s="513">
        <f>K82*(1-Recovery_OX!E82)*(1-Recovery_OX!F82)</f>
        <v>5.5870947336110633E-3</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5.4511441653369621</v>
      </c>
      <c r="H83" s="510">
        <f>H82+HWP!E83</f>
        <v>4.4971939364029918</v>
      </c>
      <c r="I83" s="493"/>
      <c r="J83" s="512">
        <f>Garden!J90</f>
        <v>0</v>
      </c>
      <c r="K83" s="513">
        <f>Paper!J90</f>
        <v>5.2093726008480262E-3</v>
      </c>
      <c r="L83" s="514">
        <f>Wood!J90</f>
        <v>0</v>
      </c>
      <c r="M83" s="515">
        <f>J83*(1-Recovery_OX!E83)*(1-Recovery_OX!F83)</f>
        <v>0</v>
      </c>
      <c r="N83" s="513">
        <f>K83*(1-Recovery_OX!E83)*(1-Recovery_OX!F83)</f>
        <v>5.2093726008480262E-3</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5.4511441653369621</v>
      </c>
      <c r="H84" s="510">
        <f>H83+HWP!E84</f>
        <v>4.4971939364029918</v>
      </c>
      <c r="I84" s="493"/>
      <c r="J84" s="512">
        <f>Garden!J91</f>
        <v>0</v>
      </c>
      <c r="K84" s="513">
        <f>Paper!J91</f>
        <v>4.8571868186180756E-3</v>
      </c>
      <c r="L84" s="514">
        <f>Wood!J91</f>
        <v>0</v>
      </c>
      <c r="M84" s="515">
        <f>J84*(1-Recovery_OX!E84)*(1-Recovery_OX!F84)</f>
        <v>0</v>
      </c>
      <c r="N84" s="513">
        <f>K84*(1-Recovery_OX!E84)*(1-Recovery_OX!F84)</f>
        <v>4.8571868186180756E-3</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5.4511441653369621</v>
      </c>
      <c r="H85" s="510">
        <f>H84+HWP!E85</f>
        <v>4.4971939364029918</v>
      </c>
      <c r="I85" s="493"/>
      <c r="J85" s="512">
        <f>Garden!J92</f>
        <v>0</v>
      </c>
      <c r="K85" s="513">
        <f>Paper!J92</f>
        <v>4.5288109718081282E-3</v>
      </c>
      <c r="L85" s="514">
        <f>Wood!J92</f>
        <v>0</v>
      </c>
      <c r="M85" s="515">
        <f>J85*(1-Recovery_OX!E85)*(1-Recovery_OX!F85)</f>
        <v>0</v>
      </c>
      <c r="N85" s="513">
        <f>K85*(1-Recovery_OX!E85)*(1-Recovery_OX!F85)</f>
        <v>4.5288109718081282E-3</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5.4511441653369621</v>
      </c>
      <c r="H86" s="510">
        <f>H85+HWP!E86</f>
        <v>4.4971939364029918</v>
      </c>
      <c r="I86" s="493"/>
      <c r="J86" s="512">
        <f>Garden!J93</f>
        <v>0</v>
      </c>
      <c r="K86" s="513">
        <f>Paper!J93</f>
        <v>4.2226353616361496E-3</v>
      </c>
      <c r="L86" s="514">
        <f>Wood!J93</f>
        <v>0</v>
      </c>
      <c r="M86" s="515">
        <f>J86*(1-Recovery_OX!E86)*(1-Recovery_OX!F86)</f>
        <v>0</v>
      </c>
      <c r="N86" s="513">
        <f>K86*(1-Recovery_OX!E86)*(1-Recovery_OX!F86)</f>
        <v>4.2226353616361496E-3</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5.4511441653369621</v>
      </c>
      <c r="H87" s="510">
        <f>H86+HWP!E87</f>
        <v>4.4971939364029918</v>
      </c>
      <c r="I87" s="493"/>
      <c r="J87" s="512">
        <f>Garden!J94</f>
        <v>0</v>
      </c>
      <c r="K87" s="513">
        <f>Paper!J94</f>
        <v>3.9371591149058652E-3</v>
      </c>
      <c r="L87" s="514">
        <f>Wood!J94</f>
        <v>0</v>
      </c>
      <c r="M87" s="515">
        <f>J87*(1-Recovery_OX!E87)*(1-Recovery_OX!F87)</f>
        <v>0</v>
      </c>
      <c r="N87" s="513">
        <f>K87*(1-Recovery_OX!E87)*(1-Recovery_OX!F87)</f>
        <v>3.9371591149058652E-3</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5.4511441653369621</v>
      </c>
      <c r="H88" s="510">
        <f>H87+HWP!E88</f>
        <v>4.4971939364029918</v>
      </c>
      <c r="I88" s="493"/>
      <c r="J88" s="512">
        <f>Garden!J95</f>
        <v>0</v>
      </c>
      <c r="K88" s="513">
        <f>Paper!J95</f>
        <v>3.6709828267246021E-3</v>
      </c>
      <c r="L88" s="514">
        <f>Wood!J95</f>
        <v>0</v>
      </c>
      <c r="M88" s="515">
        <f>J88*(1-Recovery_OX!E88)*(1-Recovery_OX!F88)</f>
        <v>0</v>
      </c>
      <c r="N88" s="513">
        <f>K88*(1-Recovery_OX!E88)*(1-Recovery_OX!F88)</f>
        <v>3.6709828267246021E-3</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5.4511441653369621</v>
      </c>
      <c r="H89" s="510">
        <f>H88+HWP!E89</f>
        <v>4.4971939364029918</v>
      </c>
      <c r="I89" s="493"/>
      <c r="J89" s="512">
        <f>Garden!J96</f>
        <v>0</v>
      </c>
      <c r="K89" s="513">
        <f>Paper!J96</f>
        <v>3.4228017006188876E-3</v>
      </c>
      <c r="L89" s="514">
        <f>Wood!J96</f>
        <v>0</v>
      </c>
      <c r="M89" s="515">
        <f>J89*(1-Recovery_OX!E89)*(1-Recovery_OX!F89)</f>
        <v>0</v>
      </c>
      <c r="N89" s="513">
        <f>K89*(1-Recovery_OX!E89)*(1-Recovery_OX!F89)</f>
        <v>3.4228017006188876E-3</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5.4511441653369621</v>
      </c>
      <c r="H90" s="510">
        <f>H89+HWP!E90</f>
        <v>4.4971939364029918</v>
      </c>
      <c r="I90" s="493"/>
      <c r="J90" s="512">
        <f>Garden!J97</f>
        <v>0</v>
      </c>
      <c r="K90" s="513">
        <f>Paper!J97</f>
        <v>3.191399152420621E-3</v>
      </c>
      <c r="L90" s="514">
        <f>Wood!J97</f>
        <v>0</v>
      </c>
      <c r="M90" s="515">
        <f>J90*(1-Recovery_OX!E90)*(1-Recovery_OX!F90)</f>
        <v>0</v>
      </c>
      <c r="N90" s="513">
        <f>K90*(1-Recovery_OX!E90)*(1-Recovery_OX!F90)</f>
        <v>3.191399152420621E-3</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5.4511441653369621</v>
      </c>
      <c r="H91" s="510">
        <f>H90+HWP!E91</f>
        <v>4.4971939364029918</v>
      </c>
      <c r="I91" s="493"/>
      <c r="J91" s="512">
        <f>Garden!J98</f>
        <v>0</v>
      </c>
      <c r="K91" s="513">
        <f>Paper!J98</f>
        <v>2.9756408465700683E-3</v>
      </c>
      <c r="L91" s="514">
        <f>Wood!J98</f>
        <v>0</v>
      </c>
      <c r="M91" s="515">
        <f>J91*(1-Recovery_OX!E91)*(1-Recovery_OX!F91)</f>
        <v>0</v>
      </c>
      <c r="N91" s="513">
        <f>K91*(1-Recovery_OX!E91)*(1-Recovery_OX!F91)</f>
        <v>2.9756408465700683E-3</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5.4511441653369621</v>
      </c>
      <c r="H92" s="519">
        <f>H91+HWP!E92</f>
        <v>4.4971939364029918</v>
      </c>
      <c r="I92" s="493"/>
      <c r="J92" s="521">
        <f>Garden!J99</f>
        <v>0</v>
      </c>
      <c r="K92" s="522">
        <f>Paper!J99</f>
        <v>2.7744691356016357E-3</v>
      </c>
      <c r="L92" s="523">
        <f>Wood!J99</f>
        <v>0</v>
      </c>
      <c r="M92" s="524">
        <f>J92*(1-Recovery_OX!E92)*(1-Recovery_OX!F92)</f>
        <v>0</v>
      </c>
      <c r="N92" s="522">
        <f>K92*(1-Recovery_OX!E92)*(1-Recovery_OX!F92)</f>
        <v>2.7744691356016357E-3</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2017-09-14T06:39:22Z</dcterms:modified>
</cp:coreProperties>
</file>