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PPU\"/>
    </mc:Choice>
  </mc:AlternateContent>
  <bookViews>
    <workbookView xWindow="0" yWindow="0" windowWidth="20490" windowHeight="7755" tabRatio="917" firstSheet="7" activeTab="11"/>
  </bookViews>
  <sheets>
    <sheet name="4A_DOC" sheetId="21" r:id="rId1"/>
    <sheet name="4B_CH4 emissions" sheetId="1" r:id="rId2"/>
    <sheet name="4B_N2O emission" sheetId="2" r:id="rId3"/>
    <sheet name="REKAPITULASI" sheetId="22" r:id="rId4"/>
    <sheet name="4C1_Amount_Waste_OpenBurned" sheetId="4" r:id="rId5"/>
    <sheet name="4C2_CO2_OpenBurning" sheetId="5" r:id="rId6"/>
    <sheet name="4C2_CH4_OpenBurning" sheetId="8" r:id="rId7"/>
    <sheet name="4C2_N2O_OpenBurning" sheetId="10" r:id="rId8"/>
    <sheet name="4D1_TOW_DomesticWastewater" sheetId="11" r:id="rId9"/>
    <sheet name="4D1_CH4_EF_DomesticWastewater" sheetId="12" r:id="rId10"/>
    <sheet name="4D1_CH4_Domestic_Wastewater" sheetId="13" r:id="rId11"/>
    <sheet name="4D1_N_effluent" sheetId="17" r:id="rId12"/>
    <sheet name="4D1_Indirect_N2O" sheetId="18" r:id="rId13"/>
  </sheets>
  <externalReferences>
    <externalReference r:id="rId14"/>
  </externalReferences>
  <definedNames>
    <definedName name="_xlnm.Print_Area" localSheetId="2">'4B_N2O emission'!$A$2:$E$41</definedName>
    <definedName name="_xlnm.Print_Area" localSheetId="4">'4C1_Amount_Waste_OpenBurned'!$A$2:$G$33</definedName>
    <definedName name="_xlnm.Print_Area" localSheetId="6">'4C2_CH4_OpenBurning'!$A$2:$D$34</definedName>
    <definedName name="_xlnm.Print_Area" localSheetId="5">'4C2_CO2_OpenBurning'!$A$2:$I$29</definedName>
    <definedName name="_xlnm.Print_Area" localSheetId="7">'4C2_N2O_OpenBurning'!$A$2:$D$35</definedName>
    <definedName name="_xlnm.Print_Area" localSheetId="10">'4D1_CH4_Domestic_Wastewater'!$A$2:$I$27</definedName>
    <definedName name="_xlnm.Print_Area" localSheetId="9">'4D1_CH4_EF_DomesticWastewater'!$A$2:$D$26</definedName>
    <definedName name="_xlnm.Print_Area" localSheetId="12">'4D1_Indirect_N2O'!$A$2:$F$22</definedName>
    <definedName name="_xlnm.Print_Area" localSheetId="11">'4D1_N_effluent'!$A$2:$H$22</definedName>
    <definedName name="_xlnm.Print_Area" localSheetId="8">'4D1_TOW_DomesticWastewater'!$A$2:$E$34</definedName>
  </definedNames>
  <calcPr calcId="152511"/>
</workbook>
</file>

<file path=xl/calcChain.xml><?xml version="1.0" encoding="utf-8"?>
<calcChain xmlns="http://schemas.openxmlformats.org/spreadsheetml/2006/main">
  <c r="C17" i="17" l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16" i="17"/>
  <c r="C15" i="17"/>
  <c r="B32" i="4" l="1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A70" i="22" l="1"/>
  <c r="A71" i="22"/>
  <c r="A72" i="22"/>
  <c r="A73" i="22"/>
  <c r="A74" i="22"/>
  <c r="A75" i="22"/>
  <c r="A76" i="22"/>
  <c r="A77" i="22"/>
  <c r="A78" i="22"/>
  <c r="A48" i="22"/>
  <c r="A49" i="22"/>
  <c r="A50" i="22"/>
  <c r="A17" i="22"/>
  <c r="A43" i="22" s="1"/>
  <c r="A18" i="22"/>
  <c r="A44" i="22" s="1"/>
  <c r="A19" i="22"/>
  <c r="A45" i="22" s="1"/>
  <c r="A20" i="22"/>
  <c r="A46" i="22" s="1"/>
  <c r="A21" i="22"/>
  <c r="A47" i="22" s="1"/>
  <c r="A22" i="22"/>
  <c r="A23" i="22"/>
  <c r="A24" i="22"/>
  <c r="A25" i="22"/>
  <c r="A51" i="22" s="1"/>
  <c r="E562" i="13"/>
  <c r="E561" i="13"/>
  <c r="E560" i="13"/>
  <c r="E559" i="13"/>
  <c r="E557" i="13"/>
  <c r="E556" i="13"/>
  <c r="E555" i="13"/>
  <c r="E554" i="13"/>
  <c r="E552" i="13"/>
  <c r="E551" i="13"/>
  <c r="E550" i="13"/>
  <c r="E549" i="13"/>
  <c r="E534" i="13"/>
  <c r="E533" i="13"/>
  <c r="E532" i="13"/>
  <c r="E531" i="13"/>
  <c r="E529" i="13"/>
  <c r="E528" i="13"/>
  <c r="E527" i="13"/>
  <c r="E526" i="13"/>
  <c r="E524" i="13"/>
  <c r="E523" i="13"/>
  <c r="E522" i="13"/>
  <c r="E521" i="13"/>
  <c r="E506" i="13"/>
  <c r="E505" i="13"/>
  <c r="E504" i="13"/>
  <c r="E503" i="13"/>
  <c r="E501" i="13"/>
  <c r="E500" i="13"/>
  <c r="E499" i="13"/>
  <c r="E498" i="13"/>
  <c r="E496" i="13"/>
  <c r="E495" i="13"/>
  <c r="E494" i="13"/>
  <c r="E493" i="13"/>
  <c r="E478" i="13"/>
  <c r="E477" i="13"/>
  <c r="E476" i="13"/>
  <c r="E475" i="13"/>
  <c r="E473" i="13"/>
  <c r="E472" i="13"/>
  <c r="E471" i="13"/>
  <c r="E470" i="13"/>
  <c r="E468" i="13"/>
  <c r="E467" i="13"/>
  <c r="E466" i="13"/>
  <c r="E465" i="13"/>
  <c r="E450" i="13"/>
  <c r="E449" i="13"/>
  <c r="E448" i="13"/>
  <c r="E447" i="13"/>
  <c r="E445" i="13"/>
  <c r="E444" i="13"/>
  <c r="E443" i="13"/>
  <c r="E442" i="13"/>
  <c r="E440" i="13"/>
  <c r="E439" i="13"/>
  <c r="E438" i="13"/>
  <c r="E437" i="13"/>
  <c r="E422" i="13"/>
  <c r="E421" i="13"/>
  <c r="E420" i="13"/>
  <c r="E419" i="13"/>
  <c r="E417" i="13"/>
  <c r="E416" i="13"/>
  <c r="E415" i="13"/>
  <c r="E414" i="13"/>
  <c r="E412" i="13"/>
  <c r="E411" i="13"/>
  <c r="E410" i="13"/>
  <c r="E409" i="13"/>
  <c r="E394" i="13"/>
  <c r="E393" i="13"/>
  <c r="E392" i="13"/>
  <c r="E391" i="13"/>
  <c r="E389" i="13"/>
  <c r="E388" i="13"/>
  <c r="E387" i="13"/>
  <c r="E386" i="13"/>
  <c r="E384" i="13"/>
  <c r="E383" i="13"/>
  <c r="E382" i="13"/>
  <c r="E381" i="13"/>
  <c r="E366" i="13"/>
  <c r="E365" i="13"/>
  <c r="E364" i="13"/>
  <c r="E363" i="13"/>
  <c r="E361" i="13"/>
  <c r="E360" i="13"/>
  <c r="E359" i="13"/>
  <c r="E358" i="13"/>
  <c r="E356" i="13"/>
  <c r="E355" i="13"/>
  <c r="E354" i="13"/>
  <c r="E353" i="13"/>
  <c r="E338" i="13"/>
  <c r="E337" i="13"/>
  <c r="E336" i="13"/>
  <c r="E335" i="13"/>
  <c r="E333" i="13"/>
  <c r="E332" i="13"/>
  <c r="E331" i="13"/>
  <c r="E330" i="13"/>
  <c r="E328" i="13"/>
  <c r="E327" i="13"/>
  <c r="E326" i="13"/>
  <c r="E325" i="13"/>
  <c r="H597" i="5"/>
  <c r="H596" i="5"/>
  <c r="H595" i="5"/>
  <c r="H594" i="5"/>
  <c r="F594" i="5"/>
  <c r="H593" i="5"/>
  <c r="F593" i="5"/>
  <c r="H592" i="5"/>
  <c r="F592" i="5"/>
  <c r="H591" i="5"/>
  <c r="H590" i="5"/>
  <c r="F590" i="5"/>
  <c r="H589" i="5"/>
  <c r="H567" i="5"/>
  <c r="H566" i="5"/>
  <c r="H565" i="5"/>
  <c r="H564" i="5"/>
  <c r="F564" i="5"/>
  <c r="H563" i="5"/>
  <c r="F563" i="5"/>
  <c r="H562" i="5"/>
  <c r="F562" i="5"/>
  <c r="H561" i="5"/>
  <c r="H560" i="5"/>
  <c r="F560" i="5"/>
  <c r="H559" i="5"/>
  <c r="H537" i="5"/>
  <c r="H536" i="5"/>
  <c r="H535" i="5"/>
  <c r="H534" i="5"/>
  <c r="F534" i="5"/>
  <c r="H533" i="5"/>
  <c r="F533" i="5"/>
  <c r="H532" i="5"/>
  <c r="F532" i="5"/>
  <c r="H531" i="5"/>
  <c r="H530" i="5"/>
  <c r="F530" i="5"/>
  <c r="H529" i="5"/>
  <c r="H507" i="5"/>
  <c r="H506" i="5"/>
  <c r="H505" i="5"/>
  <c r="H504" i="5"/>
  <c r="F504" i="5"/>
  <c r="H503" i="5"/>
  <c r="F503" i="5"/>
  <c r="H502" i="5"/>
  <c r="F502" i="5"/>
  <c r="H501" i="5"/>
  <c r="H500" i="5"/>
  <c r="F500" i="5"/>
  <c r="H499" i="5"/>
  <c r="H477" i="5"/>
  <c r="H476" i="5"/>
  <c r="H475" i="5"/>
  <c r="H474" i="5"/>
  <c r="F474" i="5"/>
  <c r="H473" i="5"/>
  <c r="F473" i="5"/>
  <c r="H472" i="5"/>
  <c r="F472" i="5"/>
  <c r="H471" i="5"/>
  <c r="H470" i="5"/>
  <c r="F470" i="5"/>
  <c r="H469" i="5"/>
  <c r="H447" i="5"/>
  <c r="H446" i="5"/>
  <c r="H445" i="5"/>
  <c r="H444" i="5"/>
  <c r="F444" i="5"/>
  <c r="H443" i="5"/>
  <c r="F443" i="5"/>
  <c r="H442" i="5"/>
  <c r="F442" i="5"/>
  <c r="H441" i="5"/>
  <c r="H440" i="5"/>
  <c r="F440" i="5"/>
  <c r="H439" i="5"/>
  <c r="H417" i="5"/>
  <c r="H416" i="5"/>
  <c r="H415" i="5"/>
  <c r="H414" i="5"/>
  <c r="F414" i="5"/>
  <c r="H413" i="5"/>
  <c r="F413" i="5"/>
  <c r="H412" i="5"/>
  <c r="F412" i="5"/>
  <c r="H411" i="5"/>
  <c r="H410" i="5"/>
  <c r="F410" i="5"/>
  <c r="H409" i="5"/>
  <c r="H387" i="5"/>
  <c r="H386" i="5"/>
  <c r="H385" i="5"/>
  <c r="H384" i="5"/>
  <c r="F384" i="5"/>
  <c r="H383" i="5"/>
  <c r="F383" i="5"/>
  <c r="H382" i="5"/>
  <c r="F382" i="5"/>
  <c r="H381" i="5"/>
  <c r="H380" i="5"/>
  <c r="F380" i="5"/>
  <c r="H379" i="5"/>
  <c r="H357" i="5"/>
  <c r="H356" i="5"/>
  <c r="H355" i="5"/>
  <c r="H354" i="5"/>
  <c r="F354" i="5"/>
  <c r="H353" i="5"/>
  <c r="F353" i="5"/>
  <c r="H352" i="5"/>
  <c r="F352" i="5"/>
  <c r="H351" i="5"/>
  <c r="H350" i="5"/>
  <c r="F350" i="5"/>
  <c r="H349" i="5"/>
  <c r="E310" i="13" l="1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12" i="17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12" i="11"/>
  <c r="C11" i="8"/>
  <c r="B79" i="22" l="1"/>
  <c r="C79" i="22" s="1"/>
  <c r="D22" i="18"/>
  <c r="D23" i="18"/>
  <c r="D24" i="18"/>
  <c r="D25" i="18"/>
  <c r="D26" i="18"/>
  <c r="D27" i="18"/>
  <c r="D28" i="18"/>
  <c r="D29" i="18"/>
  <c r="D30" i="18"/>
  <c r="D31" i="18"/>
  <c r="H23" i="17"/>
  <c r="B22" i="18" s="1"/>
  <c r="F22" i="18" s="1"/>
  <c r="G22" i="18" s="1"/>
  <c r="D70" i="22" s="1"/>
  <c r="E70" i="22" s="1"/>
  <c r="H24" i="17"/>
  <c r="B23" i="18" s="1"/>
  <c r="F23" i="18" s="1"/>
  <c r="G23" i="18" s="1"/>
  <c r="D71" i="22" s="1"/>
  <c r="E71" i="22" s="1"/>
  <c r="H25" i="17"/>
  <c r="B24" i="18" s="1"/>
  <c r="F24" i="18" s="1"/>
  <c r="G24" i="18" s="1"/>
  <c r="D72" i="22" s="1"/>
  <c r="E72" i="22" s="1"/>
  <c r="H26" i="17"/>
  <c r="B25" i="18" s="1"/>
  <c r="F25" i="18" s="1"/>
  <c r="G25" i="18" s="1"/>
  <c r="D73" i="22" s="1"/>
  <c r="E73" i="22" s="1"/>
  <c r="H27" i="17"/>
  <c r="B26" i="18" s="1"/>
  <c r="F26" i="18" s="1"/>
  <c r="G26" i="18" s="1"/>
  <c r="D74" i="22" s="1"/>
  <c r="E74" i="22" s="1"/>
  <c r="H28" i="17"/>
  <c r="B27" i="18" s="1"/>
  <c r="F27" i="18" s="1"/>
  <c r="G27" i="18" s="1"/>
  <c r="D75" i="22" s="1"/>
  <c r="E75" i="22" s="1"/>
  <c r="H29" i="17"/>
  <c r="B28" i="18" s="1"/>
  <c r="F28" i="18" s="1"/>
  <c r="G28" i="18" s="1"/>
  <c r="D76" i="22" s="1"/>
  <c r="E76" i="22" s="1"/>
  <c r="H30" i="17"/>
  <c r="B29" i="18" s="1"/>
  <c r="F29" i="18" s="1"/>
  <c r="G29" i="18" s="1"/>
  <c r="D77" i="22" s="1"/>
  <c r="E77" i="22" s="1"/>
  <c r="H31" i="17"/>
  <c r="B30" i="18" s="1"/>
  <c r="F30" i="18" s="1"/>
  <c r="G30" i="18" s="1"/>
  <c r="D78" i="22" s="1"/>
  <c r="E78" i="22" s="1"/>
  <c r="H32" i="17"/>
  <c r="B31" i="18" s="1"/>
  <c r="F31" i="18" s="1"/>
  <c r="G31" i="18" s="1"/>
  <c r="D79" i="22" s="1"/>
  <c r="E79" i="22" s="1"/>
  <c r="C14" i="2"/>
  <c r="C15" i="2"/>
  <c r="C16" i="2"/>
  <c r="C17" i="2"/>
  <c r="C18" i="2"/>
  <c r="C19" i="2"/>
  <c r="C20" i="2"/>
  <c r="C21" i="2"/>
  <c r="E21" i="2" s="1"/>
  <c r="D15" i="22" s="1"/>
  <c r="C22" i="2"/>
  <c r="E22" i="2" s="1"/>
  <c r="D16" i="22" s="1"/>
  <c r="C23" i="2"/>
  <c r="E23" i="2" s="1"/>
  <c r="D17" i="22" s="1"/>
  <c r="E17" i="22" s="1"/>
  <c r="C24" i="2"/>
  <c r="E24" i="2" s="1"/>
  <c r="D18" i="22" s="1"/>
  <c r="E18" i="22" s="1"/>
  <c r="C25" i="2"/>
  <c r="E25" i="2" s="1"/>
  <c r="D19" i="22" s="1"/>
  <c r="E19" i="22" s="1"/>
  <c r="C26" i="2"/>
  <c r="E26" i="2" s="1"/>
  <c r="D20" i="22" s="1"/>
  <c r="E20" i="22" s="1"/>
  <c r="C27" i="2"/>
  <c r="E27" i="2" s="1"/>
  <c r="D21" i="22" s="1"/>
  <c r="E21" i="22" s="1"/>
  <c r="C28" i="2"/>
  <c r="E28" i="2" s="1"/>
  <c r="D22" i="22" s="1"/>
  <c r="E22" i="22" s="1"/>
  <c r="C29" i="2"/>
  <c r="E29" i="2" s="1"/>
  <c r="D23" i="22" s="1"/>
  <c r="E23" i="22" s="1"/>
  <c r="C30" i="2"/>
  <c r="E30" i="2" s="1"/>
  <c r="D24" i="22" s="1"/>
  <c r="E24" i="22" s="1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E14" i="1"/>
  <c r="E15" i="1"/>
  <c r="E16" i="1"/>
  <c r="E17" i="1"/>
  <c r="E18" i="1"/>
  <c r="E19" i="1"/>
  <c r="E20" i="1"/>
  <c r="E21" i="1"/>
  <c r="E22" i="1"/>
  <c r="G22" i="1" s="1"/>
  <c r="B16" i="22" s="1"/>
  <c r="E23" i="1"/>
  <c r="G23" i="1" s="1"/>
  <c r="B17" i="22" s="1"/>
  <c r="C17" i="22" s="1"/>
  <c r="E24" i="1"/>
  <c r="G24" i="1" s="1"/>
  <c r="B18" i="22" s="1"/>
  <c r="C18" i="22" s="1"/>
  <c r="E25" i="1"/>
  <c r="G25" i="1" s="1"/>
  <c r="B19" i="22" s="1"/>
  <c r="C19" i="22" s="1"/>
  <c r="E26" i="1"/>
  <c r="G26" i="1" s="1"/>
  <c r="B20" i="22" s="1"/>
  <c r="C20" i="22" s="1"/>
  <c r="E27" i="1"/>
  <c r="G27" i="1" s="1"/>
  <c r="B21" i="22" s="1"/>
  <c r="C21" i="22" s="1"/>
  <c r="E28" i="1"/>
  <c r="G28" i="1" s="1"/>
  <c r="B22" i="22" s="1"/>
  <c r="C22" i="22" s="1"/>
  <c r="E29" i="1"/>
  <c r="G29" i="1" s="1"/>
  <c r="B23" i="22" s="1"/>
  <c r="C23" i="22" s="1"/>
  <c r="E30" i="1"/>
  <c r="G30" i="1" s="1"/>
  <c r="B24" i="22" s="1"/>
  <c r="C24" i="22" s="1"/>
  <c r="E31" i="1"/>
  <c r="G31" i="1" s="1"/>
  <c r="B25" i="22" s="1"/>
  <c r="C25" i="22" s="1"/>
  <c r="E32" i="1"/>
  <c r="E23" i="11"/>
  <c r="M23" i="13" s="1"/>
  <c r="E24" i="11"/>
  <c r="M24" i="13" s="1"/>
  <c r="E25" i="11"/>
  <c r="M25" i="13" s="1"/>
  <c r="E26" i="11"/>
  <c r="M26" i="13" s="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20" i="8"/>
  <c r="C22" i="8"/>
  <c r="C23" i="8"/>
  <c r="C24" i="8"/>
  <c r="C25" i="8"/>
  <c r="C26" i="8"/>
  <c r="C27" i="8"/>
  <c r="C28" i="8"/>
  <c r="C29" i="8"/>
  <c r="C30" i="8"/>
  <c r="C31" i="8"/>
  <c r="G22" i="4"/>
  <c r="L23" i="5" s="1"/>
  <c r="G23" i="4"/>
  <c r="B22" i="8" s="1"/>
  <c r="D22" i="8" s="1"/>
  <c r="B43" i="22" s="1"/>
  <c r="C43" i="22" s="1"/>
  <c r="G24" i="4"/>
  <c r="B23" i="8" s="1"/>
  <c r="D23" i="8" s="1"/>
  <c r="B44" i="22" s="1"/>
  <c r="C44" i="22" s="1"/>
  <c r="G25" i="4"/>
  <c r="B24" i="8" s="1"/>
  <c r="D24" i="8" s="1"/>
  <c r="B45" i="22" s="1"/>
  <c r="C45" i="22" s="1"/>
  <c r="G26" i="4"/>
  <c r="L27" i="5" s="1"/>
  <c r="G27" i="4"/>
  <c r="B27" i="10" s="1"/>
  <c r="D27" i="10" s="1"/>
  <c r="D47" i="22" s="1"/>
  <c r="E47" i="22" s="1"/>
  <c r="G28" i="4"/>
  <c r="B27" i="8" s="1"/>
  <c r="D27" i="8" s="1"/>
  <c r="B48" i="22" s="1"/>
  <c r="C48" i="22" s="1"/>
  <c r="G29" i="4"/>
  <c r="L30" i="5" s="1"/>
  <c r="G30" i="4"/>
  <c r="B30" i="10" s="1"/>
  <c r="D30" i="10" s="1"/>
  <c r="D50" i="22" s="1"/>
  <c r="E50" i="22" s="1"/>
  <c r="G31" i="4"/>
  <c r="B30" i="8" s="1"/>
  <c r="D30" i="8" s="1"/>
  <c r="B51" i="22" s="1"/>
  <c r="C51" i="22" s="1"/>
  <c r="F22" i="22" l="1"/>
  <c r="F21" i="22"/>
  <c r="L26" i="5"/>
  <c r="C410" i="5" s="1"/>
  <c r="I410" i="5" s="1"/>
  <c r="F387" i="13"/>
  <c r="I387" i="13" s="1"/>
  <c r="J387" i="13" s="1"/>
  <c r="F395" i="13"/>
  <c r="I395" i="13" s="1"/>
  <c r="J395" i="13" s="1"/>
  <c r="F389" i="13"/>
  <c r="I389" i="13" s="1"/>
  <c r="J389" i="13" s="1"/>
  <c r="F385" i="13"/>
  <c r="I385" i="13" s="1"/>
  <c r="J385" i="13" s="1"/>
  <c r="F393" i="13"/>
  <c r="I393" i="13" s="1"/>
  <c r="J393" i="13" s="1"/>
  <c r="F386" i="13"/>
  <c r="I386" i="13" s="1"/>
  <c r="J386" i="13" s="1"/>
  <c r="F394" i="13"/>
  <c r="I394" i="13" s="1"/>
  <c r="J394" i="13" s="1"/>
  <c r="F391" i="13"/>
  <c r="I391" i="13" s="1"/>
  <c r="J391" i="13" s="1"/>
  <c r="F392" i="13"/>
  <c r="I392" i="13" s="1"/>
  <c r="J392" i="13" s="1"/>
  <c r="F381" i="13"/>
  <c r="I381" i="13" s="1"/>
  <c r="F382" i="13"/>
  <c r="I382" i="13" s="1"/>
  <c r="J382" i="13" s="1"/>
  <c r="F383" i="13"/>
  <c r="I383" i="13" s="1"/>
  <c r="J383" i="13" s="1"/>
  <c r="F388" i="13"/>
  <c r="I388" i="13" s="1"/>
  <c r="J388" i="13" s="1"/>
  <c r="F390" i="13"/>
  <c r="I390" i="13" s="1"/>
  <c r="J390" i="13" s="1"/>
  <c r="F384" i="13"/>
  <c r="I384" i="13" s="1"/>
  <c r="J384" i="13" s="1"/>
  <c r="F442" i="13"/>
  <c r="I442" i="13" s="1"/>
  <c r="J442" i="13" s="1"/>
  <c r="F450" i="13"/>
  <c r="I450" i="13" s="1"/>
  <c r="J450" i="13" s="1"/>
  <c r="F443" i="13"/>
  <c r="I443" i="13" s="1"/>
  <c r="J443" i="13" s="1"/>
  <c r="F451" i="13"/>
  <c r="I451" i="13" s="1"/>
  <c r="J451" i="13" s="1"/>
  <c r="F444" i="13"/>
  <c r="I444" i="13" s="1"/>
  <c r="J444" i="13" s="1"/>
  <c r="F437" i="13"/>
  <c r="I437" i="13" s="1"/>
  <c r="F445" i="13"/>
  <c r="I445" i="13" s="1"/>
  <c r="J445" i="13" s="1"/>
  <c r="F440" i="13"/>
  <c r="I440" i="13" s="1"/>
  <c r="J440" i="13" s="1"/>
  <c r="F448" i="13"/>
  <c r="I448" i="13" s="1"/>
  <c r="J448" i="13" s="1"/>
  <c r="F441" i="13"/>
  <c r="I441" i="13" s="1"/>
  <c r="J441" i="13" s="1"/>
  <c r="F449" i="13"/>
  <c r="I449" i="13" s="1"/>
  <c r="J449" i="13" s="1"/>
  <c r="F438" i="13"/>
  <c r="I438" i="13" s="1"/>
  <c r="J438" i="13" s="1"/>
  <c r="F439" i="13"/>
  <c r="I439" i="13" s="1"/>
  <c r="J439" i="13" s="1"/>
  <c r="F446" i="13"/>
  <c r="I446" i="13" s="1"/>
  <c r="J446" i="13" s="1"/>
  <c r="F447" i="13"/>
  <c r="I447" i="13" s="1"/>
  <c r="J447" i="13" s="1"/>
  <c r="C536" i="5"/>
  <c r="I536" i="5" s="1"/>
  <c r="C534" i="5"/>
  <c r="I534" i="5" s="1"/>
  <c r="C530" i="5"/>
  <c r="I530" i="5" s="1"/>
  <c r="C537" i="5"/>
  <c r="I537" i="5" s="1"/>
  <c r="C532" i="5"/>
  <c r="I532" i="5" s="1"/>
  <c r="C531" i="5"/>
  <c r="I531" i="5" s="1"/>
  <c r="C535" i="5"/>
  <c r="I535" i="5" s="1"/>
  <c r="C533" i="5"/>
  <c r="I533" i="5" s="1"/>
  <c r="C529" i="5"/>
  <c r="I529" i="5" s="1"/>
  <c r="C411" i="5"/>
  <c r="I411" i="5" s="1"/>
  <c r="F498" i="13"/>
  <c r="I498" i="13" s="1"/>
  <c r="J498" i="13" s="1"/>
  <c r="F506" i="13"/>
  <c r="I506" i="13" s="1"/>
  <c r="J506" i="13" s="1"/>
  <c r="F499" i="13"/>
  <c r="I499" i="13" s="1"/>
  <c r="J499" i="13" s="1"/>
  <c r="F507" i="13"/>
  <c r="I507" i="13" s="1"/>
  <c r="J507" i="13" s="1"/>
  <c r="F500" i="13"/>
  <c r="I500" i="13" s="1"/>
  <c r="J500" i="13" s="1"/>
  <c r="F493" i="13"/>
  <c r="I493" i="13" s="1"/>
  <c r="F501" i="13"/>
  <c r="I501" i="13" s="1"/>
  <c r="J501" i="13" s="1"/>
  <c r="F496" i="13"/>
  <c r="I496" i="13" s="1"/>
  <c r="J496" i="13" s="1"/>
  <c r="F504" i="13"/>
  <c r="I504" i="13" s="1"/>
  <c r="J504" i="13" s="1"/>
  <c r="F497" i="13"/>
  <c r="I497" i="13" s="1"/>
  <c r="J497" i="13" s="1"/>
  <c r="F505" i="13"/>
  <c r="I505" i="13" s="1"/>
  <c r="J505" i="13" s="1"/>
  <c r="F494" i="13"/>
  <c r="I494" i="13" s="1"/>
  <c r="J494" i="13" s="1"/>
  <c r="F495" i="13"/>
  <c r="I495" i="13" s="1"/>
  <c r="J495" i="13" s="1"/>
  <c r="F502" i="13"/>
  <c r="I502" i="13" s="1"/>
  <c r="J502" i="13" s="1"/>
  <c r="F503" i="13"/>
  <c r="I503" i="13" s="1"/>
  <c r="J503" i="13" s="1"/>
  <c r="F24" i="22"/>
  <c r="F469" i="13"/>
  <c r="I469" i="13" s="1"/>
  <c r="J469" i="13" s="1"/>
  <c r="F477" i="13"/>
  <c r="I477" i="13" s="1"/>
  <c r="J477" i="13" s="1"/>
  <c r="F470" i="13"/>
  <c r="I470" i="13" s="1"/>
  <c r="J470" i="13" s="1"/>
  <c r="F478" i="13"/>
  <c r="I478" i="13" s="1"/>
  <c r="J478" i="13" s="1"/>
  <c r="F471" i="13"/>
  <c r="I471" i="13" s="1"/>
  <c r="J471" i="13" s="1"/>
  <c r="F479" i="13"/>
  <c r="I479" i="13" s="1"/>
  <c r="J479" i="13" s="1"/>
  <c r="F472" i="13"/>
  <c r="I472" i="13" s="1"/>
  <c r="J472" i="13" s="1"/>
  <c r="F465" i="13"/>
  <c r="I465" i="13" s="1"/>
  <c r="F467" i="13"/>
  <c r="I467" i="13" s="1"/>
  <c r="J467" i="13" s="1"/>
  <c r="F475" i="13"/>
  <c r="I475" i="13" s="1"/>
  <c r="J475" i="13" s="1"/>
  <c r="F468" i="13"/>
  <c r="I468" i="13" s="1"/>
  <c r="J468" i="13" s="1"/>
  <c r="F476" i="13"/>
  <c r="I476" i="13" s="1"/>
  <c r="J476" i="13" s="1"/>
  <c r="F466" i="13"/>
  <c r="I466" i="13" s="1"/>
  <c r="J466" i="13" s="1"/>
  <c r="F473" i="13"/>
  <c r="I473" i="13" s="1"/>
  <c r="J473" i="13" s="1"/>
  <c r="F474" i="13"/>
  <c r="I474" i="13" s="1"/>
  <c r="J474" i="13" s="1"/>
  <c r="F23" i="22"/>
  <c r="C446" i="5"/>
  <c r="I446" i="5" s="1"/>
  <c r="C444" i="5"/>
  <c r="I444" i="5" s="1"/>
  <c r="C440" i="5"/>
  <c r="I440" i="5" s="1"/>
  <c r="C447" i="5"/>
  <c r="I447" i="5" s="1"/>
  <c r="C445" i="5"/>
  <c r="I445" i="5" s="1"/>
  <c r="C443" i="5"/>
  <c r="I443" i="5" s="1"/>
  <c r="C442" i="5"/>
  <c r="I442" i="5" s="1"/>
  <c r="C441" i="5"/>
  <c r="I441" i="5" s="1"/>
  <c r="C439" i="5"/>
  <c r="I439" i="5" s="1"/>
  <c r="F414" i="13"/>
  <c r="I414" i="13" s="1"/>
  <c r="J414" i="13" s="1"/>
  <c r="F422" i="13"/>
  <c r="I422" i="13" s="1"/>
  <c r="J422" i="13" s="1"/>
  <c r="F415" i="13"/>
  <c r="I415" i="13" s="1"/>
  <c r="J415" i="13" s="1"/>
  <c r="F423" i="13"/>
  <c r="I423" i="13" s="1"/>
  <c r="J423" i="13" s="1"/>
  <c r="F416" i="13"/>
  <c r="I416" i="13" s="1"/>
  <c r="J416" i="13" s="1"/>
  <c r="F409" i="13"/>
  <c r="I409" i="13" s="1"/>
  <c r="F417" i="13"/>
  <c r="I417" i="13" s="1"/>
  <c r="J417" i="13" s="1"/>
  <c r="F412" i="13"/>
  <c r="I412" i="13" s="1"/>
  <c r="J412" i="13" s="1"/>
  <c r="F420" i="13"/>
  <c r="I420" i="13" s="1"/>
  <c r="J420" i="13" s="1"/>
  <c r="F413" i="13"/>
  <c r="I413" i="13" s="1"/>
  <c r="J413" i="13" s="1"/>
  <c r="F421" i="13"/>
  <c r="I421" i="13" s="1"/>
  <c r="J421" i="13" s="1"/>
  <c r="F410" i="13"/>
  <c r="I410" i="13" s="1"/>
  <c r="J410" i="13" s="1"/>
  <c r="F418" i="13"/>
  <c r="I418" i="13" s="1"/>
  <c r="J418" i="13" s="1"/>
  <c r="F419" i="13"/>
  <c r="I419" i="13" s="1"/>
  <c r="J419" i="13" s="1"/>
  <c r="F411" i="13"/>
  <c r="I411" i="13" s="1"/>
  <c r="J411" i="13" s="1"/>
  <c r="B31" i="10"/>
  <c r="D31" i="10" s="1"/>
  <c r="D51" i="22" s="1"/>
  <c r="E51" i="22" s="1"/>
  <c r="F20" i="22"/>
  <c r="B26" i="10"/>
  <c r="D26" i="10" s="1"/>
  <c r="D46" i="22" s="1"/>
  <c r="E46" i="22" s="1"/>
  <c r="F360" i="13"/>
  <c r="I360" i="13" s="1"/>
  <c r="J360" i="13" s="1"/>
  <c r="F353" i="13"/>
  <c r="I353" i="13" s="1"/>
  <c r="F354" i="13"/>
  <c r="I354" i="13" s="1"/>
  <c r="J354" i="13" s="1"/>
  <c r="F362" i="13"/>
  <c r="I362" i="13" s="1"/>
  <c r="J362" i="13" s="1"/>
  <c r="F358" i="13"/>
  <c r="I358" i="13" s="1"/>
  <c r="J358" i="13" s="1"/>
  <c r="F366" i="13"/>
  <c r="I366" i="13" s="1"/>
  <c r="J366" i="13" s="1"/>
  <c r="F365" i="13"/>
  <c r="I365" i="13" s="1"/>
  <c r="J365" i="13" s="1"/>
  <c r="F355" i="13"/>
  <c r="I355" i="13" s="1"/>
  <c r="J355" i="13" s="1"/>
  <c r="F367" i="13"/>
  <c r="I367" i="13" s="1"/>
  <c r="J367" i="13" s="1"/>
  <c r="F359" i="13"/>
  <c r="I359" i="13" s="1"/>
  <c r="J359" i="13" s="1"/>
  <c r="F356" i="13"/>
  <c r="I356" i="13" s="1"/>
  <c r="J356" i="13" s="1"/>
  <c r="F357" i="13"/>
  <c r="I357" i="13" s="1"/>
  <c r="J357" i="13" s="1"/>
  <c r="F363" i="13"/>
  <c r="I363" i="13" s="1"/>
  <c r="J363" i="13" s="1"/>
  <c r="F364" i="13"/>
  <c r="I364" i="13" s="1"/>
  <c r="J364" i="13" s="1"/>
  <c r="F361" i="13"/>
  <c r="I361" i="13" s="1"/>
  <c r="J361" i="13" s="1"/>
  <c r="F19" i="22"/>
  <c r="B23" i="10"/>
  <c r="D23" i="10" s="1"/>
  <c r="D43" i="22" s="1"/>
  <c r="E43" i="22" s="1"/>
  <c r="F552" i="13"/>
  <c r="I552" i="13" s="1"/>
  <c r="J552" i="13" s="1"/>
  <c r="F560" i="13"/>
  <c r="I560" i="13" s="1"/>
  <c r="J560" i="13" s="1"/>
  <c r="F553" i="13"/>
  <c r="I553" i="13" s="1"/>
  <c r="J553" i="13" s="1"/>
  <c r="F561" i="13"/>
  <c r="I561" i="13" s="1"/>
  <c r="J561" i="13" s="1"/>
  <c r="F554" i="13"/>
  <c r="I554" i="13" s="1"/>
  <c r="J554" i="13" s="1"/>
  <c r="F562" i="13"/>
  <c r="I562" i="13" s="1"/>
  <c r="J562" i="13" s="1"/>
  <c r="F555" i="13"/>
  <c r="I555" i="13" s="1"/>
  <c r="J555" i="13" s="1"/>
  <c r="F563" i="13"/>
  <c r="I563" i="13" s="1"/>
  <c r="J563" i="13" s="1"/>
  <c r="F550" i="13"/>
  <c r="I550" i="13" s="1"/>
  <c r="J550" i="13" s="1"/>
  <c r="F558" i="13"/>
  <c r="I558" i="13" s="1"/>
  <c r="J558" i="13" s="1"/>
  <c r="F551" i="13"/>
  <c r="I551" i="13" s="1"/>
  <c r="J551" i="13" s="1"/>
  <c r="F559" i="13"/>
  <c r="I559" i="13" s="1"/>
  <c r="J559" i="13" s="1"/>
  <c r="F556" i="13"/>
  <c r="I556" i="13" s="1"/>
  <c r="J556" i="13" s="1"/>
  <c r="F557" i="13"/>
  <c r="I557" i="13" s="1"/>
  <c r="J557" i="13" s="1"/>
  <c r="F549" i="13"/>
  <c r="I549" i="13" s="1"/>
  <c r="F332" i="13"/>
  <c r="I332" i="13" s="1"/>
  <c r="J332" i="13" s="1"/>
  <c r="F325" i="13"/>
  <c r="I325" i="13" s="1"/>
  <c r="F326" i="13"/>
  <c r="I326" i="13" s="1"/>
  <c r="J326" i="13" s="1"/>
  <c r="F334" i="13"/>
  <c r="I334" i="13" s="1"/>
  <c r="J334" i="13" s="1"/>
  <c r="F330" i="13"/>
  <c r="I330" i="13" s="1"/>
  <c r="J330" i="13" s="1"/>
  <c r="F338" i="13"/>
  <c r="I338" i="13" s="1"/>
  <c r="J338" i="13" s="1"/>
  <c r="F337" i="13"/>
  <c r="I337" i="13" s="1"/>
  <c r="J337" i="13" s="1"/>
  <c r="F327" i="13"/>
  <c r="I327" i="13" s="1"/>
  <c r="J327" i="13" s="1"/>
  <c r="F339" i="13"/>
  <c r="I339" i="13" s="1"/>
  <c r="J339" i="13" s="1"/>
  <c r="F331" i="13"/>
  <c r="I331" i="13" s="1"/>
  <c r="J331" i="13" s="1"/>
  <c r="F328" i="13"/>
  <c r="I328" i="13" s="1"/>
  <c r="J328" i="13" s="1"/>
  <c r="F329" i="13"/>
  <c r="I329" i="13" s="1"/>
  <c r="J329" i="13" s="1"/>
  <c r="F335" i="13"/>
  <c r="I335" i="13" s="1"/>
  <c r="J335" i="13" s="1"/>
  <c r="F336" i="13"/>
  <c r="I336" i="13" s="1"/>
  <c r="J336" i="13" s="1"/>
  <c r="F333" i="13"/>
  <c r="I333" i="13" s="1"/>
  <c r="J333" i="13" s="1"/>
  <c r="F18" i="22"/>
  <c r="F525" i="13"/>
  <c r="I525" i="13" s="1"/>
  <c r="J525" i="13" s="1"/>
  <c r="F533" i="13"/>
  <c r="I533" i="13" s="1"/>
  <c r="J533" i="13" s="1"/>
  <c r="F526" i="13"/>
  <c r="I526" i="13" s="1"/>
  <c r="J526" i="13" s="1"/>
  <c r="F534" i="13"/>
  <c r="I534" i="13" s="1"/>
  <c r="J534" i="13" s="1"/>
  <c r="F527" i="13"/>
  <c r="I527" i="13" s="1"/>
  <c r="J527" i="13" s="1"/>
  <c r="F535" i="13"/>
  <c r="I535" i="13" s="1"/>
  <c r="J535" i="13" s="1"/>
  <c r="F528" i="13"/>
  <c r="I528" i="13" s="1"/>
  <c r="J528" i="13" s="1"/>
  <c r="F521" i="13"/>
  <c r="I521" i="13" s="1"/>
  <c r="F523" i="13"/>
  <c r="I523" i="13" s="1"/>
  <c r="J523" i="13" s="1"/>
  <c r="F531" i="13"/>
  <c r="I531" i="13" s="1"/>
  <c r="J531" i="13" s="1"/>
  <c r="F524" i="13"/>
  <c r="I524" i="13" s="1"/>
  <c r="J524" i="13" s="1"/>
  <c r="F532" i="13"/>
  <c r="I532" i="13" s="1"/>
  <c r="J532" i="13" s="1"/>
  <c r="F530" i="13"/>
  <c r="I530" i="13" s="1"/>
  <c r="J530" i="13" s="1"/>
  <c r="F522" i="13"/>
  <c r="I522" i="13" s="1"/>
  <c r="J522" i="13" s="1"/>
  <c r="F529" i="13"/>
  <c r="I529" i="13" s="1"/>
  <c r="J529" i="13" s="1"/>
  <c r="F17" i="22"/>
  <c r="L25" i="5"/>
  <c r="L24" i="5"/>
  <c r="B25" i="10"/>
  <c r="D25" i="10" s="1"/>
  <c r="D45" i="22" s="1"/>
  <c r="E45" i="22" s="1"/>
  <c r="B28" i="10"/>
  <c r="D28" i="10" s="1"/>
  <c r="D48" i="22" s="1"/>
  <c r="E48" i="22" s="1"/>
  <c r="C324" i="5"/>
  <c r="I324" i="5" s="1"/>
  <c r="C322" i="5"/>
  <c r="I322" i="5" s="1"/>
  <c r="C327" i="5"/>
  <c r="I327" i="5" s="1"/>
  <c r="C319" i="5"/>
  <c r="I319" i="5" s="1"/>
  <c r="C326" i="5"/>
  <c r="I326" i="5" s="1"/>
  <c r="C325" i="5"/>
  <c r="I325" i="5" s="1"/>
  <c r="C321" i="5"/>
  <c r="I321" i="5" s="1"/>
  <c r="C320" i="5"/>
  <c r="I320" i="5" s="1"/>
  <c r="C323" i="5"/>
  <c r="I323" i="5" s="1"/>
  <c r="L32" i="5"/>
  <c r="B29" i="10"/>
  <c r="D29" i="10" s="1"/>
  <c r="D49" i="22" s="1"/>
  <c r="E49" i="22" s="1"/>
  <c r="A28" i="4"/>
  <c r="A28" i="10"/>
  <c r="A27" i="8"/>
  <c r="K29" i="5"/>
  <c r="A28" i="17"/>
  <c r="L28" i="13"/>
  <c r="A27" i="18"/>
  <c r="A28" i="11"/>
  <c r="A30" i="18"/>
  <c r="A31" i="11"/>
  <c r="A30" i="8"/>
  <c r="A31" i="17"/>
  <c r="A31" i="10"/>
  <c r="A31" i="4"/>
  <c r="L31" i="13"/>
  <c r="K32" i="5"/>
  <c r="A26" i="8"/>
  <c r="A27" i="11"/>
  <c r="L27" i="13"/>
  <c r="K28" i="5"/>
  <c r="A26" i="18"/>
  <c r="A27" i="4"/>
  <c r="A27" i="17"/>
  <c r="A27" i="10"/>
  <c r="L26" i="13"/>
  <c r="K27" i="5"/>
  <c r="A25" i="8"/>
  <c r="A25" i="18"/>
  <c r="A26" i="11"/>
  <c r="A26" i="17"/>
  <c r="A26" i="10"/>
  <c r="A26" i="4"/>
  <c r="L25" i="13"/>
  <c r="K26" i="5"/>
  <c r="A24" i="8"/>
  <c r="A24" i="18"/>
  <c r="A25" i="11"/>
  <c r="A25" i="17"/>
  <c r="A25" i="10"/>
  <c r="A25" i="4"/>
  <c r="A22" i="18"/>
  <c r="A23" i="11"/>
  <c r="A22" i="8"/>
  <c r="K24" i="5"/>
  <c r="A23" i="17"/>
  <c r="A23" i="10"/>
  <c r="A23" i="4"/>
  <c r="L23" i="13"/>
  <c r="A29" i="18"/>
  <c r="A30" i="17"/>
  <c r="A30" i="10"/>
  <c r="A30" i="11"/>
  <c r="A30" i="4"/>
  <c r="A29" i="8"/>
  <c r="K31" i="5"/>
  <c r="L30" i="13"/>
  <c r="K25" i="5"/>
  <c r="A23" i="18"/>
  <c r="A24" i="11"/>
  <c r="A24" i="4"/>
  <c r="A24" i="17"/>
  <c r="A24" i="10"/>
  <c r="L24" i="13"/>
  <c r="A23" i="8"/>
  <c r="A29" i="17"/>
  <c r="A29" i="10"/>
  <c r="L29" i="13"/>
  <c r="A29" i="4"/>
  <c r="A28" i="8"/>
  <c r="K30" i="5"/>
  <c r="A28" i="18"/>
  <c r="A29" i="11"/>
  <c r="K33" i="5"/>
  <c r="A31" i="18"/>
  <c r="A32" i="11"/>
  <c r="A32" i="17"/>
  <c r="A32" i="10"/>
  <c r="A32" i="4"/>
  <c r="A31" i="8"/>
  <c r="L32" i="13"/>
  <c r="K23" i="5"/>
  <c r="A22" i="17"/>
  <c r="A22" i="10"/>
  <c r="A21" i="8"/>
  <c r="A16" i="22"/>
  <c r="A42" i="22" s="1"/>
  <c r="A69" i="22" s="1"/>
  <c r="A22" i="4"/>
  <c r="L22" i="13"/>
  <c r="A21" i="18"/>
  <c r="A22" i="11"/>
  <c r="A20" i="4"/>
  <c r="L20" i="13"/>
  <c r="A19" i="8"/>
  <c r="A14" i="22"/>
  <c r="A40" i="22" s="1"/>
  <c r="A67" i="22" s="1"/>
  <c r="A19" i="18"/>
  <c r="A20" i="11"/>
  <c r="K21" i="5"/>
  <c r="A20" i="17"/>
  <c r="A20" i="10"/>
  <c r="A18" i="8"/>
  <c r="A19" i="4"/>
  <c r="L19" i="13"/>
  <c r="A13" i="22"/>
  <c r="A39" i="22" s="1"/>
  <c r="A66" i="22" s="1"/>
  <c r="A18" i="18"/>
  <c r="A19" i="11"/>
  <c r="K20" i="5"/>
  <c r="A19" i="17"/>
  <c r="A19" i="10"/>
  <c r="A18" i="4"/>
  <c r="A17" i="8"/>
  <c r="L18" i="13"/>
  <c r="A12" i="22"/>
  <c r="A38" i="22" s="1"/>
  <c r="A65" i="22" s="1"/>
  <c r="A17" i="18"/>
  <c r="A18" i="11"/>
  <c r="K19" i="5"/>
  <c r="A18" i="17"/>
  <c r="A18" i="10"/>
  <c r="A21" i="17"/>
  <c r="A21" i="10"/>
  <c r="A20" i="8"/>
  <c r="A21" i="4"/>
  <c r="L21" i="13"/>
  <c r="A15" i="22"/>
  <c r="A41" i="22" s="1"/>
  <c r="A68" i="22" s="1"/>
  <c r="A20" i="18"/>
  <c r="A21" i="11"/>
  <c r="K22" i="5"/>
  <c r="L17" i="13"/>
  <c r="A16" i="18"/>
  <c r="A17" i="11"/>
  <c r="K18" i="5"/>
  <c r="A17" i="4"/>
  <c r="A11" i="22"/>
  <c r="A37" i="22" s="1"/>
  <c r="A64" i="22" s="1"/>
  <c r="A17" i="17"/>
  <c r="A17" i="10"/>
  <c r="A16" i="8"/>
  <c r="A16" i="10"/>
  <c r="A10" i="22"/>
  <c r="A36" i="22" s="1"/>
  <c r="A63" i="22" s="1"/>
  <c r="A15" i="18"/>
  <c r="A16" i="11"/>
  <c r="K17" i="5"/>
  <c r="A16" i="17"/>
  <c r="A15" i="8"/>
  <c r="A16" i="4"/>
  <c r="L16" i="13"/>
  <c r="A9" i="22"/>
  <c r="A35" i="22" s="1"/>
  <c r="A62" i="22" s="1"/>
  <c r="A14" i="18"/>
  <c r="A15" i="11"/>
  <c r="A15" i="10"/>
  <c r="K16" i="5"/>
  <c r="A15" i="17"/>
  <c r="A14" i="8"/>
  <c r="A15" i="4"/>
  <c r="L15" i="13"/>
  <c r="A14" i="17"/>
  <c r="A14" i="4"/>
  <c r="A14" i="10"/>
  <c r="L14" i="13"/>
  <c r="A13" i="8"/>
  <c r="A14" i="11"/>
  <c r="A8" i="22"/>
  <c r="A34" i="22" s="1"/>
  <c r="A61" i="22" s="1"/>
  <c r="K15" i="5"/>
  <c r="A13" i="18"/>
  <c r="B28" i="8"/>
  <c r="D28" i="8" s="1"/>
  <c r="B49" i="22" s="1"/>
  <c r="C49" i="22" s="1"/>
  <c r="L31" i="5"/>
  <c r="B26" i="8"/>
  <c r="D26" i="8" s="1"/>
  <c r="B47" i="22" s="1"/>
  <c r="C47" i="22" s="1"/>
  <c r="B25" i="8"/>
  <c r="D25" i="8" s="1"/>
  <c r="B46" i="22" s="1"/>
  <c r="C46" i="22" s="1"/>
  <c r="L29" i="5"/>
  <c r="B24" i="10"/>
  <c r="D24" i="10" s="1"/>
  <c r="D44" i="22" s="1"/>
  <c r="E44" i="22" s="1"/>
  <c r="B29" i="8"/>
  <c r="D29" i="8" s="1"/>
  <c r="B50" i="22" s="1"/>
  <c r="C50" i="22" s="1"/>
  <c r="L28" i="5"/>
  <c r="B21" i="8"/>
  <c r="B22" i="10"/>
  <c r="D22" i="10" s="1"/>
  <c r="F79" i="22"/>
  <c r="E32" i="2"/>
  <c r="E16" i="22" s="1"/>
  <c r="E31" i="2"/>
  <c r="E20" i="2"/>
  <c r="D14" i="22" s="1"/>
  <c r="E14" i="22" s="1"/>
  <c r="E18" i="2"/>
  <c r="D12" i="22" s="1"/>
  <c r="E12" i="22" s="1"/>
  <c r="E17" i="2"/>
  <c r="D11" i="22" s="1"/>
  <c r="E11" i="22" s="1"/>
  <c r="E16" i="2"/>
  <c r="D10" i="22" s="1"/>
  <c r="E10" i="22" s="1"/>
  <c r="E14" i="2"/>
  <c r="D8" i="22" s="1"/>
  <c r="E8" i="22" s="1"/>
  <c r="C13" i="2"/>
  <c r="E13" i="2" s="1"/>
  <c r="D7" i="22" s="1"/>
  <c r="E7" i="22" s="1"/>
  <c r="C12" i="2"/>
  <c r="E12" i="2" s="1"/>
  <c r="D6" i="22" s="1"/>
  <c r="E6" i="22" s="1"/>
  <c r="G12" i="4"/>
  <c r="B11" i="8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60" i="22" s="1"/>
  <c r="E60" i="22" s="1"/>
  <c r="C13" i="11"/>
  <c r="H14" i="17"/>
  <c r="B13" i="18" s="1"/>
  <c r="F13" i="18" s="1"/>
  <c r="G13" i="18" s="1"/>
  <c r="D61" i="22" s="1"/>
  <c r="E61" i="22" s="1"/>
  <c r="C14" i="11"/>
  <c r="H15" i="17"/>
  <c r="B14" i="18" s="1"/>
  <c r="F14" i="18" s="1"/>
  <c r="G14" i="18" s="1"/>
  <c r="D62" i="22" s="1"/>
  <c r="E62" i="22" s="1"/>
  <c r="C15" i="11"/>
  <c r="H16" i="17"/>
  <c r="B15" i="18" s="1"/>
  <c r="F15" i="18" s="1"/>
  <c r="G15" i="18" s="1"/>
  <c r="D63" i="22" s="1"/>
  <c r="E63" i="22" s="1"/>
  <c r="C16" i="11"/>
  <c r="E17" i="11"/>
  <c r="M17" i="13" s="1"/>
  <c r="C17" i="11"/>
  <c r="C18" i="11"/>
  <c r="H19" i="17"/>
  <c r="B18" i="18" s="1"/>
  <c r="F18" i="18" s="1"/>
  <c r="G18" i="18" s="1"/>
  <c r="D66" i="22" s="1"/>
  <c r="E66" i="22" s="1"/>
  <c r="C19" i="11"/>
  <c r="H20" i="17"/>
  <c r="B19" i="18" s="1"/>
  <c r="F19" i="18" s="1"/>
  <c r="G19" i="18" s="1"/>
  <c r="D67" i="22" s="1"/>
  <c r="E67" i="22" s="1"/>
  <c r="C20" i="11"/>
  <c r="H21" i="17"/>
  <c r="B20" i="18" s="1"/>
  <c r="F20" i="18" s="1"/>
  <c r="G20" i="18" s="1"/>
  <c r="D68" i="22" s="1"/>
  <c r="E68" i="22" s="1"/>
  <c r="C21" i="11"/>
  <c r="H22" i="17"/>
  <c r="B21" i="18" s="1"/>
  <c r="F21" i="18" s="1"/>
  <c r="G21" i="18" s="1"/>
  <c r="D69" i="22" s="1"/>
  <c r="E69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H12" i="17"/>
  <c r="B11" i="18" s="1"/>
  <c r="F11" i="18" s="1"/>
  <c r="G11" i="18" s="1"/>
  <c r="D59" i="22" s="1"/>
  <c r="E59" i="22" s="1"/>
  <c r="E15" i="2"/>
  <c r="D9" i="22" s="1"/>
  <c r="E9" i="22" s="1"/>
  <c r="E19" i="2"/>
  <c r="D13" i="22" s="1"/>
  <c r="E13" i="22" s="1"/>
  <c r="E13" i="1"/>
  <c r="G13" i="1" s="1"/>
  <c r="B7" i="22" s="1"/>
  <c r="C7" i="22" s="1"/>
  <c r="G14" i="1"/>
  <c r="B8" i="22" s="1"/>
  <c r="C8" i="22" s="1"/>
  <c r="G15" i="1"/>
  <c r="B9" i="22" s="1"/>
  <c r="C9" i="22" s="1"/>
  <c r="G18" i="1"/>
  <c r="B12" i="22" s="1"/>
  <c r="C12" i="22" s="1"/>
  <c r="G19" i="1"/>
  <c r="B13" i="22" s="1"/>
  <c r="C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B15" i="22" s="1"/>
  <c r="C15" i="22" s="1"/>
  <c r="E12" i="1"/>
  <c r="G20" i="1"/>
  <c r="B14" i="22" s="1"/>
  <c r="C14" i="22" s="1"/>
  <c r="G17" i="1"/>
  <c r="B11" i="22" s="1"/>
  <c r="C11" i="22" s="1"/>
  <c r="G16" i="1"/>
  <c r="B10" i="22" s="1"/>
  <c r="C10" i="22" s="1"/>
  <c r="C414" i="5" l="1"/>
  <c r="I414" i="5" s="1"/>
  <c r="C415" i="5"/>
  <c r="I415" i="5" s="1"/>
  <c r="C413" i="5"/>
  <c r="I413" i="5" s="1"/>
  <c r="C412" i="5"/>
  <c r="I412" i="5" s="1"/>
  <c r="C417" i="5"/>
  <c r="I417" i="5" s="1"/>
  <c r="C409" i="5"/>
  <c r="I409" i="5" s="1"/>
  <c r="C416" i="5"/>
  <c r="I416" i="5" s="1"/>
  <c r="C472" i="5"/>
  <c r="I472" i="5" s="1"/>
  <c r="C470" i="5"/>
  <c r="I470" i="5" s="1"/>
  <c r="C474" i="5"/>
  <c r="I474" i="5" s="1"/>
  <c r="C477" i="5"/>
  <c r="I477" i="5" s="1"/>
  <c r="C476" i="5"/>
  <c r="I476" i="5" s="1"/>
  <c r="C475" i="5"/>
  <c r="I475" i="5" s="1"/>
  <c r="C473" i="5"/>
  <c r="I473" i="5" s="1"/>
  <c r="C471" i="5"/>
  <c r="I471" i="5" s="1"/>
  <c r="C469" i="5"/>
  <c r="I469" i="5" s="1"/>
  <c r="I329" i="5"/>
  <c r="M23" i="5" s="1"/>
  <c r="F42" i="22" s="1"/>
  <c r="I536" i="13"/>
  <c r="J521" i="13"/>
  <c r="J536" i="13" s="1"/>
  <c r="N30" i="13" s="1"/>
  <c r="B77" i="22" s="1"/>
  <c r="C77" i="22" s="1"/>
  <c r="F77" i="22" s="1"/>
  <c r="J549" i="13"/>
  <c r="J564" i="13" s="1"/>
  <c r="N31" i="13" s="1"/>
  <c r="B78" i="22" s="1"/>
  <c r="C78" i="22" s="1"/>
  <c r="F78" i="22" s="1"/>
  <c r="I564" i="13"/>
  <c r="J353" i="13"/>
  <c r="J368" i="13" s="1"/>
  <c r="N24" i="13" s="1"/>
  <c r="B71" i="22" s="1"/>
  <c r="C71" i="22" s="1"/>
  <c r="F71" i="22" s="1"/>
  <c r="I368" i="13"/>
  <c r="I424" i="13"/>
  <c r="J409" i="13"/>
  <c r="J424" i="13" s="1"/>
  <c r="N26" i="13" s="1"/>
  <c r="B73" i="22" s="1"/>
  <c r="C73" i="22" s="1"/>
  <c r="F73" i="22" s="1"/>
  <c r="I449" i="5"/>
  <c r="M27" i="5" s="1"/>
  <c r="F46" i="22" s="1"/>
  <c r="I539" i="5"/>
  <c r="M30" i="5" s="1"/>
  <c r="F49" i="22" s="1"/>
  <c r="G49" i="22" s="1"/>
  <c r="E15" i="22"/>
  <c r="F15" i="22" s="1"/>
  <c r="D25" i="22"/>
  <c r="E25" i="22" s="1"/>
  <c r="F25" i="22" s="1"/>
  <c r="I508" i="13"/>
  <c r="J493" i="13"/>
  <c r="J508" i="13" s="1"/>
  <c r="N29" i="13" s="1"/>
  <c r="B76" i="22" s="1"/>
  <c r="C76" i="22" s="1"/>
  <c r="F76" i="22" s="1"/>
  <c r="C506" i="5"/>
  <c r="I506" i="5" s="1"/>
  <c r="C504" i="5"/>
  <c r="I504" i="5" s="1"/>
  <c r="C500" i="5"/>
  <c r="I500" i="5" s="1"/>
  <c r="C501" i="5"/>
  <c r="I501" i="5" s="1"/>
  <c r="C499" i="5"/>
  <c r="I499" i="5" s="1"/>
  <c r="C507" i="5"/>
  <c r="I507" i="5" s="1"/>
  <c r="C503" i="5"/>
  <c r="I503" i="5" s="1"/>
  <c r="C502" i="5"/>
  <c r="I502" i="5" s="1"/>
  <c r="C505" i="5"/>
  <c r="I505" i="5" s="1"/>
  <c r="J437" i="13"/>
  <c r="J452" i="13" s="1"/>
  <c r="N27" i="13" s="1"/>
  <c r="B74" i="22" s="1"/>
  <c r="C74" i="22" s="1"/>
  <c r="F74" i="22" s="1"/>
  <c r="I452" i="13"/>
  <c r="G46" i="22"/>
  <c r="C592" i="5"/>
  <c r="I592" i="5" s="1"/>
  <c r="C590" i="5"/>
  <c r="I590" i="5" s="1"/>
  <c r="C594" i="5"/>
  <c r="I594" i="5" s="1"/>
  <c r="C596" i="5"/>
  <c r="I596" i="5" s="1"/>
  <c r="C595" i="5"/>
  <c r="I595" i="5" s="1"/>
  <c r="C593" i="5"/>
  <c r="I593" i="5" s="1"/>
  <c r="C591" i="5"/>
  <c r="I591" i="5" s="1"/>
  <c r="C597" i="5"/>
  <c r="I597" i="5" s="1"/>
  <c r="C589" i="5"/>
  <c r="I589" i="5" s="1"/>
  <c r="C565" i="5"/>
  <c r="I565" i="5" s="1"/>
  <c r="C563" i="5"/>
  <c r="I563" i="5" s="1"/>
  <c r="C567" i="5"/>
  <c r="I567" i="5" s="1"/>
  <c r="C559" i="5"/>
  <c r="I559" i="5" s="1"/>
  <c r="C562" i="5"/>
  <c r="I562" i="5" s="1"/>
  <c r="C561" i="5"/>
  <c r="I561" i="5" s="1"/>
  <c r="C560" i="5"/>
  <c r="I560" i="5" s="1"/>
  <c r="C566" i="5"/>
  <c r="I566" i="5" s="1"/>
  <c r="C564" i="5"/>
  <c r="I564" i="5" s="1"/>
  <c r="C351" i="5"/>
  <c r="I351" i="5" s="1"/>
  <c r="C357" i="5"/>
  <c r="I357" i="5" s="1"/>
  <c r="C349" i="5"/>
  <c r="I349" i="5" s="1"/>
  <c r="C353" i="5"/>
  <c r="I353" i="5" s="1"/>
  <c r="C354" i="5"/>
  <c r="I354" i="5" s="1"/>
  <c r="C352" i="5"/>
  <c r="I352" i="5" s="1"/>
  <c r="C350" i="5"/>
  <c r="I350" i="5" s="1"/>
  <c r="C356" i="5"/>
  <c r="I356" i="5" s="1"/>
  <c r="C355" i="5"/>
  <c r="I355" i="5" s="1"/>
  <c r="I340" i="13"/>
  <c r="J325" i="13"/>
  <c r="J340" i="13" s="1"/>
  <c r="N23" i="13" s="1"/>
  <c r="B70" i="22" s="1"/>
  <c r="C70" i="22" s="1"/>
  <c r="F70" i="22" s="1"/>
  <c r="J381" i="13"/>
  <c r="J396" i="13" s="1"/>
  <c r="N25" i="13" s="1"/>
  <c r="B72" i="22" s="1"/>
  <c r="C72" i="22" s="1"/>
  <c r="F72" i="22" s="1"/>
  <c r="I396" i="13"/>
  <c r="C380" i="5"/>
  <c r="I380" i="5" s="1"/>
  <c r="C386" i="5"/>
  <c r="I386" i="5" s="1"/>
  <c r="C382" i="5"/>
  <c r="I382" i="5" s="1"/>
  <c r="C387" i="5"/>
  <c r="I387" i="5" s="1"/>
  <c r="C383" i="5"/>
  <c r="I383" i="5" s="1"/>
  <c r="C385" i="5"/>
  <c r="I385" i="5" s="1"/>
  <c r="C384" i="5"/>
  <c r="I384" i="5" s="1"/>
  <c r="C379" i="5"/>
  <c r="I379" i="5" s="1"/>
  <c r="C381" i="5"/>
  <c r="I381" i="5" s="1"/>
  <c r="I480" i="13"/>
  <c r="J465" i="13"/>
  <c r="J480" i="13" s="1"/>
  <c r="N28" i="13" s="1"/>
  <c r="B75" i="22" s="1"/>
  <c r="C75" i="22" s="1"/>
  <c r="F75" i="22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81" i="13"/>
  <c r="I81" i="13" s="1"/>
  <c r="J81" i="13" s="1"/>
  <c r="F74" i="13"/>
  <c r="I74" i="13" s="1"/>
  <c r="J74" i="13" s="1"/>
  <c r="F82" i="13"/>
  <c r="I82" i="13" s="1"/>
  <c r="J82" i="13" s="1"/>
  <c r="F85" i="13"/>
  <c r="I85" i="13" s="1"/>
  <c r="J85" i="13" s="1"/>
  <c r="F87" i="13"/>
  <c r="I87" i="13" s="1"/>
  <c r="J87" i="13" s="1"/>
  <c r="F75" i="13"/>
  <c r="I75" i="13" s="1"/>
  <c r="J75" i="13" s="1"/>
  <c r="F77" i="13"/>
  <c r="I77" i="13" s="1"/>
  <c r="J77" i="13" s="1"/>
  <c r="F73" i="13"/>
  <c r="I73" i="13" s="1"/>
  <c r="F79" i="13"/>
  <c r="I79" i="13" s="1"/>
  <c r="J79" i="13" s="1"/>
  <c r="F80" i="13"/>
  <c r="I80" i="13" s="1"/>
  <c r="J80" i="13" s="1"/>
  <c r="F83" i="13"/>
  <c r="I83" i="13" s="1"/>
  <c r="J83" i="13" s="1"/>
  <c r="F162" i="13"/>
  <c r="I162" i="13" s="1"/>
  <c r="J162" i="13" s="1"/>
  <c r="F170" i="13"/>
  <c r="I170" i="13" s="1"/>
  <c r="J170" i="13" s="1"/>
  <c r="F163" i="13"/>
  <c r="I163" i="13" s="1"/>
  <c r="J163" i="13" s="1"/>
  <c r="F171" i="13"/>
  <c r="I171" i="13" s="1"/>
  <c r="J171" i="13" s="1"/>
  <c r="F164" i="13"/>
  <c r="I164" i="13" s="1"/>
  <c r="J164" i="13" s="1"/>
  <c r="F157" i="13"/>
  <c r="I157" i="13" s="1"/>
  <c r="F165" i="13"/>
  <c r="I165" i="13" s="1"/>
  <c r="J165" i="13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58" i="13"/>
  <c r="I158" i="13" s="1"/>
  <c r="J158" i="13" s="1"/>
  <c r="F161" i="13"/>
  <c r="I161" i="13" s="1"/>
  <c r="J161" i="13" s="1"/>
  <c r="F169" i="13"/>
  <c r="I169" i="13" s="1"/>
  <c r="J169" i="13" s="1"/>
  <c r="F166" i="13"/>
  <c r="I166" i="13" s="1"/>
  <c r="J166" i="13" s="1"/>
  <c r="B12" i="10"/>
  <c r="D12" i="10" s="1"/>
  <c r="D32" i="22" s="1"/>
  <c r="E32" i="22" s="1"/>
  <c r="L13" i="13"/>
  <c r="A13" i="10"/>
  <c r="A13" i="4"/>
  <c r="A13" i="11"/>
  <c r="A13" i="17"/>
  <c r="K14" i="5"/>
  <c r="A7" i="22"/>
  <c r="A33" i="22" s="1"/>
  <c r="A60" i="22" s="1"/>
  <c r="A12" i="8"/>
  <c r="A12" i="18"/>
  <c r="A6" i="22"/>
  <c r="A32" i="22" s="1"/>
  <c r="A59" i="22" s="1"/>
  <c r="A11" i="8"/>
  <c r="A12" i="11"/>
  <c r="L12" i="13"/>
  <c r="A12" i="17"/>
  <c r="K13" i="5"/>
  <c r="A12" i="10"/>
  <c r="A11" i="18"/>
  <c r="A12" i="4"/>
  <c r="G12" i="1"/>
  <c r="B6" i="22" s="1"/>
  <c r="C6" i="22" s="1"/>
  <c r="F6" i="22" s="1"/>
  <c r="B31" i="8"/>
  <c r="D31" i="8" s="1"/>
  <c r="L33" i="5"/>
  <c r="B32" i="10"/>
  <c r="D32" i="10" s="1"/>
  <c r="L18" i="5"/>
  <c r="B17" i="10"/>
  <c r="D17" i="10" s="1"/>
  <c r="D37" i="22" s="1"/>
  <c r="E37" i="22" s="1"/>
  <c r="B16" i="8"/>
  <c r="D16" i="8" s="1"/>
  <c r="B37" i="22" s="1"/>
  <c r="C37" i="22" s="1"/>
  <c r="B16" i="10"/>
  <c r="D16" i="10" s="1"/>
  <c r="D36" i="22" s="1"/>
  <c r="E36" i="22" s="1"/>
  <c r="B15" i="8"/>
  <c r="D15" i="8" s="1"/>
  <c r="B36" i="22" s="1"/>
  <c r="C36" i="22" s="1"/>
  <c r="L17" i="5"/>
  <c r="L21" i="5"/>
  <c r="B20" i="10"/>
  <c r="D20" i="10" s="1"/>
  <c r="D40" i="22" s="1"/>
  <c r="E40" i="22" s="1"/>
  <c r="B19" i="8"/>
  <c r="D19" i="8" s="1"/>
  <c r="B40" i="22" s="1"/>
  <c r="C40" i="22" s="1"/>
  <c r="L20" i="5"/>
  <c r="B19" i="10"/>
  <c r="D19" i="10" s="1"/>
  <c r="D39" i="22" s="1"/>
  <c r="E39" i="22" s="1"/>
  <c r="B18" i="8"/>
  <c r="D18" i="8" s="1"/>
  <c r="B39" i="22" s="1"/>
  <c r="C39" i="22" s="1"/>
  <c r="L13" i="5"/>
  <c r="C13" i="5" s="1"/>
  <c r="L15" i="5"/>
  <c r="B14" i="10"/>
  <c r="D14" i="10" s="1"/>
  <c r="D34" i="22" s="1"/>
  <c r="E34" i="22" s="1"/>
  <c r="B13" i="8"/>
  <c r="D13" i="8" s="1"/>
  <c r="B34" i="22" s="1"/>
  <c r="C34" i="22" s="1"/>
  <c r="L19" i="5"/>
  <c r="B18" i="10"/>
  <c r="D18" i="10" s="1"/>
  <c r="D38" i="22" s="1"/>
  <c r="E38" i="22" s="1"/>
  <c r="B17" i="8"/>
  <c r="D17" i="8" s="1"/>
  <c r="B38" i="22" s="1"/>
  <c r="C38" i="22" s="1"/>
  <c r="L16" i="5"/>
  <c r="B15" i="10"/>
  <c r="D15" i="10" s="1"/>
  <c r="D35" i="22" s="1"/>
  <c r="E35" i="22" s="1"/>
  <c r="B14" i="8"/>
  <c r="D14" i="8" s="1"/>
  <c r="B35" i="22" s="1"/>
  <c r="C35" i="22" s="1"/>
  <c r="L22" i="5"/>
  <c r="B20" i="8"/>
  <c r="D20" i="8" s="1"/>
  <c r="B41" i="22" s="1"/>
  <c r="C41" i="22" s="1"/>
  <c r="B21" i="10"/>
  <c r="D21" i="10" s="1"/>
  <c r="D41" i="22" s="1"/>
  <c r="E41" i="22" s="1"/>
  <c r="F8" i="22"/>
  <c r="F14" i="22"/>
  <c r="F12" i="22"/>
  <c r="D11" i="8"/>
  <c r="B32" i="22" s="1"/>
  <c r="C32" i="22" s="1"/>
  <c r="D12" i="8"/>
  <c r="B33" i="22" s="1"/>
  <c r="C33" i="22" s="1"/>
  <c r="H17" i="17"/>
  <c r="B16" i="18" s="1"/>
  <c r="F16" i="18" s="1"/>
  <c r="G16" i="18" s="1"/>
  <c r="D64" i="22" s="1"/>
  <c r="E64" i="22" s="1"/>
  <c r="E15" i="11"/>
  <c r="M15" i="13" s="1"/>
  <c r="E16" i="11"/>
  <c r="M16" i="13" s="1"/>
  <c r="E21" i="11"/>
  <c r="M21" i="13" s="1"/>
  <c r="E20" i="11"/>
  <c r="M20" i="13" s="1"/>
  <c r="E12" i="11"/>
  <c r="M12" i="13" s="1"/>
  <c r="E13" i="11"/>
  <c r="M13" i="13" s="1"/>
  <c r="E19" i="11"/>
  <c r="M19" i="13" s="1"/>
  <c r="F9" i="22"/>
  <c r="F10" i="22"/>
  <c r="F11" i="22"/>
  <c r="F16" i="22"/>
  <c r="F7" i="22"/>
  <c r="D42" i="22"/>
  <c r="E42" i="22" s="1"/>
  <c r="D21" i="8"/>
  <c r="B42" i="22" s="1"/>
  <c r="C42" i="22" s="1"/>
  <c r="H18" i="17"/>
  <c r="B17" i="18" s="1"/>
  <c r="F17" i="18" s="1"/>
  <c r="G17" i="18" s="1"/>
  <c r="D65" i="22" s="1"/>
  <c r="E65" i="22" s="1"/>
  <c r="E18" i="11"/>
  <c r="M18" i="13" s="1"/>
  <c r="B13" i="10"/>
  <c r="D44" i="21"/>
  <c r="E22" i="11"/>
  <c r="M22" i="13" s="1"/>
  <c r="F13" i="22"/>
  <c r="D39" i="21"/>
  <c r="D48" i="21" s="1"/>
  <c r="L14" i="5"/>
  <c r="I419" i="5" l="1"/>
  <c r="M26" i="5" s="1"/>
  <c r="F45" i="22" s="1"/>
  <c r="G45" i="22" s="1"/>
  <c r="I479" i="5"/>
  <c r="M28" i="5" s="1"/>
  <c r="F47" i="22" s="1"/>
  <c r="G47" i="22" s="1"/>
  <c r="I359" i="5"/>
  <c r="M24" i="5" s="1"/>
  <c r="F43" i="22" s="1"/>
  <c r="G43" i="22" s="1"/>
  <c r="I389" i="5"/>
  <c r="M25" i="5" s="1"/>
  <c r="F44" i="22" s="1"/>
  <c r="G44" i="22" s="1"/>
  <c r="I599" i="5"/>
  <c r="M32" i="5" s="1"/>
  <c r="F51" i="22" s="1"/>
  <c r="G51" i="22" s="1"/>
  <c r="I509" i="5"/>
  <c r="M29" i="5" s="1"/>
  <c r="F48" i="22" s="1"/>
  <c r="G48" i="22" s="1"/>
  <c r="I569" i="5"/>
  <c r="M31" i="5" s="1"/>
  <c r="F50" i="22" s="1"/>
  <c r="G50" i="22" s="1"/>
  <c r="F191" i="13"/>
  <c r="I191" i="13" s="1"/>
  <c r="J191" i="13" s="1"/>
  <c r="F199" i="13"/>
  <c r="I199" i="13" s="1"/>
  <c r="J199" i="13" s="1"/>
  <c r="F192" i="13"/>
  <c r="I192" i="13" s="1"/>
  <c r="J192" i="13" s="1"/>
  <c r="F185" i="13"/>
  <c r="I185" i="13" s="1"/>
  <c r="F193" i="13"/>
  <c r="I193" i="13" s="1"/>
  <c r="J193" i="13" s="1"/>
  <c r="F186" i="13"/>
  <c r="I186" i="13" s="1"/>
  <c r="J186" i="13" s="1"/>
  <c r="F194" i="13"/>
  <c r="I194" i="13" s="1"/>
  <c r="J194" i="13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0" i="13"/>
  <c r="I190" i="13" s="1"/>
  <c r="J190" i="13" s="1"/>
  <c r="F195" i="13"/>
  <c r="I195" i="13" s="1"/>
  <c r="J195" i="13" s="1"/>
  <c r="F198" i="13"/>
  <c r="I198" i="13" s="1"/>
  <c r="J198" i="13" s="1"/>
  <c r="F187" i="13"/>
  <c r="I187" i="13" s="1"/>
  <c r="J187" i="13" s="1"/>
  <c r="F214" i="13"/>
  <c r="I214" i="13" s="1"/>
  <c r="J214" i="13" s="1"/>
  <c r="F222" i="13"/>
  <c r="I222" i="13" s="1"/>
  <c r="J222" i="13" s="1"/>
  <c r="F215" i="13"/>
  <c r="I215" i="13" s="1"/>
  <c r="J215" i="13" s="1"/>
  <c r="F223" i="13"/>
  <c r="I223" i="13" s="1"/>
  <c r="J223" i="13" s="1"/>
  <c r="F216" i="13"/>
  <c r="I216" i="13" s="1"/>
  <c r="J216" i="13" s="1"/>
  <c r="F224" i="13"/>
  <c r="I224" i="13" s="1"/>
  <c r="J224" i="13" s="1"/>
  <c r="F217" i="13"/>
  <c r="I217" i="13" s="1"/>
  <c r="J217" i="13" s="1"/>
  <c r="F225" i="13"/>
  <c r="I225" i="13" s="1"/>
  <c r="J225" i="13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18" i="13"/>
  <c r="I218" i="13" s="1"/>
  <c r="J218" i="13" s="1"/>
  <c r="F221" i="13"/>
  <c r="I221" i="13" s="1"/>
  <c r="J221" i="13" s="1"/>
  <c r="F226" i="13"/>
  <c r="I226" i="13" s="1"/>
  <c r="J226" i="13" s="1"/>
  <c r="C232" i="5"/>
  <c r="I232" i="5" s="1"/>
  <c r="C230" i="5"/>
  <c r="I230" i="5" s="1"/>
  <c r="C235" i="5"/>
  <c r="I235" i="5" s="1"/>
  <c r="C234" i="5"/>
  <c r="I234" i="5" s="1"/>
  <c r="C233" i="5"/>
  <c r="I233" i="5" s="1"/>
  <c r="C231" i="5"/>
  <c r="I231" i="5" s="1"/>
  <c r="C237" i="5"/>
  <c r="I237" i="5" s="1"/>
  <c r="C236" i="5"/>
  <c r="I236" i="5" s="1"/>
  <c r="C229" i="5"/>
  <c r="I229" i="5" s="1"/>
  <c r="F47" i="13"/>
  <c r="I47" i="13" s="1"/>
  <c r="J47" i="13" s="1"/>
  <c r="F55" i="13"/>
  <c r="I55" i="13" s="1"/>
  <c r="J55" i="13" s="1"/>
  <c r="F49" i="13"/>
  <c r="I49" i="13" s="1"/>
  <c r="J49" i="13" s="1"/>
  <c r="F57" i="13"/>
  <c r="I57" i="13" s="1"/>
  <c r="J57" i="13" s="1"/>
  <c r="F52" i="13"/>
  <c r="I52" i="13" s="1"/>
  <c r="J52" i="13" s="1"/>
  <c r="F45" i="13"/>
  <c r="I45" i="13" s="1"/>
  <c r="F56" i="13"/>
  <c r="I56" i="13" s="1"/>
  <c r="J56" i="13" s="1"/>
  <c r="F58" i="13"/>
  <c r="I58" i="13" s="1"/>
  <c r="J58" i="13" s="1"/>
  <c r="F48" i="13"/>
  <c r="I48" i="13" s="1"/>
  <c r="J48" i="13" s="1"/>
  <c r="F46" i="13"/>
  <c r="I46" i="13" s="1"/>
  <c r="J46" i="13" s="1"/>
  <c r="F59" i="13"/>
  <c r="I59" i="13" s="1"/>
  <c r="J59" i="13" s="1"/>
  <c r="F51" i="13"/>
  <c r="I51" i="13" s="1"/>
  <c r="J51" i="13" s="1"/>
  <c r="F53" i="13"/>
  <c r="I53" i="13" s="1"/>
  <c r="J53" i="13" s="1"/>
  <c r="F54" i="13"/>
  <c r="I54" i="13" s="1"/>
  <c r="J54" i="13" s="1"/>
  <c r="F50" i="13"/>
  <c r="I50" i="13" s="1"/>
  <c r="J50" i="13" s="1"/>
  <c r="C206" i="5"/>
  <c r="I206" i="5" s="1"/>
  <c r="C204" i="5"/>
  <c r="I204" i="5" s="1"/>
  <c r="C201" i="5"/>
  <c r="I201" i="5" s="1"/>
  <c r="C202" i="5"/>
  <c r="I202" i="5" s="1"/>
  <c r="C200" i="5"/>
  <c r="I200" i="5" s="1"/>
  <c r="C199" i="5"/>
  <c r="I199" i="5" s="1"/>
  <c r="C207" i="5"/>
  <c r="I207" i="5" s="1"/>
  <c r="C205" i="5"/>
  <c r="I205" i="5" s="1"/>
  <c r="C203" i="5"/>
  <c r="I203" i="5" s="1"/>
  <c r="C170" i="5"/>
  <c r="I170" i="5" s="1"/>
  <c r="C176" i="5"/>
  <c r="I176" i="5" s="1"/>
  <c r="C173" i="5"/>
  <c r="I173" i="5" s="1"/>
  <c r="C177" i="5"/>
  <c r="I177" i="5" s="1"/>
  <c r="C175" i="5"/>
  <c r="I175" i="5" s="1"/>
  <c r="C172" i="5"/>
  <c r="I172" i="5" s="1"/>
  <c r="C171" i="5"/>
  <c r="I171" i="5" s="1"/>
  <c r="C169" i="5"/>
  <c r="I169" i="5" s="1"/>
  <c r="C174" i="5"/>
  <c r="I174" i="5" s="1"/>
  <c r="F105" i="13"/>
  <c r="I105" i="13" s="1"/>
  <c r="J105" i="13" s="1"/>
  <c r="F113" i="13"/>
  <c r="I113" i="13" s="1"/>
  <c r="J113" i="13" s="1"/>
  <c r="F107" i="13"/>
  <c r="I107" i="13" s="1"/>
  <c r="J107" i="13" s="1"/>
  <c r="F115" i="13"/>
  <c r="I115" i="13" s="1"/>
  <c r="J115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12" i="13"/>
  <c r="I112" i="13" s="1"/>
  <c r="J112" i="13" s="1"/>
  <c r="F114" i="13"/>
  <c r="I114" i="13" s="1"/>
  <c r="J114" i="13" s="1"/>
  <c r="F101" i="13"/>
  <c r="I101" i="13" s="1"/>
  <c r="F106" i="13"/>
  <c r="I106" i="13" s="1"/>
  <c r="J106" i="13" s="1"/>
  <c r="F108" i="13"/>
  <c r="I108" i="13" s="1"/>
  <c r="J108" i="13" s="1"/>
  <c r="F109" i="13"/>
  <c r="I109" i="13" s="1"/>
  <c r="J109" i="13" s="1"/>
  <c r="F104" i="13"/>
  <c r="I104" i="13" s="1"/>
  <c r="J104" i="13" s="1"/>
  <c r="C115" i="5"/>
  <c r="I115" i="5" s="1"/>
  <c r="C113" i="5"/>
  <c r="I113" i="5" s="1"/>
  <c r="C110" i="5"/>
  <c r="I110" i="5" s="1"/>
  <c r="C111" i="5"/>
  <c r="I111" i="5" s="1"/>
  <c r="C109" i="5"/>
  <c r="I109" i="5" s="1"/>
  <c r="C108" i="5"/>
  <c r="I108" i="5" s="1"/>
  <c r="C116" i="5"/>
  <c r="I116" i="5" s="1"/>
  <c r="C114" i="5"/>
  <c r="I114" i="5" s="1"/>
  <c r="C112" i="5"/>
  <c r="I112" i="5" s="1"/>
  <c r="F304" i="13"/>
  <c r="I304" i="13" s="1"/>
  <c r="J304" i="13" s="1"/>
  <c r="F297" i="13"/>
  <c r="I297" i="13" s="1"/>
  <c r="F305" i="13"/>
  <c r="I305" i="13" s="1"/>
  <c r="J305" i="13" s="1"/>
  <c r="F298" i="13"/>
  <c r="I298" i="13" s="1"/>
  <c r="J298" i="13" s="1"/>
  <c r="F306" i="13"/>
  <c r="I306" i="13" s="1"/>
  <c r="J306" i="13" s="1"/>
  <c r="F299" i="13"/>
  <c r="I299" i="13" s="1"/>
  <c r="J299" i="13" s="1"/>
  <c r="F307" i="13"/>
  <c r="I307" i="13" s="1"/>
  <c r="J307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3" i="13"/>
  <c r="I303" i="13" s="1"/>
  <c r="J303" i="13" s="1"/>
  <c r="F300" i="13"/>
  <c r="I300" i="13" s="1"/>
  <c r="J300" i="13" s="1"/>
  <c r="F311" i="13"/>
  <c r="I311" i="13" s="1"/>
  <c r="J311" i="13" s="1"/>
  <c r="F308" i="13"/>
  <c r="I308" i="13" s="1"/>
  <c r="J308" i="13" s="1"/>
  <c r="I172" i="13"/>
  <c r="J157" i="13"/>
  <c r="J172" i="13" s="1"/>
  <c r="N17" i="13" s="1"/>
  <c r="B64" i="22" s="1"/>
  <c r="F243" i="13"/>
  <c r="I243" i="13" s="1"/>
  <c r="J243" i="13" s="1"/>
  <c r="F251" i="13"/>
  <c r="I251" i="13" s="1"/>
  <c r="J251" i="13" s="1"/>
  <c r="F244" i="13"/>
  <c r="I244" i="13" s="1"/>
  <c r="J244" i="13" s="1"/>
  <c r="F252" i="13"/>
  <c r="I252" i="13" s="1"/>
  <c r="J252" i="13" s="1"/>
  <c r="F245" i="13"/>
  <c r="I245" i="13" s="1"/>
  <c r="J245" i="13" s="1"/>
  <c r="F253" i="13"/>
  <c r="I253" i="13" s="1"/>
  <c r="J253" i="13" s="1"/>
  <c r="F246" i="13"/>
  <c r="I246" i="13" s="1"/>
  <c r="J246" i="13" s="1"/>
  <c r="F254" i="13"/>
  <c r="I254" i="13" s="1"/>
  <c r="J254" i="13" s="1"/>
  <c r="F248" i="13"/>
  <c r="I248" i="13" s="1"/>
  <c r="J248" i="13" s="1"/>
  <c r="F241" i="13"/>
  <c r="I241" i="13" s="1"/>
  <c r="F249" i="13"/>
  <c r="I249" i="13" s="1"/>
  <c r="J249" i="13" s="1"/>
  <c r="F242" i="13"/>
  <c r="I242" i="13" s="1"/>
  <c r="J242" i="13" s="1"/>
  <c r="F247" i="13"/>
  <c r="I247" i="13" s="1"/>
  <c r="J247" i="13" s="1"/>
  <c r="F250" i="13"/>
  <c r="I250" i="13" s="1"/>
  <c r="J250" i="13" s="1"/>
  <c r="F255" i="13"/>
  <c r="I255" i="13" s="1"/>
  <c r="J255" i="13" s="1"/>
  <c r="C295" i="5"/>
  <c r="I295" i="5" s="1"/>
  <c r="C293" i="5"/>
  <c r="I293" i="5" s="1"/>
  <c r="C290" i="5"/>
  <c r="I290" i="5" s="1"/>
  <c r="C292" i="5"/>
  <c r="I292" i="5" s="1"/>
  <c r="C291" i="5"/>
  <c r="I291" i="5" s="1"/>
  <c r="C289" i="5"/>
  <c r="I289" i="5" s="1"/>
  <c r="C297" i="5"/>
  <c r="I297" i="5" s="1"/>
  <c r="C296" i="5"/>
  <c r="I296" i="5" s="1"/>
  <c r="C294" i="5"/>
  <c r="I294" i="5" s="1"/>
  <c r="C261" i="5"/>
  <c r="I261" i="5" s="1"/>
  <c r="C267" i="5"/>
  <c r="I267" i="5" s="1"/>
  <c r="C259" i="5"/>
  <c r="I259" i="5" s="1"/>
  <c r="C264" i="5"/>
  <c r="I264" i="5" s="1"/>
  <c r="C266" i="5"/>
  <c r="I266" i="5" s="1"/>
  <c r="C265" i="5"/>
  <c r="I265" i="5" s="1"/>
  <c r="C263" i="5"/>
  <c r="I263" i="5" s="1"/>
  <c r="C262" i="5"/>
  <c r="I262" i="5" s="1"/>
  <c r="C260" i="5"/>
  <c r="I260" i="5" s="1"/>
  <c r="J73" i="13"/>
  <c r="J88" i="13" s="1"/>
  <c r="N14" i="13" s="1"/>
  <c r="B61" i="22" s="1"/>
  <c r="I88" i="13"/>
  <c r="F276" i="13"/>
  <c r="I276" i="13" s="1"/>
  <c r="J276" i="13" s="1"/>
  <c r="F269" i="13"/>
  <c r="I269" i="13" s="1"/>
  <c r="F277" i="13"/>
  <c r="I277" i="13" s="1"/>
  <c r="J277" i="13" s="1"/>
  <c r="F270" i="13"/>
  <c r="I270" i="13" s="1"/>
  <c r="J270" i="13" s="1"/>
  <c r="F278" i="13"/>
  <c r="I278" i="13" s="1"/>
  <c r="J278" i="13" s="1"/>
  <c r="F271" i="13"/>
  <c r="I271" i="13" s="1"/>
  <c r="J271" i="13" s="1"/>
  <c r="F279" i="13"/>
  <c r="I279" i="13" s="1"/>
  <c r="J279" i="13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5" i="13"/>
  <c r="I275" i="13" s="1"/>
  <c r="J275" i="13" s="1"/>
  <c r="F280" i="13"/>
  <c r="I280" i="13" s="1"/>
  <c r="J280" i="13" s="1"/>
  <c r="F283" i="13"/>
  <c r="I283" i="13" s="1"/>
  <c r="J283" i="13" s="1"/>
  <c r="F272" i="13"/>
  <c r="I272" i="13" s="1"/>
  <c r="J272" i="13" s="1"/>
  <c r="C79" i="5"/>
  <c r="I79" i="5" s="1"/>
  <c r="C85" i="5"/>
  <c r="I85" i="5" s="1"/>
  <c r="C77" i="5"/>
  <c r="I77" i="5" s="1"/>
  <c r="C82" i="5"/>
  <c r="I82" i="5" s="1"/>
  <c r="C78" i="5"/>
  <c r="I78" i="5" s="1"/>
  <c r="C84" i="5"/>
  <c r="I84" i="5" s="1"/>
  <c r="C83" i="5"/>
  <c r="I83" i="5" s="1"/>
  <c r="C81" i="5"/>
  <c r="I81" i="5" s="1"/>
  <c r="C80" i="5"/>
  <c r="I80" i="5" s="1"/>
  <c r="C143" i="5"/>
  <c r="I143" i="5" s="1"/>
  <c r="C141" i="5"/>
  <c r="I141" i="5" s="1"/>
  <c r="C146" i="5"/>
  <c r="I146" i="5" s="1"/>
  <c r="C145" i="5"/>
  <c r="I145" i="5" s="1"/>
  <c r="C144" i="5"/>
  <c r="I144" i="5" s="1"/>
  <c r="C142" i="5"/>
  <c r="I142" i="5" s="1"/>
  <c r="C139" i="5"/>
  <c r="I139" i="5" s="1"/>
  <c r="C147" i="5"/>
  <c r="I147" i="5" s="1"/>
  <c r="C140" i="5"/>
  <c r="I140" i="5" s="1"/>
  <c r="C52" i="5"/>
  <c r="I52" i="5" s="1"/>
  <c r="C50" i="5"/>
  <c r="I50" i="5" s="1"/>
  <c r="C55" i="5"/>
  <c r="I55" i="5" s="1"/>
  <c r="C47" i="5"/>
  <c r="I47" i="5" s="1"/>
  <c r="C51" i="5"/>
  <c r="I51" i="5" s="1"/>
  <c r="C49" i="5"/>
  <c r="I49" i="5" s="1"/>
  <c r="C48" i="5"/>
  <c r="I48" i="5" s="1"/>
  <c r="C54" i="5"/>
  <c r="I54" i="5" s="1"/>
  <c r="C53" i="5"/>
  <c r="I53" i="5" s="1"/>
  <c r="F135" i="13"/>
  <c r="I135" i="13" s="1"/>
  <c r="J135" i="13" s="1"/>
  <c r="F143" i="13"/>
  <c r="I143" i="13" s="1"/>
  <c r="J143" i="13" s="1"/>
  <c r="F136" i="13"/>
  <c r="I136" i="13" s="1"/>
  <c r="J136" i="13" s="1"/>
  <c r="F129" i="13"/>
  <c r="I129" i="13" s="1"/>
  <c r="F137" i="13"/>
  <c r="I137" i="13" s="1"/>
  <c r="J137" i="13" s="1"/>
  <c r="F130" i="13"/>
  <c r="I130" i="13" s="1"/>
  <c r="J130" i="13" s="1"/>
  <c r="F138" i="13"/>
  <c r="I138" i="13" s="1"/>
  <c r="J138" i="13" s="1"/>
  <c r="F132" i="13"/>
  <c r="I132" i="13" s="1"/>
  <c r="J132" i="13" s="1"/>
  <c r="F140" i="13"/>
  <c r="I140" i="13" s="1"/>
  <c r="J140" i="13" s="1"/>
  <c r="F133" i="13"/>
  <c r="I133" i="13" s="1"/>
  <c r="J133" i="13" s="1"/>
  <c r="F141" i="13"/>
  <c r="I141" i="13" s="1"/>
  <c r="J141" i="13" s="1"/>
  <c r="F131" i="13"/>
  <c r="I131" i="13" s="1"/>
  <c r="J131" i="13" s="1"/>
  <c r="F134" i="13"/>
  <c r="I134" i="13" s="1"/>
  <c r="J134" i="13" s="1"/>
  <c r="F142" i="13"/>
  <c r="I142" i="13" s="1"/>
  <c r="J142" i="13" s="1"/>
  <c r="F139" i="13"/>
  <c r="I139" i="13" s="1"/>
  <c r="J139" i="13" s="1"/>
  <c r="F18" i="13"/>
  <c r="I18" i="13" s="1"/>
  <c r="J18" i="13" s="1"/>
  <c r="F26" i="13"/>
  <c r="I26" i="13" s="1"/>
  <c r="J26" i="13" s="1"/>
  <c r="F13" i="13"/>
  <c r="I13" i="13" s="1"/>
  <c r="J13" i="13" s="1"/>
  <c r="F22" i="13"/>
  <c r="I22" i="13" s="1"/>
  <c r="J22" i="13" s="1"/>
  <c r="F17" i="13"/>
  <c r="I17" i="13" s="1"/>
  <c r="J17" i="13" s="1"/>
  <c r="F19" i="13"/>
  <c r="I19" i="13" s="1"/>
  <c r="F12" i="13"/>
  <c r="I12" i="13" s="1"/>
  <c r="J12" i="13" s="1"/>
  <c r="F14" i="13"/>
  <c r="I14" i="13" s="1"/>
  <c r="J14" i="13" s="1"/>
  <c r="F15" i="13"/>
  <c r="I15" i="13" s="1"/>
  <c r="J15" i="13" s="1"/>
  <c r="F24" i="13"/>
  <c r="I24" i="13" s="1"/>
  <c r="J24" i="13" s="1"/>
  <c r="F20" i="13"/>
  <c r="I20" i="13" s="1"/>
  <c r="J20" i="13" s="1"/>
  <c r="F21" i="13"/>
  <c r="I21" i="13" s="1"/>
  <c r="J21" i="13" s="1"/>
  <c r="F23" i="13"/>
  <c r="I23" i="13" s="1"/>
  <c r="J23" i="13" s="1"/>
  <c r="F16" i="13"/>
  <c r="I16" i="13" s="1"/>
  <c r="J16" i="13" s="1"/>
  <c r="F25" i="13"/>
  <c r="I25" i="13" s="1"/>
  <c r="J25" i="13" s="1"/>
  <c r="I13" i="5"/>
  <c r="C20" i="5"/>
  <c r="I20" i="5" s="1"/>
  <c r="C16" i="5"/>
  <c r="I16" i="5" s="1"/>
  <c r="C15" i="5"/>
  <c r="I15" i="5" s="1"/>
  <c r="C19" i="5"/>
  <c r="I19" i="5" s="1"/>
  <c r="C17" i="5"/>
  <c r="I17" i="5" s="1"/>
  <c r="C21" i="5"/>
  <c r="I21" i="5" s="1"/>
  <c r="C18" i="5"/>
  <c r="I18" i="5" s="1"/>
  <c r="C14" i="5"/>
  <c r="I14" i="5" s="1"/>
  <c r="D13" i="10"/>
  <c r="D33" i="22" s="1"/>
  <c r="E33" i="22" s="1"/>
  <c r="G42" i="22"/>
  <c r="I284" i="13" l="1"/>
  <c r="J269" i="13"/>
  <c r="J284" i="13" s="1"/>
  <c r="N21" i="13" s="1"/>
  <c r="B68" i="22" s="1"/>
  <c r="C68" i="22" s="1"/>
  <c r="F68" i="22" s="1"/>
  <c r="I299" i="5"/>
  <c r="M22" i="5" s="1"/>
  <c r="F41" i="22" s="1"/>
  <c r="G41" i="22" s="1"/>
  <c r="I179" i="5"/>
  <c r="M18" i="5" s="1"/>
  <c r="F37" i="22" s="1"/>
  <c r="G37" i="22" s="1"/>
  <c r="I239" i="5"/>
  <c r="M20" i="5" s="1"/>
  <c r="F39" i="22" s="1"/>
  <c r="G39" i="22" s="1"/>
  <c r="C61" i="22"/>
  <c r="F61" i="22" s="1"/>
  <c r="I118" i="5"/>
  <c r="M16" i="5" s="1"/>
  <c r="F35" i="22" s="1"/>
  <c r="G35" i="22" s="1"/>
  <c r="J45" i="13"/>
  <c r="J60" i="13" s="1"/>
  <c r="N13" i="13" s="1"/>
  <c r="B60" i="22" s="1"/>
  <c r="C60" i="22" s="1"/>
  <c r="F60" i="22" s="1"/>
  <c r="I60" i="13"/>
  <c r="I256" i="13"/>
  <c r="J241" i="13"/>
  <c r="J256" i="13" s="1"/>
  <c r="N20" i="13" s="1"/>
  <c r="B67" i="22" s="1"/>
  <c r="C67" i="22" s="1"/>
  <c r="F67" i="22" s="1"/>
  <c r="I209" i="5"/>
  <c r="M19" i="5" s="1"/>
  <c r="F38" i="22" s="1"/>
  <c r="G38" i="22" s="1"/>
  <c r="I200" i="13"/>
  <c r="J185" i="13"/>
  <c r="J200" i="13" s="1"/>
  <c r="N18" i="13" s="1"/>
  <c r="B65" i="22" s="1"/>
  <c r="C65" i="22" s="1"/>
  <c r="F65" i="22" s="1"/>
  <c r="C64" i="22"/>
  <c r="F64" i="22" s="1"/>
  <c r="J129" i="13"/>
  <c r="J144" i="13" s="1"/>
  <c r="N16" i="13" s="1"/>
  <c r="B63" i="22" s="1"/>
  <c r="C63" i="22" s="1"/>
  <c r="F63" i="22" s="1"/>
  <c r="I144" i="13"/>
  <c r="I116" i="13"/>
  <c r="J101" i="13"/>
  <c r="J116" i="13" s="1"/>
  <c r="N15" i="13" s="1"/>
  <c r="B62" i="22" s="1"/>
  <c r="C62" i="22" s="1"/>
  <c r="F62" i="22" s="1"/>
  <c r="J213" i="13"/>
  <c r="J228" i="13" s="1"/>
  <c r="N19" i="13" s="1"/>
  <c r="B66" i="22" s="1"/>
  <c r="I228" i="13"/>
  <c r="I87" i="5"/>
  <c r="M15" i="5" s="1"/>
  <c r="F34" i="22" s="1"/>
  <c r="G34" i="22" s="1"/>
  <c r="I269" i="5"/>
  <c r="M21" i="5" s="1"/>
  <c r="F40" i="22" s="1"/>
  <c r="G40" i="22" s="1"/>
  <c r="I149" i="5"/>
  <c r="M17" i="5" s="1"/>
  <c r="F36" i="22" s="1"/>
  <c r="G36" i="22" s="1"/>
  <c r="I57" i="5"/>
  <c r="M14" i="5" s="1"/>
  <c r="F33" i="22" s="1"/>
  <c r="G33" i="22" s="1"/>
  <c r="I312" i="13"/>
  <c r="J297" i="13"/>
  <c r="J312" i="13" s="1"/>
  <c r="N22" i="13" s="1"/>
  <c r="B69" i="22" s="1"/>
  <c r="C69" i="22" s="1"/>
  <c r="F69" i="22" s="1"/>
  <c r="I23" i="5"/>
  <c r="M13" i="5" s="1"/>
  <c r="F32" i="22" s="1"/>
  <c r="G32" i="22" s="1"/>
  <c r="J19" i="13"/>
  <c r="I27" i="13"/>
  <c r="C66" i="22" l="1"/>
  <c r="F66" i="22" s="1"/>
  <c r="J27" i="13"/>
  <c r="N12" i="13" s="1"/>
  <c r="B59" i="22" s="1"/>
  <c r="C59" i="22" s="1"/>
  <c r="F59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2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2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2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2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5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5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5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5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5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6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8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8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8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8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8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9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0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0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1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2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3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3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3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5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6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6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6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9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9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9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9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2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2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2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2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2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3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4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4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5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6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2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Iwied</author>
    <author>T- Force 6100 AM2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Diisi dari kolom Kompos (gg/tahun)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Iwied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Diambil dari mana ?</t>
        </r>
      </text>
    </comment>
  </commentList>
</comments>
</file>

<file path=xl/comments5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4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0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8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sharedStrings.xml><?xml version="1.0" encoding="utf-8"?>
<sst xmlns="http://schemas.openxmlformats.org/spreadsheetml/2006/main" count="2858" uniqueCount="325">
  <si>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</si>
  <si>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</si>
  <si>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</si>
  <si>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</si>
  <si>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</si>
  <si>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</si>
  <si>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</si>
  <si>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</si>
  <si>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</si>
  <si>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</si>
  <si>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</si>
  <si>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</si>
  <si>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</si>
  <si>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</si>
  <si>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</si>
  <si>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</si>
  <si>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</si>
  <si>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</si>
  <si>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</si>
  <si>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</si>
  <si>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</si>
  <si>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</si>
  <si>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</si>
  <si>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</si>
  <si>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</si>
  <si>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</si>
  <si>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</si>
  <si>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</si>
  <si>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</si>
  <si>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</si>
  <si>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</si>
  <si>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</si>
  <si>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</si>
  <si>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</si>
  <si>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</si>
  <si>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</si>
  <si>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</si>
  <si>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</si>
  <si>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</si>
  <si>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</si>
  <si>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</si>
  <si>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</si>
  <si>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</si>
  <si>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</si>
  <si>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</si>
  <si>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</si>
  <si>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</si>
  <si>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</si>
  <si>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</si>
  <si>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</si>
  <si>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</si>
  <si>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</si>
  <si>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</si>
  <si>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</si>
  <si>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</si>
  <si>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</si>
  <si>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</si>
  <si>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</si>
  <si>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</si>
  <si>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</si>
  <si>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</si>
  <si>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</si>
  <si>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</si>
  <si>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</si>
  <si>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</si>
  <si>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</si>
  <si>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</si>
  <si>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</si>
  <si>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</si>
  <si>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</si>
  <si>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</si>
  <si>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</si>
  <si>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</si>
  <si>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</si>
  <si>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</si>
  <si>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</si>
  <si>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</si>
  <si>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</si>
  <si>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</si>
  <si>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</si>
  <si>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</si>
  <si>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</si>
  <si>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</si>
  <si>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</si>
  <si>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</si>
  <si>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</si>
  <si>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</si>
  <si>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</si>
  <si>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</si>
  <si>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</si>
  <si>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</si>
  <si>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</si>
  <si>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</si>
  <si>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</si>
  <si>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</si>
  <si>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</si>
  <si>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</si>
  <si>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</si>
  <si>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</si>
  <si>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</si>
  <si>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</si>
  <si>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</si>
  <si>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</si>
  <si>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</si>
  <si>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</si>
  <si>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</si>
  <si>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</si>
  <si>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</si>
  <si>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</si>
  <si>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</si>
  <si>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</si>
  <si>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</si>
  <si>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</si>
  <si>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</si>
  <si>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</si>
  <si>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</si>
  <si>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</si>
  <si>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</si>
  <si>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</si>
  <si>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</si>
  <si>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</si>
  <si>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</si>
  <si>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</si>
  <si>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</si>
  <si>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</si>
  <si>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</si>
  <si>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</si>
  <si>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</si>
  <si>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</si>
  <si>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</si>
  <si>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</si>
  <si>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</si>
  <si>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</si>
  <si>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</si>
  <si>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</si>
  <si>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</si>
  <si>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</si>
  <si>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</si>
  <si>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</si>
  <si>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</si>
  <si>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</si>
  <si>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</si>
  <si>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</si>
  <si>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</si>
  <si>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</si>
  <si>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</si>
  <si>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</si>
  <si>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</si>
  <si>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</si>
  <si>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</si>
  <si>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</si>
  <si>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</si>
  <si>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</si>
  <si>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</si>
  <si>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</si>
  <si>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</si>
  <si>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</si>
  <si>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</si>
  <si>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</si>
  <si>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</si>
  <si>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</si>
  <si>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</si>
  <si>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</si>
  <si>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</si>
  <si>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</si>
  <si>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</si>
  <si>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</si>
  <si>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</si>
  <si>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</si>
  <si>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</si>
  <si>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</si>
  <si>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</si>
  <si>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</si>
  <si>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</si>
  <si>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</si>
  <si>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</si>
  <si>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</si>
  <si>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</si>
  <si>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</si>
  <si>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</si>
  <si>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</si>
  <si>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</si>
  <si>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</si>
  <si>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</si>
  <si>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</si>
  <si>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</si>
  <si>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</si>
  <si>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</si>
  <si>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</si>
  <si>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</si>
  <si>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</si>
  <si>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</si>
  <si>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</si>
  <si>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</si>
  <si>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</si>
  <si>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</si>
  <si>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</si>
  <si>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</si>
  <si>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</si>
  <si>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</si>
  <si>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</si>
  <si>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</si>
  <si>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</si>
  <si>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</si>
  <si>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</si>
  <si>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</si>
  <si>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</si>
  <si>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</si>
  <si>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</si>
  <si>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</si>
  <si>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</si>
  <si>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</si>
  <si>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</si>
  <si>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</si>
  <si>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</si>
  <si>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</si>
  <si>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</si>
  <si>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</si>
  <si>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</si>
  <si>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</si>
  <si>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</si>
  <si>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</si>
  <si>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</si>
  <si>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</si>
  <si>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</si>
  <si>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</si>
  <si>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</si>
  <si>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</si>
  <si>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</si>
  <si>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</si>
  <si>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</si>
  <si>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</si>
  <si>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</si>
  <si>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</si>
  <si>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</si>
  <si>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</si>
  <si>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</si>
  <si>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</si>
  <si>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</si>
  <si>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</si>
  <si>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</si>
  <si>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</si>
  <si>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</si>
  <si>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</si>
  <si>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</si>
  <si>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</si>
  <si>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</si>
  <si>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</si>
  <si>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</si>
  <si>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</si>
  <si>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</si>
  <si>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</si>
  <si>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</si>
  <si>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</si>
  <si>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</si>
  <si>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</si>
  <si>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</si>
  <si>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</si>
  <si>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</si>
  <si>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</si>
  <si>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</si>
  <si>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</si>
  <si>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</si>
  <si>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</si>
  <si>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</si>
  <si>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</si>
  <si>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t xml:space="preserve"> Rekapitulasi BaU Baseline Emisi GRK dari Aktifitas Pembakaran Terbuka </t>
  </si>
  <si>
    <t>Jumlah sampah yang dibakar</t>
  </si>
  <si>
    <t>perhitungan ini dibuat per tahun</t>
  </si>
  <si>
    <t>Rekapitulasi BaU Baseline Emisi GRK dari Pengelolaan Air Limbah Domestik</t>
  </si>
  <si>
    <t>SUB TOTAL PADA TAHUN 2011</t>
  </si>
  <si>
    <t>SUB TOTAL PADA TAHUN 2012</t>
  </si>
  <si>
    <t>SUB TOTAL PADA TAHUN 2013</t>
  </si>
  <si>
    <t>SUB TOTAL PADA TAHUN 2014</t>
  </si>
  <si>
    <t>SUB TOTAL PADA TAHUN 2015</t>
  </si>
  <si>
    <t>SUB TOTAL PADA TAHUN 2016</t>
  </si>
  <si>
    <t>SUB TOTAL PADA TAHUN 2017</t>
  </si>
  <si>
    <t>SUB TOTAL PADA TAHUN 2018</t>
  </si>
  <si>
    <t>SUB TOTAL PADA TAHUN 2019</t>
  </si>
  <si>
    <t>SUB TOTAL PADA TAHUN 2020</t>
  </si>
  <si>
    <t>SUB TOTAL PADA TAHUN 2021</t>
  </si>
  <si>
    <t>SUB TOTAL PADA TAHUN 2022</t>
  </si>
  <si>
    <t>SUB TOTAL PADA TAHUN 2023</t>
  </si>
  <si>
    <t>SUB TOTAL PADA TAHUN 2024</t>
  </si>
  <si>
    <t>SUB TOTAL PADA TAHUN 2025</t>
  </si>
  <si>
    <t>SUB TOTAL PADA TAHUN 2026</t>
  </si>
  <si>
    <t>SUB TOTAL PADA TAHUN 2027</t>
  </si>
  <si>
    <t>SUB TOTAL PADA TAHUN 2028</t>
  </si>
  <si>
    <t>SUB TOTAL PADA TAHUN 2029</t>
  </si>
  <si>
    <t>SUB TOTAL PADA TAHUN 2030</t>
  </si>
  <si>
    <t>Total 2011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</si>
  <si>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</si>
  <si>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</si>
  <si>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</si>
  <si>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</si>
  <si>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</si>
  <si>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</si>
  <si>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</si>
  <si>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</si>
  <si>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</si>
  <si>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Total 2021</t>
  </si>
  <si>
    <t>Total 2022</t>
  </si>
  <si>
    <t>Total 2023</t>
  </si>
  <si>
    <t>Total 2024</t>
  </si>
  <si>
    <t>Total 2025</t>
  </si>
  <si>
    <t>Total 2026</t>
  </si>
  <si>
    <t>Total 2027</t>
  </si>
  <si>
    <t>Total 2028</t>
  </si>
  <si>
    <t>Total 2029</t>
  </si>
  <si>
    <t>Total 2030</t>
  </si>
  <si>
    <r>
      <t>Emisi CH</t>
    </r>
    <r>
      <rPr>
        <vertAlign val="subscript"/>
        <sz val="10"/>
        <color indexed="9"/>
        <rFont val="Arial"/>
        <family val="2"/>
      </rPr>
      <t>4</t>
    </r>
  </si>
  <si>
    <r>
      <t>Emisi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</si>
  <si>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Total 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</si>
  <si>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CH</t>
    </r>
    <r>
      <rPr>
        <vertAlign val="subscript"/>
        <sz val="10"/>
        <color indexed="9"/>
        <rFont val="Arial"/>
        <family val="2"/>
      </rPr>
      <t>4</t>
    </r>
  </si>
  <si>
    <r>
      <t>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</si>
  <si>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</si>
  <si>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Emisi CO</t>
    </r>
    <r>
      <rPr>
        <vertAlign val="subscript"/>
        <sz val="10"/>
        <color indexed="9"/>
        <rFont val="Arial"/>
        <family val="2"/>
      </rPr>
      <t>2</t>
    </r>
  </si>
  <si>
    <r>
      <t>Gg CO</t>
    </r>
    <r>
      <rPr>
        <vertAlign val="subscript"/>
        <sz val="10"/>
        <color indexed="9"/>
        <rFont val="Arial"/>
        <family val="2"/>
      </rPr>
      <t>2</t>
    </r>
  </si>
  <si>
    <r>
      <t>Emisi CH</t>
    </r>
    <r>
      <rPr>
        <vertAlign val="subscript"/>
        <sz val="10"/>
        <rFont val="Arial"/>
        <family val="2"/>
      </rPr>
      <t>4</t>
    </r>
  </si>
  <si>
    <r>
      <t>Emisi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</si>
  <si>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CH</t>
    </r>
    <r>
      <rPr>
        <vertAlign val="subscript"/>
        <sz val="10"/>
        <rFont val="Arial"/>
        <family val="2"/>
      </rPr>
      <t>4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</si>
  <si>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</si>
  <si>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</si>
  <si>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</si>
  <si>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penjumlahan)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</si>
</sst>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_-* #,##0_-;\-* #,##0_-;_-* &quot;-&quot;??_-;_-@_-"/>
    <numFmt numFmtId="168" formatCode="_-* #,##0.0000_-;\-* #,##0.0000_-;_-* &quot;-&quot;??_-;_-@_-"/>
    <numFmt numFmtId="169" formatCode="0.00000"/>
    <numFmt numFmtId="170" formatCode="_-* #,##0.00000_-;\-* #,##0.00000_-;_-* &quot;-&quot;??_-;_-@_-"/>
  </numFmts>
  <fonts count="5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sz val="10"/>
      <color theme="0"/>
      <name val="Arial"/>
      <family val="2"/>
    </font>
    <font>
      <vertAlign val="subscript"/>
      <sz val="10"/>
      <color indexed="9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86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48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49" fillId="25" borderId="12" xfId="0" applyFont="1" applyFill="1" applyBorder="1" applyAlignment="1">
      <alignment horizontal="justify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28" borderId="15" xfId="0" applyFont="1" applyFill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28" borderId="21" xfId="0" applyFont="1" applyFill="1" applyBorder="1" applyAlignment="1">
      <alignment horizontal="center" vertical="center" wrapText="1"/>
    </xf>
    <xf numFmtId="0" fontId="7" fillId="28" borderId="15" xfId="0" applyFont="1" applyFill="1" applyBorder="1" applyAlignment="1">
      <alignment horizontal="center" vertical="center" wrapText="1"/>
    </xf>
    <xf numFmtId="0" fontId="7" fillId="28" borderId="12" xfId="0" applyFont="1" applyFill="1" applyBorder="1" applyAlignment="1">
      <alignment horizontal="center" vertical="center" wrapText="1"/>
    </xf>
    <xf numFmtId="167" fontId="7" fillId="28" borderId="12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43" fontId="7" fillId="0" borderId="15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53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7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53" fillId="34" borderId="17" xfId="0" applyNumberFormat="1" applyFont="1" applyFill="1" applyBorder="1" applyAlignment="1">
      <alignment vertical="center" wrapText="1"/>
    </xf>
    <xf numFmtId="1" fontId="53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65" fontId="0" fillId="0" borderId="12" xfId="0" applyNumberFormat="1" applyBorder="1" applyAlignment="1">
      <alignment vertical="center"/>
    </xf>
    <xf numFmtId="43" fontId="8" fillId="28" borderId="12" xfId="28" applyFont="1" applyFill="1" applyBorder="1" applyAlignment="1">
      <alignment horizontal="right" vertical="center" wrapText="1"/>
    </xf>
    <xf numFmtId="43" fontId="8" fillId="0" borderId="12" xfId="28" applyFont="1" applyBorder="1" applyAlignment="1">
      <alignment horizontal="right" vertical="center" wrapText="1"/>
    </xf>
    <xf numFmtId="0" fontId="7" fillId="28" borderId="14" xfId="0" applyFont="1" applyFill="1" applyBorder="1" applyAlignment="1">
      <alignment horizontal="center" vertical="center" wrapText="1"/>
    </xf>
    <xf numFmtId="166" fontId="0" fillId="0" borderId="12" xfId="28" applyNumberFormat="1" applyFont="1" applyBorder="1" applyAlignment="1">
      <alignment vertical="center"/>
    </xf>
    <xf numFmtId="166" fontId="1" fillId="0" borderId="12" xfId="28" applyNumberFormat="1" applyFont="1" applyBorder="1" applyAlignment="1">
      <alignment vertical="center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168" fontId="7" fillId="0" borderId="12" xfId="28" applyNumberFormat="1" applyFont="1" applyBorder="1" applyAlignment="1">
      <alignment horizontal="right" vertical="center" wrapText="1"/>
    </xf>
    <xf numFmtId="168" fontId="7" fillId="0" borderId="15" xfId="28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164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 wrapText="1"/>
    </xf>
    <xf numFmtId="169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169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/>
    </xf>
    <xf numFmtId="168" fontId="1" fillId="0" borderId="12" xfId="28" applyNumberFormat="1" applyFont="1" applyBorder="1" applyAlignment="1">
      <alignment vertical="center" wrapText="1"/>
    </xf>
    <xf numFmtId="170" fontId="1" fillId="0" borderId="12" xfId="28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53" fillId="34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3" fillId="32" borderId="23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 wrapText="1"/>
    </xf>
    <xf numFmtId="0" fontId="1" fillId="31" borderId="25" xfId="0" applyFont="1" applyFill="1" applyBorder="1" applyAlignment="1">
      <alignment horizontal="center" vertical="center" wrapText="1"/>
    </xf>
    <xf numFmtId="0" fontId="1" fillId="31" borderId="24" xfId="0" applyFont="1" applyFill="1" applyBorder="1" applyAlignment="1">
      <alignment horizontal="center" vertical="center" wrapText="1"/>
    </xf>
    <xf numFmtId="0" fontId="2" fillId="35" borderId="24" xfId="0" applyFont="1" applyFill="1" applyBorder="1" applyAlignment="1">
      <alignment horizontal="center" vertical="center" wrapText="1"/>
    </xf>
    <xf numFmtId="0" fontId="1" fillId="33" borderId="23" xfId="0" applyFont="1" applyFill="1" applyBorder="1" applyAlignment="1">
      <alignment horizontal="center" vertical="center" wrapText="1"/>
    </xf>
    <xf numFmtId="0" fontId="1" fillId="31" borderId="23" xfId="0" applyFont="1" applyFill="1" applyBorder="1" applyAlignment="1">
      <alignment horizontal="center" vertical="center" wrapText="1"/>
    </xf>
    <xf numFmtId="0" fontId="1" fillId="35" borderId="23" xfId="0" applyFont="1" applyFill="1" applyBorder="1" applyAlignment="1">
      <alignment horizontal="center" vertical="center" wrapText="1"/>
    </xf>
    <xf numFmtId="0" fontId="56" fillId="33" borderId="23" xfId="0" applyFont="1" applyFill="1" applyBorder="1" applyAlignment="1">
      <alignment horizontal="center" vertical="center" wrapText="1"/>
    </xf>
    <xf numFmtId="0" fontId="56" fillId="31" borderId="27" xfId="0" applyFont="1" applyFill="1" applyBorder="1" applyAlignment="1">
      <alignment horizontal="center" vertical="center" wrapText="1"/>
    </xf>
    <xf numFmtId="0" fontId="56" fillId="31" borderId="23" xfId="0" applyFont="1" applyFill="1" applyBorder="1" applyAlignment="1">
      <alignment horizontal="center" vertical="center" wrapText="1"/>
    </xf>
    <xf numFmtId="0" fontId="57" fillId="35" borderId="23" xfId="0" applyFont="1" applyFill="1" applyBorder="1" applyAlignment="1">
      <alignment horizontal="center" vertical="center" wrapText="1"/>
    </xf>
    <xf numFmtId="0" fontId="56" fillId="33" borderId="11" xfId="0" applyFont="1" applyFill="1" applyBorder="1" applyAlignment="1">
      <alignment horizontal="center" vertical="center" wrapText="1"/>
    </xf>
    <xf numFmtId="0" fontId="56" fillId="31" borderId="28" xfId="0" applyFont="1" applyFill="1" applyBorder="1" applyAlignment="1">
      <alignment horizontal="center" vertical="center" wrapText="1"/>
    </xf>
    <xf numFmtId="0" fontId="56" fillId="31" borderId="11" xfId="0" applyFont="1" applyFill="1" applyBorder="1" applyAlignment="1">
      <alignment horizontal="center" vertical="center" wrapText="1"/>
    </xf>
    <xf numFmtId="0" fontId="57" fillId="35" borderId="11" xfId="0" applyFont="1" applyFill="1" applyBorder="1" applyAlignment="1">
      <alignment horizontal="center" vertical="center" wrapText="1"/>
    </xf>
    <xf numFmtId="166" fontId="56" fillId="0" borderId="12" xfId="28" applyNumberFormat="1" applyFont="1" applyBorder="1" applyAlignment="1">
      <alignment horizontal="right" vertical="center" wrapText="1"/>
    </xf>
    <xf numFmtId="2" fontId="56" fillId="0" borderId="12" xfId="0" applyNumberFormat="1" applyFont="1" applyBorder="1" applyAlignment="1">
      <alignment horizontal="right" vertical="center" wrapText="1"/>
    </xf>
    <xf numFmtId="0" fontId="56" fillId="0" borderId="12" xfId="0" applyFont="1" applyBorder="1" applyAlignment="1">
      <alignment horizontal="right" vertical="center" wrapText="1"/>
    </xf>
    <xf numFmtId="0" fontId="7" fillId="28" borderId="16" xfId="0" applyFont="1" applyFill="1" applyBorder="1" applyAlignment="1">
      <alignment vertical="center" wrapText="1"/>
    </xf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" fillId="35" borderId="27" xfId="0" applyFont="1" applyFill="1" applyBorder="1" applyAlignment="1">
      <alignment horizontal="center" vertical="center" wrapText="1"/>
    </xf>
    <xf numFmtId="0" fontId="1" fillId="35" borderId="28" xfId="0" applyFont="1" applyFill="1" applyBorder="1" applyAlignment="1">
      <alignment horizontal="center" vertical="center" wrapText="1"/>
    </xf>
    <xf numFmtId="0" fontId="1" fillId="33" borderId="25" xfId="0" applyFont="1" applyFill="1" applyBorder="1" applyAlignment="1">
      <alignment horizontal="center" vertical="center"/>
    </xf>
    <xf numFmtId="0" fontId="1" fillId="33" borderId="24" xfId="0" applyFont="1" applyFill="1" applyBorder="1" applyAlignment="1">
      <alignment horizontal="center" vertical="center"/>
    </xf>
    <xf numFmtId="0" fontId="56" fillId="33" borderId="27" xfId="0" applyFont="1" applyFill="1" applyBorder="1" applyAlignment="1">
      <alignment horizontal="center" vertical="center" wrapText="1"/>
    </xf>
    <xf numFmtId="0" fontId="56" fillId="33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 wrapText="1"/>
    </xf>
    <xf numFmtId="0" fontId="53" fillId="34" borderId="28" xfId="0" applyFont="1" applyFill="1" applyBorder="1" applyAlignment="1">
      <alignment horizontal="center" vertical="center" wrapText="1"/>
    </xf>
    <xf numFmtId="0" fontId="53" fillId="32" borderId="27" xfId="0" applyFont="1" applyFill="1" applyBorder="1" applyAlignment="1">
      <alignment horizontal="center" vertical="center" wrapText="1"/>
    </xf>
    <xf numFmtId="0" fontId="53" fillId="32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/>
    </xf>
    <xf numFmtId="0" fontId="53" fillId="34" borderId="28" xfId="0" applyFont="1" applyFill="1" applyBorder="1" applyAlignment="1">
      <alignment horizontal="center" vertical="center"/>
    </xf>
    <xf numFmtId="0" fontId="53" fillId="34" borderId="25" xfId="0" applyFont="1" applyFill="1" applyBorder="1" applyAlignment="1">
      <alignment horizontal="center" vertical="center"/>
    </xf>
    <xf numFmtId="0" fontId="53" fillId="34" borderId="26" xfId="0" applyFont="1" applyFill="1" applyBorder="1" applyAlignment="1">
      <alignment horizontal="center" vertical="center"/>
    </xf>
    <xf numFmtId="0" fontId="53" fillId="34" borderId="24" xfId="0" applyFont="1" applyFill="1" applyBorder="1" applyAlignment="1">
      <alignment horizontal="center" vertical="center"/>
    </xf>
    <xf numFmtId="0" fontId="53" fillId="32" borderId="27" xfId="0" applyFont="1" applyFill="1" applyBorder="1" applyAlignment="1">
      <alignment horizontal="center" vertical="center"/>
    </xf>
    <xf numFmtId="0" fontId="53" fillId="32" borderId="28" xfId="0" applyFont="1" applyFill="1" applyBorder="1" applyAlignment="1">
      <alignment horizontal="center" vertical="center"/>
    </xf>
    <xf numFmtId="0" fontId="53" fillId="32" borderId="25" xfId="0" applyFont="1" applyFill="1" applyBorder="1" applyAlignment="1">
      <alignment horizontal="center" vertical="center"/>
    </xf>
    <xf numFmtId="0" fontId="53" fillId="32" borderId="26" xfId="0" applyFont="1" applyFill="1" applyBorder="1" applyAlignment="1">
      <alignment horizontal="center" vertical="center"/>
    </xf>
    <xf numFmtId="0" fontId="53" fillId="32" borderId="24" xfId="0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1" fontId="53" fillId="34" borderId="12" xfId="0" applyNumberFormat="1" applyFont="1" applyFill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1" fontId="53" fillId="34" borderId="14" xfId="0" applyNumberFormat="1" applyFont="1" applyFill="1" applyBorder="1" applyAlignment="1">
      <alignment horizontal="center" vertical="center" wrapText="1"/>
    </xf>
    <xf numFmtId="1" fontId="53" fillId="34" borderId="17" xfId="0" applyNumberFormat="1" applyFont="1" applyFill="1" applyBorder="1" applyAlignment="1">
      <alignment horizontal="center" vertical="center" wrapText="1"/>
    </xf>
    <xf numFmtId="1" fontId="53" fillId="34" borderId="15" xfId="0" applyNumberFormat="1" applyFont="1" applyFill="1" applyBorder="1" applyAlignment="1">
      <alignment horizontal="center"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xmlns="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xmlns="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:a16="http://schemas.microsoft.com/office/drawing/2014/main" xmlns="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U_Hitungan%20BaU-skenario-Rekap%20Emisi_201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B5">
            <v>145978</v>
          </cell>
        </row>
        <row r="6">
          <cell r="B6">
            <v>148034</v>
          </cell>
        </row>
        <row r="7">
          <cell r="B7">
            <v>150205</v>
          </cell>
        </row>
        <row r="8">
          <cell r="B8">
            <v>152119</v>
          </cell>
        </row>
        <row r="9">
          <cell r="B9">
            <v>154235</v>
          </cell>
        </row>
        <row r="10">
          <cell r="B10">
            <v>156001</v>
          </cell>
        </row>
        <row r="11">
          <cell r="B11">
            <v>162122.4</v>
          </cell>
        </row>
        <row r="12">
          <cell r="B12">
            <v>165567.79999999999</v>
          </cell>
        </row>
        <row r="13">
          <cell r="B13">
            <v>169013.2</v>
          </cell>
        </row>
        <row r="14">
          <cell r="B14">
            <v>172458.6</v>
          </cell>
        </row>
        <row r="15">
          <cell r="B15">
            <v>175904</v>
          </cell>
        </row>
        <row r="16">
          <cell r="B16">
            <v>179349.40000000002</v>
          </cell>
        </row>
        <row r="17">
          <cell r="B17">
            <v>182794.8</v>
          </cell>
        </row>
        <row r="18">
          <cell r="B18">
            <v>186240.2</v>
          </cell>
        </row>
        <row r="19">
          <cell r="B19">
            <v>189685.6</v>
          </cell>
        </row>
        <row r="20">
          <cell r="B20">
            <v>193131</v>
          </cell>
        </row>
        <row r="21">
          <cell r="B21">
            <v>196576.40000000002</v>
          </cell>
        </row>
        <row r="22">
          <cell r="B22">
            <v>200021.8</v>
          </cell>
        </row>
        <row r="23">
          <cell r="B23">
            <v>203467.2</v>
          </cell>
        </row>
        <row r="24">
          <cell r="B24">
            <v>206912.6</v>
          </cell>
        </row>
      </sheetData>
      <sheetData sheetId="1">
        <row r="29">
          <cell r="D29">
            <v>0.39414060000000001</v>
          </cell>
        </row>
        <row r="30">
          <cell r="D30">
            <v>0.39969180000000004</v>
          </cell>
        </row>
        <row r="31">
          <cell r="D31">
            <v>0.40555350000000001</v>
          </cell>
        </row>
        <row r="32">
          <cell r="D32">
            <v>0.41072130000000007</v>
          </cell>
        </row>
        <row r="33">
          <cell r="D33">
            <v>0.41643449999999999</v>
          </cell>
        </row>
        <row r="34">
          <cell r="D34">
            <v>0.42120270000000004</v>
          </cell>
        </row>
        <row r="35">
          <cell r="D35">
            <v>0.43773048000000003</v>
          </cell>
        </row>
        <row r="36">
          <cell r="D36">
            <v>0.44703305999999998</v>
          </cell>
        </row>
        <row r="37">
          <cell r="D37">
            <v>0.45633564000000004</v>
          </cell>
        </row>
        <row r="38">
          <cell r="D38">
            <v>0.46563821999999999</v>
          </cell>
        </row>
        <row r="39">
          <cell r="D39">
            <v>0.47494080000000005</v>
          </cell>
        </row>
        <row r="40">
          <cell r="D40">
            <v>0.48424338</v>
          </cell>
        </row>
        <row r="41">
          <cell r="D41">
            <v>0.49354596000000001</v>
          </cell>
        </row>
        <row r="42">
          <cell r="D42">
            <v>0.50284854000000001</v>
          </cell>
        </row>
        <row r="43">
          <cell r="D43">
            <v>0.51215111999999996</v>
          </cell>
        </row>
        <row r="44">
          <cell r="D44">
            <v>0.52145370000000002</v>
          </cell>
        </row>
        <row r="45">
          <cell r="D45">
            <v>0.53075628000000008</v>
          </cell>
        </row>
        <row r="46">
          <cell r="D46">
            <v>0.54005885999999992</v>
          </cell>
        </row>
        <row r="47">
          <cell r="D47">
            <v>0.54936143999999998</v>
          </cell>
        </row>
        <row r="48">
          <cell r="D48">
            <v>0.55866402000000004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31" zoomScale="115" zoomScaleNormal="115" workbookViewId="0">
      <selection activeCell="B39" sqref="B39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89" t="s">
        <v>0</v>
      </c>
      <c r="B2" s="189"/>
      <c r="C2" s="190" t="s">
        <v>1</v>
      </c>
      <c r="D2" s="190"/>
      <c r="E2" s="190"/>
      <c r="F2" s="190"/>
      <c r="G2" s="190"/>
    </row>
    <row r="3" spans="1:7">
      <c r="A3" s="189" t="s">
        <v>2</v>
      </c>
      <c r="B3" s="189"/>
      <c r="C3" s="190" t="s">
        <v>233</v>
      </c>
      <c r="D3" s="190"/>
      <c r="E3" s="190"/>
      <c r="F3" s="190"/>
      <c r="G3" s="190"/>
    </row>
    <row r="4" spans="1:7">
      <c r="A4" s="189" t="s">
        <v>4</v>
      </c>
      <c r="B4" s="189"/>
      <c r="C4" s="190" t="s">
        <v>234</v>
      </c>
      <c r="D4" s="190"/>
      <c r="E4" s="190"/>
      <c r="F4" s="190"/>
      <c r="G4" s="190"/>
    </row>
    <row r="5" spans="1:7">
      <c r="A5" s="189" t="s">
        <v>6</v>
      </c>
      <c r="B5" s="189"/>
      <c r="C5" s="190" t="s">
        <v>240</v>
      </c>
      <c r="D5" s="190"/>
      <c r="E5" s="190"/>
      <c r="F5" s="190"/>
      <c r="G5" s="190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91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92"/>
      <c r="B9" s="19"/>
      <c r="C9" s="22"/>
      <c r="D9" s="23"/>
      <c r="E9" s="26"/>
      <c r="F9" s="25"/>
      <c r="G9" s="26"/>
    </row>
    <row r="10" spans="1:7">
      <c r="A10" s="192"/>
      <c r="B10" s="19"/>
      <c r="C10" s="22"/>
      <c r="D10" s="23"/>
      <c r="E10" s="26"/>
      <c r="F10" s="25"/>
      <c r="G10" s="26"/>
    </row>
    <row r="11" spans="1:7">
      <c r="A11" s="192"/>
      <c r="B11" s="19"/>
      <c r="C11" s="22"/>
      <c r="D11" s="23"/>
      <c r="E11" s="26"/>
      <c r="F11" s="25"/>
      <c r="G11" s="26"/>
    </row>
    <row r="12" spans="1:7">
      <c r="A12" s="192"/>
      <c r="B12" s="19"/>
      <c r="C12" s="22"/>
      <c r="D12" s="23"/>
      <c r="E12" s="26"/>
      <c r="F12" s="25"/>
      <c r="G12" s="26"/>
    </row>
    <row r="13" spans="1:7">
      <c r="A13" s="192"/>
      <c r="B13" s="19"/>
      <c r="C13" s="22" t="s">
        <v>236</v>
      </c>
      <c r="D13" s="23"/>
      <c r="E13" s="26"/>
      <c r="F13" s="25"/>
      <c r="G13" s="26"/>
    </row>
    <row r="14" spans="1:7" ht="13.5" thickBot="1">
      <c r="A14" s="193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85" t="s">
        <v>243</v>
      </c>
      <c r="B16" s="186"/>
      <c r="C16" s="186"/>
      <c r="D16" s="187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88" t="s">
        <v>239</v>
      </c>
      <c r="B26" s="188"/>
      <c r="C26" s="188"/>
      <c r="D26" s="40">
        <f>SUM(D17:D25)</f>
        <v>0.13702</v>
      </c>
    </row>
    <row r="27" spans="1:13">
      <c r="A27" s="185" t="s">
        <v>241</v>
      </c>
      <c r="B27" s="186"/>
      <c r="C27" s="186"/>
      <c r="D27" s="187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88" t="s">
        <v>239</v>
      </c>
      <c r="B37" s="188"/>
      <c r="C37" s="188"/>
      <c r="D37" s="33">
        <f>SUM(D28:D36)</f>
        <v>0.15982100000000002</v>
      </c>
    </row>
    <row r="38" spans="1:4">
      <c r="A38" s="185" t="s">
        <v>242</v>
      </c>
      <c r="B38" s="186"/>
      <c r="C38" s="186"/>
      <c r="D38" s="187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88" t="s">
        <v>239</v>
      </c>
      <c r="B48" s="188"/>
      <c r="C48" s="188"/>
      <c r="D48" s="33">
        <f>SUM(D39:D47)</f>
        <v>0.15292900000000001</v>
      </c>
    </row>
  </sheetData>
  <mergeCells count="15">
    <mergeCell ref="A2:B2"/>
    <mergeCell ref="C2:G2"/>
    <mergeCell ref="A3:B3"/>
    <mergeCell ref="C3:G3"/>
    <mergeCell ref="A8:A14"/>
    <mergeCell ref="A4:B4"/>
    <mergeCell ref="C4:G4"/>
    <mergeCell ref="A5:B5"/>
    <mergeCell ref="C5:G5"/>
    <mergeCell ref="A16:D16"/>
    <mergeCell ref="A27:D27"/>
    <mergeCell ref="A37:C37"/>
    <mergeCell ref="A38:D38"/>
    <mergeCell ref="A48:C48"/>
    <mergeCell ref="A26:C26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10" zoomScaleNormal="100" workbookViewId="0">
      <selection activeCell="F12" sqref="F12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05" t="s">
        <v>0</v>
      </c>
      <c r="B2" s="196" t="s">
        <v>1</v>
      </c>
      <c r="C2" s="264"/>
      <c r="D2" s="264"/>
    </row>
    <row r="3" spans="1:4" ht="14.25" customHeight="1">
      <c r="A3" s="105" t="s">
        <v>2</v>
      </c>
      <c r="B3" s="196" t="s">
        <v>117</v>
      </c>
      <c r="C3" s="264"/>
      <c r="D3" s="264"/>
    </row>
    <row r="4" spans="1:4" ht="14.25" customHeight="1">
      <c r="A4" s="105" t="s">
        <v>4</v>
      </c>
      <c r="B4" s="196" t="s">
        <v>118</v>
      </c>
      <c r="C4" s="264"/>
      <c r="D4" s="264"/>
    </row>
    <row r="5" spans="1:4" ht="14.25" customHeight="1">
      <c r="A5" s="105" t="s">
        <v>6</v>
      </c>
      <c r="B5" s="196" t="s">
        <v>134</v>
      </c>
      <c r="C5" s="264"/>
      <c r="D5" s="264"/>
    </row>
    <row r="6" spans="1:4">
      <c r="A6" s="248" t="s">
        <v>9</v>
      </c>
      <c r="B6" s="265"/>
      <c r="C6" s="265"/>
      <c r="D6" s="265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206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207"/>
      <c r="B9" s="76" t="s">
        <v>138</v>
      </c>
      <c r="C9" s="76" t="s">
        <v>139</v>
      </c>
      <c r="D9" s="76" t="s">
        <v>140</v>
      </c>
    </row>
    <row r="10" spans="1:4" ht="15.75">
      <c r="A10" s="207"/>
      <c r="B10" s="8" t="s">
        <v>141</v>
      </c>
      <c r="C10" s="8"/>
      <c r="D10" s="8" t="s">
        <v>142</v>
      </c>
    </row>
    <row r="11" spans="1:4" ht="13.5" thickBot="1">
      <c r="A11" s="208"/>
      <c r="B11" s="5"/>
      <c r="C11" s="5"/>
      <c r="D11" s="5" t="s">
        <v>143</v>
      </c>
    </row>
    <row r="12" spans="1:4" ht="14.25" customHeight="1" thickTop="1">
      <c r="A12" s="269" t="s">
        <v>215</v>
      </c>
      <c r="B12" s="270"/>
      <c r="C12" s="270"/>
      <c r="D12" s="271"/>
    </row>
    <row r="13" spans="1:4">
      <c r="A13" s="109" t="s">
        <v>212</v>
      </c>
      <c r="B13" s="53">
        <v>0.6</v>
      </c>
      <c r="C13" s="110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66" t="s">
        <v>211</v>
      </c>
      <c r="B16" s="267"/>
      <c r="C16" s="267"/>
      <c r="D16" s="268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3.25" customHeight="1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564"/>
  <sheetViews>
    <sheetView topLeftCell="A14" zoomScale="85" zoomScaleNormal="85" workbookViewId="0">
      <selection activeCell="N32" sqref="N32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81"/>
      <c r="B1" s="281"/>
      <c r="C1" s="194"/>
      <c r="D1" s="194"/>
      <c r="E1" s="194"/>
      <c r="F1" s="194"/>
      <c r="G1" s="194"/>
      <c r="H1" s="194"/>
      <c r="I1" s="194"/>
    </row>
    <row r="2" spans="1:14">
      <c r="A2" s="276" t="s">
        <v>0</v>
      </c>
      <c r="B2" s="277"/>
      <c r="C2" s="196" t="s">
        <v>1</v>
      </c>
      <c r="D2" s="280"/>
      <c r="E2" s="280"/>
      <c r="F2" s="280"/>
      <c r="G2" s="280"/>
      <c r="H2" s="280"/>
      <c r="I2" s="280"/>
    </row>
    <row r="3" spans="1:14">
      <c r="A3" s="276" t="s">
        <v>2</v>
      </c>
      <c r="B3" s="277"/>
      <c r="C3" s="196" t="s">
        <v>117</v>
      </c>
      <c r="D3" s="280"/>
      <c r="E3" s="280"/>
      <c r="F3" s="280"/>
      <c r="G3" s="280"/>
      <c r="H3" s="280"/>
      <c r="I3" s="280"/>
    </row>
    <row r="4" spans="1:14">
      <c r="A4" s="276" t="s">
        <v>4</v>
      </c>
      <c r="B4" s="277"/>
      <c r="C4" s="196" t="s">
        <v>118</v>
      </c>
      <c r="D4" s="280"/>
      <c r="E4" s="280"/>
      <c r="F4" s="280"/>
      <c r="G4" s="280"/>
      <c r="H4" s="280"/>
      <c r="I4" s="280"/>
    </row>
    <row r="5" spans="1:14" ht="14.25" customHeight="1">
      <c r="A5" s="276" t="s">
        <v>6</v>
      </c>
      <c r="B5" s="277"/>
      <c r="C5" s="196" t="s">
        <v>145</v>
      </c>
      <c r="D5" s="280"/>
      <c r="E5" s="280"/>
      <c r="F5" s="280"/>
      <c r="G5" s="280"/>
      <c r="H5" s="280"/>
      <c r="I5" s="280"/>
    </row>
    <row r="6" spans="1:14">
      <c r="A6" s="248" t="s">
        <v>10</v>
      </c>
      <c r="B6" s="265"/>
      <c r="C6" s="265"/>
      <c r="D6" s="265"/>
      <c r="E6" s="265"/>
      <c r="F6" s="265"/>
      <c r="G6" s="265"/>
      <c r="H6" s="265"/>
      <c r="I6" s="265"/>
      <c r="J6" s="111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92" t="s">
        <v>79</v>
      </c>
    </row>
    <row r="8" spans="1:14" ht="51">
      <c r="A8" s="206" t="s">
        <v>146</v>
      </c>
      <c r="B8" s="206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98"/>
      <c r="M8" s="115"/>
      <c r="N8" s="116"/>
    </row>
    <row r="9" spans="1:14" ht="15.75" customHeight="1">
      <c r="A9" s="206"/>
      <c r="B9" s="206"/>
      <c r="C9" s="76" t="s">
        <v>154</v>
      </c>
      <c r="D9" s="76" t="s">
        <v>155</v>
      </c>
      <c r="E9" s="76" t="s">
        <v>156</v>
      </c>
      <c r="F9" s="76" t="s">
        <v>127</v>
      </c>
      <c r="G9" s="76" t="s">
        <v>157</v>
      </c>
      <c r="H9" s="76" t="s">
        <v>158</v>
      </c>
      <c r="I9" s="76" t="s">
        <v>159</v>
      </c>
      <c r="J9" s="76" t="s">
        <v>159</v>
      </c>
      <c r="L9" s="272" t="s">
        <v>247</v>
      </c>
      <c r="M9" s="272" t="s">
        <v>256</v>
      </c>
      <c r="N9" s="272" t="s">
        <v>257</v>
      </c>
    </row>
    <row r="10" spans="1:14" ht="29.25" customHeight="1">
      <c r="A10" s="206"/>
      <c r="B10" s="206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73"/>
      <c r="M10" s="273"/>
      <c r="N10" s="273"/>
    </row>
    <row r="11" spans="1:14" ht="24.75" thickBot="1">
      <c r="A11" s="222"/>
      <c r="B11" s="222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74"/>
      <c r="M11" s="274"/>
      <c r="N11" s="274"/>
    </row>
    <row r="12" spans="1:14" ht="13.5" thickTop="1">
      <c r="A12" s="278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12">
        <f>$M$12</f>
        <v>2131278.7999999998</v>
      </c>
      <c r="G12" s="47"/>
      <c r="H12" s="47"/>
      <c r="I12" s="14">
        <f>((C12*D12*E12)*(F12-G12))-H12</f>
        <v>0</v>
      </c>
      <c r="J12" s="32">
        <f>I12/(10^6)</f>
        <v>0</v>
      </c>
      <c r="L12" s="92">
        <f>'4B_N2O emission'!B12</f>
        <v>2011</v>
      </c>
      <c r="M12" s="112">
        <f>'4D1_TOW_DomesticWastewater'!E12</f>
        <v>2131278.7999999998</v>
      </c>
      <c r="N12" s="134">
        <f>J27</f>
        <v>0.1525057858128</v>
      </c>
    </row>
    <row r="13" spans="1:14">
      <c r="A13" s="279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12">
        <f t="shared" ref="F13:F26" si="0">$M$12</f>
        <v>2131278.7999999998</v>
      </c>
      <c r="G13" s="48"/>
      <c r="H13" s="48"/>
      <c r="I13" s="15">
        <f t="shared" ref="I13:I26" si="1">((C13*D13*E13)*(F13-G13))-H13</f>
        <v>32455.113566399999</v>
      </c>
      <c r="J13" s="34">
        <f t="shared" ref="J13:J26" si="2">I13/(10^6)</f>
        <v>3.2455113566399997E-2</v>
      </c>
      <c r="L13" s="92">
        <f>'4B_N2O emission'!B13</f>
        <v>2012</v>
      </c>
      <c r="M13" s="112">
        <f>'4D1_TOW_DomesticWastewater'!E13</f>
        <v>2161296.4</v>
      </c>
      <c r="N13" s="134">
        <f>J60</f>
        <v>0.15465372519840001</v>
      </c>
    </row>
    <row r="14" spans="1:14">
      <c r="A14" s="279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12">
        <f t="shared" si="0"/>
        <v>2131278.7999999998</v>
      </c>
      <c r="G14" s="48"/>
      <c r="H14" s="48"/>
      <c r="I14" s="15">
        <f t="shared" si="1"/>
        <v>0</v>
      </c>
      <c r="J14" s="34">
        <f t="shared" si="2"/>
        <v>0</v>
      </c>
      <c r="L14" s="92">
        <f>'4B_N2O emission'!B14</f>
        <v>2013</v>
      </c>
      <c r="M14" s="112">
        <f>'4D1_TOW_DomesticWastewater'!E14</f>
        <v>2192993</v>
      </c>
      <c r="N14" s="134">
        <f>J88</f>
        <v>0.15692180710799999</v>
      </c>
    </row>
    <row r="15" spans="1:14">
      <c r="A15" s="258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12">
        <f t="shared" si="0"/>
        <v>2131278.7999999998</v>
      </c>
      <c r="G15" s="49"/>
      <c r="H15" s="49"/>
      <c r="I15" s="15">
        <f t="shared" si="1"/>
        <v>34526.716560000001</v>
      </c>
      <c r="J15" s="34">
        <f t="shared" si="2"/>
        <v>3.4526716560000004E-2</v>
      </c>
      <c r="L15" s="92">
        <f>'4B_N2O emission'!B15</f>
        <v>2014</v>
      </c>
      <c r="M15" s="112">
        <f>'4D1_TOW_DomesticWastewater'!E15</f>
        <v>2220937.4</v>
      </c>
      <c r="N15" s="134">
        <f>J116</f>
        <v>0.15892139659439997</v>
      </c>
    </row>
    <row r="16" spans="1:14">
      <c r="A16" s="258"/>
      <c r="B16" s="53" t="s">
        <v>229</v>
      </c>
      <c r="C16" s="44">
        <v>0.54</v>
      </c>
      <c r="D16" s="46">
        <v>0.43</v>
      </c>
      <c r="E16" s="37">
        <v>0</v>
      </c>
      <c r="F16" s="112">
        <f t="shared" si="0"/>
        <v>2131278.7999999998</v>
      </c>
      <c r="G16" s="49"/>
      <c r="H16" s="49"/>
      <c r="I16" s="15">
        <f t="shared" si="1"/>
        <v>0</v>
      </c>
      <c r="J16" s="34">
        <f t="shared" si="2"/>
        <v>0</v>
      </c>
      <c r="L16" s="92">
        <f>'4B_N2O emission'!B16</f>
        <v>2015</v>
      </c>
      <c r="M16" s="112">
        <f>'4D1_TOW_DomesticWastewater'!E16</f>
        <v>2251831</v>
      </c>
      <c r="N16" s="134">
        <f>J144</f>
        <v>0.16113201903600002</v>
      </c>
    </row>
    <row r="17" spans="1:14">
      <c r="A17" s="258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12">
        <f t="shared" si="0"/>
        <v>2131278.7999999998</v>
      </c>
      <c r="G17" s="49"/>
      <c r="H17" s="49"/>
      <c r="I17" s="15">
        <f t="shared" si="1"/>
        <v>13810.686623999996</v>
      </c>
      <c r="J17" s="34">
        <f t="shared" si="2"/>
        <v>1.3810686623999997E-2</v>
      </c>
      <c r="L17" s="92">
        <f>'4B_N2O emission'!B17</f>
        <v>2016</v>
      </c>
      <c r="M17" s="112">
        <f>'4D1_TOW_DomesticWastewater'!E17</f>
        <v>2277614.6</v>
      </c>
      <c r="N17" s="134">
        <f>J172</f>
        <v>0.16297699031760002</v>
      </c>
    </row>
    <row r="18" spans="1:14">
      <c r="A18" s="258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12">
        <f t="shared" si="0"/>
        <v>2131278.7999999998</v>
      </c>
      <c r="G18" s="49"/>
      <c r="H18" s="49"/>
      <c r="I18" s="15">
        <f t="shared" si="1"/>
        <v>1227.6165887999996</v>
      </c>
      <c r="J18" s="34">
        <f t="shared" si="2"/>
        <v>1.2276165887999996E-3</v>
      </c>
      <c r="L18" s="92">
        <f>'4B_N2O emission'!B18</f>
        <v>2017</v>
      </c>
      <c r="M18" s="112">
        <f>'4D1_TOW_DomesticWastewater'!E18</f>
        <v>2366987.04</v>
      </c>
      <c r="N18" s="134">
        <f>J200</f>
        <v>0.16937212463423998</v>
      </c>
    </row>
    <row r="19" spans="1:14">
      <c r="A19" s="258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12">
        <f t="shared" si="0"/>
        <v>2131278.7999999998</v>
      </c>
      <c r="G19" s="49"/>
      <c r="H19" s="49"/>
      <c r="I19" s="15">
        <f t="shared" si="1"/>
        <v>0</v>
      </c>
      <c r="J19" s="34">
        <f t="shared" si="2"/>
        <v>0</v>
      </c>
      <c r="L19" s="92">
        <f>'4B_N2O emission'!B19</f>
        <v>2018</v>
      </c>
      <c r="M19" s="112">
        <f>'4D1_TOW_DomesticWastewater'!E19</f>
        <v>2417289.88</v>
      </c>
      <c r="N19" s="134">
        <f>J228</f>
        <v>0.17297159465327999</v>
      </c>
    </row>
    <row r="20" spans="1:14">
      <c r="A20" s="258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12">
        <f t="shared" si="0"/>
        <v>2131278.7999999998</v>
      </c>
      <c r="G20" s="49"/>
      <c r="H20" s="49"/>
      <c r="I20" s="15">
        <f t="shared" si="1"/>
        <v>11355.453446399997</v>
      </c>
      <c r="J20" s="34">
        <f t="shared" si="2"/>
        <v>1.1355453446399997E-2</v>
      </c>
      <c r="L20" s="92">
        <f>'4B_N2O emission'!B20</f>
        <v>2019</v>
      </c>
      <c r="M20" s="112">
        <f>'4D1_TOW_DomesticWastewater'!E20</f>
        <v>2467592.7200000002</v>
      </c>
      <c r="N20" s="134">
        <f>J256</f>
        <v>0.17657106467232003</v>
      </c>
    </row>
    <row r="21" spans="1:14">
      <c r="A21" s="258"/>
      <c r="B21" s="53" t="s">
        <v>229</v>
      </c>
      <c r="C21" s="44">
        <v>0.12</v>
      </c>
      <c r="D21" s="46">
        <v>0</v>
      </c>
      <c r="E21" s="37">
        <v>0</v>
      </c>
      <c r="F21" s="112">
        <f t="shared" si="0"/>
        <v>2131278.7999999998</v>
      </c>
      <c r="G21" s="49"/>
      <c r="H21" s="49"/>
      <c r="I21" s="15">
        <f t="shared" si="1"/>
        <v>0</v>
      </c>
      <c r="J21" s="34">
        <f t="shared" si="2"/>
        <v>0</v>
      </c>
      <c r="L21" s="92">
        <f>'4B_N2O emission'!B21</f>
        <v>2020</v>
      </c>
      <c r="M21" s="112">
        <f>'4D1_TOW_DomesticWastewater'!E21</f>
        <v>2517895.56</v>
      </c>
      <c r="N21" s="134">
        <f>J284</f>
        <v>0.18017053469136005</v>
      </c>
    </row>
    <row r="22" spans="1:14">
      <c r="A22" s="258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12">
        <f t="shared" si="0"/>
        <v>2131278.7999999998</v>
      </c>
      <c r="G22" s="49"/>
      <c r="H22" s="49"/>
      <c r="I22" s="15">
        <f t="shared" si="1"/>
        <v>30434.661264000002</v>
      </c>
      <c r="J22" s="34">
        <f t="shared" si="2"/>
        <v>3.0434661264000001E-2</v>
      </c>
      <c r="L22" s="92">
        <f>'4B_N2O emission'!B22</f>
        <v>2021</v>
      </c>
      <c r="M22" s="112">
        <f>'4D1_TOW_DomesticWastewater'!E22</f>
        <v>2568198.4</v>
      </c>
      <c r="N22" s="134">
        <f>J312</f>
        <v>0.18377000471039998</v>
      </c>
    </row>
    <row r="23" spans="1:14">
      <c r="A23" s="258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12">
        <f t="shared" si="0"/>
        <v>2131278.7999999998</v>
      </c>
      <c r="G23" s="49"/>
      <c r="H23" s="49"/>
      <c r="I23" s="15">
        <f t="shared" si="1"/>
        <v>4347.8087519999999</v>
      </c>
      <c r="J23" s="34">
        <f t="shared" si="2"/>
        <v>4.3478087520000003E-3</v>
      </c>
      <c r="L23" s="92">
        <f>'4B_N2O emission'!B23</f>
        <v>2022</v>
      </c>
      <c r="M23" s="112">
        <f>'4D1_TOW_DomesticWastewater'!E23</f>
        <v>2618501.2400000002</v>
      </c>
      <c r="N23" s="134">
        <f>J340</f>
        <v>0.18736947472944004</v>
      </c>
    </row>
    <row r="24" spans="1:14">
      <c r="A24" s="258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12">
        <f t="shared" si="0"/>
        <v>2131278.7999999998</v>
      </c>
      <c r="G24" s="49"/>
      <c r="H24" s="49"/>
      <c r="I24" s="15">
        <f t="shared" si="1"/>
        <v>1304.3426256</v>
      </c>
      <c r="J24" s="34">
        <f t="shared" si="2"/>
        <v>1.3043426256E-3</v>
      </c>
      <c r="L24" s="92">
        <f>'4B_N2O emission'!B24</f>
        <v>2023</v>
      </c>
      <c r="M24" s="112">
        <f>'4D1_TOW_DomesticWastewater'!E24</f>
        <v>2668804.0799999996</v>
      </c>
      <c r="N24" s="134">
        <f>J368</f>
        <v>0.19096894474847997</v>
      </c>
    </row>
    <row r="25" spans="1:14">
      <c r="A25" s="258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12">
        <f t="shared" si="0"/>
        <v>2131278.7999999998</v>
      </c>
      <c r="G25" s="49"/>
      <c r="H25" s="49"/>
      <c r="I25" s="15">
        <f t="shared" si="1"/>
        <v>23043.386385599999</v>
      </c>
      <c r="J25" s="34">
        <f t="shared" si="2"/>
        <v>2.3043386385599999E-2</v>
      </c>
      <c r="L25" s="92">
        <f>'4B_N2O emission'!B25</f>
        <v>2024</v>
      </c>
      <c r="M25" s="112">
        <f>'4D1_TOW_DomesticWastewater'!E25</f>
        <v>2719106.92</v>
      </c>
      <c r="N25" s="134">
        <f>J396</f>
        <v>0.19456841476752001</v>
      </c>
    </row>
    <row r="26" spans="1:14">
      <c r="A26" s="258"/>
      <c r="B26" s="53" t="s">
        <v>229</v>
      </c>
      <c r="C26" s="44">
        <v>0.34</v>
      </c>
      <c r="D26" s="46">
        <v>0.2</v>
      </c>
      <c r="E26" s="37">
        <v>0</v>
      </c>
      <c r="F26" s="112">
        <f t="shared" si="0"/>
        <v>2131278.7999999998</v>
      </c>
      <c r="G26" s="49"/>
      <c r="H26" s="49"/>
      <c r="I26" s="15">
        <f t="shared" si="1"/>
        <v>0</v>
      </c>
      <c r="J26" s="34">
        <f t="shared" si="2"/>
        <v>0</v>
      </c>
      <c r="L26" s="92">
        <f>'4B_N2O emission'!B26</f>
        <v>2025</v>
      </c>
      <c r="M26" s="112">
        <f>'4D1_TOW_DomesticWastewater'!E26</f>
        <v>2769409.7600000002</v>
      </c>
      <c r="N26" s="134">
        <f>J424</f>
        <v>0.19816788478656006</v>
      </c>
    </row>
    <row r="27" spans="1:14">
      <c r="A27" s="275" t="s">
        <v>290</v>
      </c>
      <c r="B27" s="275"/>
      <c r="C27" s="275"/>
      <c r="D27" s="275"/>
      <c r="E27" s="275"/>
      <c r="F27" s="275"/>
      <c r="G27" s="275"/>
      <c r="H27" s="275"/>
      <c r="I27" s="113">
        <f>SUM(I12:I26)</f>
        <v>152505.78581279999</v>
      </c>
      <c r="J27" s="114">
        <f>SUM(J12:J26)</f>
        <v>0.1525057858128</v>
      </c>
      <c r="L27" s="92">
        <f>'4B_N2O emission'!B27</f>
        <v>2026</v>
      </c>
      <c r="M27" s="112">
        <f>'4D1_TOW_DomesticWastewater'!E27</f>
        <v>2819712.6</v>
      </c>
      <c r="N27" s="134">
        <f>J452</f>
        <v>0.20176735480560001</v>
      </c>
    </row>
    <row r="28" spans="1:14">
      <c r="L28" s="92">
        <f>'4B_N2O emission'!B28</f>
        <v>2027</v>
      </c>
      <c r="M28" s="112">
        <f>'4D1_TOW_DomesticWastewater'!E28</f>
        <v>2870015.4400000004</v>
      </c>
      <c r="N28" s="134">
        <f>J480</f>
        <v>0.20536682482464003</v>
      </c>
    </row>
    <row r="29" spans="1:14">
      <c r="L29" s="92">
        <f>'4B_N2O emission'!B29</f>
        <v>2028</v>
      </c>
      <c r="M29" s="112">
        <f>'4D1_TOW_DomesticWastewater'!E29</f>
        <v>2920318.28</v>
      </c>
      <c r="N29" s="134">
        <f>J508</f>
        <v>0.20896629484368001</v>
      </c>
    </row>
    <row r="30" spans="1:14">
      <c r="L30" s="92">
        <f>'4B_N2O emission'!B30</f>
        <v>2029</v>
      </c>
      <c r="M30" s="112">
        <f>'4D1_TOW_DomesticWastewater'!E30</f>
        <v>2970621.12</v>
      </c>
      <c r="N30" s="134">
        <f>J536</f>
        <v>0.21256576486272</v>
      </c>
    </row>
    <row r="31" spans="1:14">
      <c r="L31" s="92">
        <f>'4B_N2O emission'!B31</f>
        <v>2030</v>
      </c>
      <c r="M31" s="112">
        <f>'4D1_TOW_DomesticWastewater'!E31</f>
        <v>3020923.96</v>
      </c>
      <c r="N31" s="134">
        <f>J564</f>
        <v>0.21616523488176004</v>
      </c>
    </row>
    <row r="32" spans="1:14">
      <c r="F32" s="94" t="s">
        <v>248</v>
      </c>
      <c r="L32" s="92">
        <f>'4B_N2O emission'!B32</f>
        <v>2031</v>
      </c>
      <c r="M32" s="112">
        <f>'4D1_TOW_DomesticWastewater'!E32</f>
        <v>0</v>
      </c>
      <c r="N32" s="114"/>
    </row>
    <row r="35" spans="1:10">
      <c r="A35" s="276" t="s">
        <v>0</v>
      </c>
      <c r="B35" s="277"/>
      <c r="C35" s="196" t="s">
        <v>1</v>
      </c>
      <c r="D35" s="280"/>
      <c r="E35" s="280"/>
      <c r="F35" s="280"/>
      <c r="G35" s="280"/>
      <c r="H35" s="280"/>
      <c r="I35" s="280"/>
    </row>
    <row r="36" spans="1:10">
      <c r="A36" s="276" t="s">
        <v>2</v>
      </c>
      <c r="B36" s="277"/>
      <c r="C36" s="196" t="s">
        <v>117</v>
      </c>
      <c r="D36" s="280"/>
      <c r="E36" s="280"/>
      <c r="F36" s="280"/>
      <c r="G36" s="280"/>
      <c r="H36" s="280"/>
      <c r="I36" s="280"/>
    </row>
    <row r="37" spans="1:10">
      <c r="A37" s="276" t="s">
        <v>4</v>
      </c>
      <c r="B37" s="277"/>
      <c r="C37" s="196" t="s">
        <v>118</v>
      </c>
      <c r="D37" s="280"/>
      <c r="E37" s="280"/>
      <c r="F37" s="280"/>
      <c r="G37" s="280"/>
      <c r="H37" s="280"/>
      <c r="I37" s="280"/>
    </row>
    <row r="38" spans="1:10">
      <c r="A38" s="276" t="s">
        <v>6</v>
      </c>
      <c r="B38" s="277"/>
      <c r="C38" s="196" t="s">
        <v>145</v>
      </c>
      <c r="D38" s="280"/>
      <c r="E38" s="280"/>
      <c r="F38" s="280"/>
      <c r="G38" s="280"/>
      <c r="H38" s="280"/>
      <c r="I38" s="280"/>
    </row>
    <row r="39" spans="1:10">
      <c r="A39" s="248" t="s">
        <v>10</v>
      </c>
      <c r="B39" s="265"/>
      <c r="C39" s="265"/>
      <c r="D39" s="265"/>
      <c r="E39" s="265"/>
      <c r="F39" s="265"/>
      <c r="G39" s="265"/>
      <c r="H39" s="265"/>
      <c r="I39" s="265"/>
      <c r="J39" s="111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92" t="s">
        <v>79</v>
      </c>
    </row>
    <row r="41" spans="1:10" ht="51">
      <c r="A41" s="206" t="s">
        <v>146</v>
      </c>
      <c r="B41" s="206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206"/>
      <c r="B42" s="206"/>
      <c r="C42" s="76" t="s">
        <v>154</v>
      </c>
      <c r="D42" s="76" t="s">
        <v>155</v>
      </c>
      <c r="E42" s="76" t="s">
        <v>156</v>
      </c>
      <c r="F42" s="76" t="s">
        <v>127</v>
      </c>
      <c r="G42" s="76" t="s">
        <v>157</v>
      </c>
      <c r="H42" s="76" t="s">
        <v>158</v>
      </c>
      <c r="I42" s="76" t="s">
        <v>159</v>
      </c>
      <c r="J42" s="76" t="s">
        <v>159</v>
      </c>
    </row>
    <row r="43" spans="1:10" ht="28.5">
      <c r="A43" s="206"/>
      <c r="B43" s="206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22"/>
      <c r="B44" s="222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78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12">
        <f>$M$13</f>
        <v>2161296.4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79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12">
        <f t="shared" ref="F46:F59" si="3">$M$13</f>
        <v>2161296.4</v>
      </c>
      <c r="G46" s="48"/>
      <c r="H46" s="48"/>
      <c r="I46" s="15">
        <f t="shared" ref="I46:I59" si="4">((C46*D46*E46)*(F46-G46))-H46</f>
        <v>32912.221579199999</v>
      </c>
      <c r="J46" s="34">
        <f t="shared" ref="J46:J59" si="5">I46/(10^6)</f>
        <v>3.2912221579199999E-2</v>
      </c>
    </row>
    <row r="47" spans="1:10">
      <c r="A47" s="279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12">
        <f t="shared" si="3"/>
        <v>2161296.4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58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12">
        <f t="shared" si="3"/>
        <v>2161296.4</v>
      </c>
      <c r="G48" s="49"/>
      <c r="H48" s="49"/>
      <c r="I48" s="15">
        <f t="shared" si="4"/>
        <v>35013.001680000001</v>
      </c>
      <c r="J48" s="34">
        <f t="shared" si="5"/>
        <v>3.5013001680000003E-2</v>
      </c>
    </row>
    <row r="49" spans="1:10">
      <c r="A49" s="258"/>
      <c r="B49" s="53" t="s">
        <v>229</v>
      </c>
      <c r="C49" s="44">
        <v>0.54</v>
      </c>
      <c r="D49" s="46">
        <v>0.43</v>
      </c>
      <c r="E49" s="37">
        <v>0</v>
      </c>
      <c r="F49" s="112">
        <f t="shared" si="3"/>
        <v>2161296.4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58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12">
        <f t="shared" si="3"/>
        <v>2161296.4</v>
      </c>
      <c r="G50" s="49"/>
      <c r="H50" s="49"/>
      <c r="I50" s="15">
        <f t="shared" si="4"/>
        <v>14005.200671999997</v>
      </c>
      <c r="J50" s="34">
        <f t="shared" si="5"/>
        <v>1.4005200671999998E-2</v>
      </c>
    </row>
    <row r="51" spans="1:10">
      <c r="A51" s="258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12">
        <f t="shared" si="3"/>
        <v>2161296.4</v>
      </c>
      <c r="G51" s="49"/>
      <c r="H51" s="49"/>
      <c r="I51" s="15">
        <f t="shared" si="4"/>
        <v>1244.9067263999998</v>
      </c>
      <c r="J51" s="34">
        <f t="shared" si="5"/>
        <v>1.2449067263999999E-3</v>
      </c>
    </row>
    <row r="52" spans="1:10">
      <c r="A52" s="258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12">
        <f t="shared" si="3"/>
        <v>2161296.4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58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12">
        <f t="shared" si="3"/>
        <v>2161296.4</v>
      </c>
      <c r="G53" s="49"/>
      <c r="H53" s="49"/>
      <c r="I53" s="15">
        <f t="shared" si="4"/>
        <v>11515.387219199998</v>
      </c>
      <c r="J53" s="34">
        <f t="shared" si="5"/>
        <v>1.1515387219199999E-2</v>
      </c>
    </row>
    <row r="54" spans="1:10">
      <c r="A54" s="258"/>
      <c r="B54" s="53" t="s">
        <v>229</v>
      </c>
      <c r="C54" s="44">
        <v>0.12</v>
      </c>
      <c r="D54" s="46">
        <v>0</v>
      </c>
      <c r="E54" s="37">
        <v>0</v>
      </c>
      <c r="F54" s="112">
        <f t="shared" si="3"/>
        <v>2161296.4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58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12">
        <f t="shared" si="3"/>
        <v>2161296.4</v>
      </c>
      <c r="G55" s="49"/>
      <c r="H55" s="49"/>
      <c r="I55" s="15">
        <f t="shared" si="4"/>
        <v>30863.312592000006</v>
      </c>
      <c r="J55" s="34">
        <f t="shared" si="5"/>
        <v>3.0863312592000005E-2</v>
      </c>
    </row>
    <row r="56" spans="1:10">
      <c r="A56" s="258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12">
        <f t="shared" si="3"/>
        <v>2161296.4</v>
      </c>
      <c r="G56" s="49"/>
      <c r="H56" s="49"/>
      <c r="I56" s="15">
        <f t="shared" si="4"/>
        <v>4409.044656</v>
      </c>
      <c r="J56" s="34">
        <f t="shared" si="5"/>
        <v>4.409044656E-3</v>
      </c>
    </row>
    <row r="57" spans="1:10">
      <c r="A57" s="258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12">
        <f t="shared" si="3"/>
        <v>2161296.4</v>
      </c>
      <c r="G57" s="49"/>
      <c r="H57" s="49"/>
      <c r="I57" s="15">
        <f t="shared" si="4"/>
        <v>1322.7133968000001</v>
      </c>
      <c r="J57" s="34">
        <f t="shared" si="5"/>
        <v>1.3227133968000001E-3</v>
      </c>
    </row>
    <row r="58" spans="1:10">
      <c r="A58" s="258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12">
        <f t="shared" si="3"/>
        <v>2161296.4</v>
      </c>
      <c r="G58" s="49"/>
      <c r="H58" s="49"/>
      <c r="I58" s="15">
        <f t="shared" si="4"/>
        <v>23367.9366768</v>
      </c>
      <c r="J58" s="34">
        <f t="shared" si="5"/>
        <v>2.33679366768E-2</v>
      </c>
    </row>
    <row r="59" spans="1:10">
      <c r="A59" s="258"/>
      <c r="B59" s="53" t="s">
        <v>229</v>
      </c>
      <c r="C59" s="44">
        <v>0.34</v>
      </c>
      <c r="D59" s="46">
        <v>0.2</v>
      </c>
      <c r="E59" s="37">
        <v>0</v>
      </c>
      <c r="F59" s="112">
        <f t="shared" si="3"/>
        <v>2161296.4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75" t="s">
        <v>291</v>
      </c>
      <c r="B60" s="275"/>
      <c r="C60" s="275"/>
      <c r="D60" s="275"/>
      <c r="E60" s="275"/>
      <c r="F60" s="275"/>
      <c r="G60" s="275"/>
      <c r="H60" s="275"/>
      <c r="I60" s="113">
        <f>SUM(I45:I59)</f>
        <v>154653.72519839997</v>
      </c>
      <c r="J60" s="114">
        <f>SUM(J45:J59)</f>
        <v>0.15465372519840001</v>
      </c>
    </row>
    <row r="63" spans="1:10">
      <c r="A63" s="276" t="s">
        <v>0</v>
      </c>
      <c r="B63" s="277"/>
      <c r="C63" s="196" t="s">
        <v>1</v>
      </c>
      <c r="D63" s="280"/>
      <c r="E63" s="280"/>
      <c r="F63" s="280"/>
      <c r="G63" s="280"/>
      <c r="H63" s="280"/>
      <c r="I63" s="280"/>
    </row>
    <row r="64" spans="1:10">
      <c r="A64" s="276" t="s">
        <v>2</v>
      </c>
      <c r="B64" s="277"/>
      <c r="C64" s="196" t="s">
        <v>117</v>
      </c>
      <c r="D64" s="280"/>
      <c r="E64" s="280"/>
      <c r="F64" s="280"/>
      <c r="G64" s="280"/>
      <c r="H64" s="280"/>
      <c r="I64" s="280"/>
    </row>
    <row r="65" spans="1:10">
      <c r="A65" s="276" t="s">
        <v>4</v>
      </c>
      <c r="B65" s="277"/>
      <c r="C65" s="196" t="s">
        <v>118</v>
      </c>
      <c r="D65" s="280"/>
      <c r="E65" s="280"/>
      <c r="F65" s="280"/>
      <c r="G65" s="280"/>
      <c r="H65" s="280"/>
      <c r="I65" s="280"/>
    </row>
    <row r="66" spans="1:10">
      <c r="A66" s="276" t="s">
        <v>6</v>
      </c>
      <c r="B66" s="277"/>
      <c r="C66" s="196" t="s">
        <v>145</v>
      </c>
      <c r="D66" s="280"/>
      <c r="E66" s="280"/>
      <c r="F66" s="280"/>
      <c r="G66" s="280"/>
      <c r="H66" s="280"/>
      <c r="I66" s="280"/>
    </row>
    <row r="67" spans="1:10">
      <c r="A67" s="248" t="s">
        <v>10</v>
      </c>
      <c r="B67" s="265"/>
      <c r="C67" s="265"/>
      <c r="D67" s="265"/>
      <c r="E67" s="265"/>
      <c r="F67" s="265"/>
      <c r="G67" s="265"/>
      <c r="H67" s="265"/>
      <c r="I67" s="265"/>
      <c r="J67" s="111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92" t="s">
        <v>79</v>
      </c>
    </row>
    <row r="69" spans="1:10" ht="51">
      <c r="A69" s="206" t="s">
        <v>146</v>
      </c>
      <c r="B69" s="206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206"/>
      <c r="B70" s="206"/>
      <c r="C70" s="76" t="s">
        <v>154</v>
      </c>
      <c r="D70" s="76" t="s">
        <v>155</v>
      </c>
      <c r="E70" s="76" t="s">
        <v>156</v>
      </c>
      <c r="F70" s="76" t="s">
        <v>127</v>
      </c>
      <c r="G70" s="76" t="s">
        <v>157</v>
      </c>
      <c r="H70" s="76" t="s">
        <v>158</v>
      </c>
      <c r="I70" s="76" t="s">
        <v>159</v>
      </c>
      <c r="J70" s="76" t="s">
        <v>159</v>
      </c>
    </row>
    <row r="71" spans="1:10" ht="28.5">
      <c r="A71" s="206"/>
      <c r="B71" s="206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22"/>
      <c r="B72" s="222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78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12">
        <f>$M$14</f>
        <v>2192993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79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12">
        <f t="shared" ref="F74:F87" si="6">$M$14</f>
        <v>2192993</v>
      </c>
      <c r="G74" s="48"/>
      <c r="H74" s="48"/>
      <c r="I74" s="15">
        <f t="shared" ref="I74:I87" si="7">((C74*D74*E74)*(F74-G74))-H74</f>
        <v>33394.897404000003</v>
      </c>
      <c r="J74" s="34">
        <f t="shared" ref="J74:J87" si="8">I74/(10^6)</f>
        <v>3.3394897404E-2</v>
      </c>
    </row>
    <row r="75" spans="1:10">
      <c r="A75" s="279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12">
        <f t="shared" si="6"/>
        <v>2192993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58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12">
        <f t="shared" si="6"/>
        <v>2192993</v>
      </c>
      <c r="G76" s="49"/>
      <c r="H76" s="49"/>
      <c r="I76" s="15">
        <f t="shared" si="7"/>
        <v>35526.486600000004</v>
      </c>
      <c r="J76" s="34">
        <f t="shared" si="8"/>
        <v>3.5526486600000004E-2</v>
      </c>
    </row>
    <row r="77" spans="1:10">
      <c r="A77" s="258"/>
      <c r="B77" s="53" t="s">
        <v>229</v>
      </c>
      <c r="C77" s="44">
        <v>0.54</v>
      </c>
      <c r="D77" s="46">
        <v>0.43</v>
      </c>
      <c r="E77" s="37">
        <v>0</v>
      </c>
      <c r="F77" s="112">
        <f t="shared" si="6"/>
        <v>2192993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58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12">
        <f t="shared" si="6"/>
        <v>2192993</v>
      </c>
      <c r="G78" s="49"/>
      <c r="H78" s="49"/>
      <c r="I78" s="15">
        <f t="shared" si="7"/>
        <v>14210.594639999998</v>
      </c>
      <c r="J78" s="34">
        <f t="shared" si="8"/>
        <v>1.4210594639999997E-2</v>
      </c>
    </row>
    <row r="79" spans="1:10">
      <c r="A79" s="258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12">
        <f t="shared" si="6"/>
        <v>2192993</v>
      </c>
      <c r="G79" s="49"/>
      <c r="H79" s="49"/>
      <c r="I79" s="15">
        <f t="shared" si="7"/>
        <v>1263.1639679999998</v>
      </c>
      <c r="J79" s="34">
        <f t="shared" si="8"/>
        <v>1.2631639679999999E-3</v>
      </c>
    </row>
    <row r="80" spans="1:10">
      <c r="A80" s="258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12">
        <f t="shared" si="6"/>
        <v>2192993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58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12">
        <f t="shared" si="6"/>
        <v>2192993</v>
      </c>
      <c r="G81" s="49"/>
      <c r="H81" s="49"/>
      <c r="I81" s="15">
        <f t="shared" si="7"/>
        <v>11684.266703999998</v>
      </c>
      <c r="J81" s="34">
        <f t="shared" si="8"/>
        <v>1.1684266703999998E-2</v>
      </c>
    </row>
    <row r="82" spans="1:10">
      <c r="A82" s="258"/>
      <c r="B82" s="53" t="s">
        <v>229</v>
      </c>
      <c r="C82" s="44">
        <v>0.12</v>
      </c>
      <c r="D82" s="46">
        <v>0</v>
      </c>
      <c r="E82" s="37">
        <v>0</v>
      </c>
      <c r="F82" s="112">
        <f t="shared" si="6"/>
        <v>2192993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58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12">
        <f t="shared" si="6"/>
        <v>2192993</v>
      </c>
      <c r="G83" s="49"/>
      <c r="H83" s="49"/>
      <c r="I83" s="15">
        <f t="shared" si="7"/>
        <v>31315.940040000005</v>
      </c>
      <c r="J83" s="34">
        <f t="shared" si="8"/>
        <v>3.1315940040000004E-2</v>
      </c>
    </row>
    <row r="84" spans="1:10">
      <c r="A84" s="258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12">
        <f t="shared" si="6"/>
        <v>2192993</v>
      </c>
      <c r="G84" s="49"/>
      <c r="H84" s="49"/>
      <c r="I84" s="15">
        <f t="shared" si="7"/>
        <v>4473.7057199999999</v>
      </c>
      <c r="J84" s="34">
        <f t="shared" si="8"/>
        <v>4.4737057200000003E-3</v>
      </c>
    </row>
    <row r="85" spans="1:10">
      <c r="A85" s="258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12">
        <f t="shared" si="6"/>
        <v>2192993</v>
      </c>
      <c r="G85" s="49"/>
      <c r="H85" s="49"/>
      <c r="I85" s="15">
        <f t="shared" si="7"/>
        <v>1342.1117160000001</v>
      </c>
      <c r="J85" s="34">
        <f t="shared" si="8"/>
        <v>1.3421117160000002E-3</v>
      </c>
    </row>
    <row r="86" spans="1:10">
      <c r="A86" s="258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12">
        <f t="shared" si="6"/>
        <v>2192993</v>
      </c>
      <c r="G86" s="49"/>
      <c r="H86" s="49"/>
      <c r="I86" s="15">
        <f t="shared" si="7"/>
        <v>23710.640316000001</v>
      </c>
      <c r="J86" s="34">
        <f t="shared" si="8"/>
        <v>2.3710640316000002E-2</v>
      </c>
    </row>
    <row r="87" spans="1:10">
      <c r="A87" s="258"/>
      <c r="B87" s="53" t="s">
        <v>229</v>
      </c>
      <c r="C87" s="44">
        <v>0.34</v>
      </c>
      <c r="D87" s="46">
        <v>0.2</v>
      </c>
      <c r="E87" s="37">
        <v>0</v>
      </c>
      <c r="F87" s="112">
        <f t="shared" si="6"/>
        <v>2192993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75" t="s">
        <v>292</v>
      </c>
      <c r="B88" s="275"/>
      <c r="C88" s="275"/>
      <c r="D88" s="275"/>
      <c r="E88" s="275"/>
      <c r="F88" s="275"/>
      <c r="G88" s="275"/>
      <c r="H88" s="275"/>
      <c r="I88" s="113">
        <f>SUM(I73:I87)</f>
        <v>156921.80710800001</v>
      </c>
      <c r="J88" s="114">
        <f>SUM(J73:J87)</f>
        <v>0.15692180710799999</v>
      </c>
    </row>
    <row r="91" spans="1:10">
      <c r="A91" s="276" t="s">
        <v>0</v>
      </c>
      <c r="B91" s="277"/>
      <c r="C91" s="196" t="s">
        <v>1</v>
      </c>
      <c r="D91" s="280"/>
      <c r="E91" s="280"/>
      <c r="F91" s="280"/>
      <c r="G91" s="280"/>
      <c r="H91" s="280"/>
      <c r="I91" s="280"/>
    </row>
    <row r="92" spans="1:10">
      <c r="A92" s="276" t="s">
        <v>2</v>
      </c>
      <c r="B92" s="277"/>
      <c r="C92" s="196" t="s">
        <v>117</v>
      </c>
      <c r="D92" s="280"/>
      <c r="E92" s="280"/>
      <c r="F92" s="280"/>
      <c r="G92" s="280"/>
      <c r="H92" s="280"/>
      <c r="I92" s="280"/>
    </row>
    <row r="93" spans="1:10">
      <c r="A93" s="276" t="s">
        <v>4</v>
      </c>
      <c r="B93" s="277"/>
      <c r="C93" s="196" t="s">
        <v>118</v>
      </c>
      <c r="D93" s="280"/>
      <c r="E93" s="280"/>
      <c r="F93" s="280"/>
      <c r="G93" s="280"/>
      <c r="H93" s="280"/>
      <c r="I93" s="280"/>
    </row>
    <row r="94" spans="1:10">
      <c r="A94" s="276" t="s">
        <v>6</v>
      </c>
      <c r="B94" s="277"/>
      <c r="C94" s="196" t="s">
        <v>145</v>
      </c>
      <c r="D94" s="280"/>
      <c r="E94" s="280"/>
      <c r="F94" s="280"/>
      <c r="G94" s="280"/>
      <c r="H94" s="280"/>
      <c r="I94" s="280"/>
    </row>
    <row r="95" spans="1:10">
      <c r="A95" s="248" t="s">
        <v>10</v>
      </c>
      <c r="B95" s="265"/>
      <c r="C95" s="265"/>
      <c r="D95" s="265"/>
      <c r="E95" s="265"/>
      <c r="F95" s="265"/>
      <c r="G95" s="265"/>
      <c r="H95" s="265"/>
      <c r="I95" s="265"/>
      <c r="J95" s="111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92" t="s">
        <v>79</v>
      </c>
    </row>
    <row r="97" spans="1:10" ht="51">
      <c r="A97" s="206" t="s">
        <v>146</v>
      </c>
      <c r="B97" s="206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206"/>
      <c r="B98" s="206"/>
      <c r="C98" s="76" t="s">
        <v>154</v>
      </c>
      <c r="D98" s="76" t="s">
        <v>155</v>
      </c>
      <c r="E98" s="76" t="s">
        <v>156</v>
      </c>
      <c r="F98" s="76" t="s">
        <v>127</v>
      </c>
      <c r="G98" s="76" t="s">
        <v>157</v>
      </c>
      <c r="H98" s="76" t="s">
        <v>158</v>
      </c>
      <c r="I98" s="76" t="s">
        <v>159</v>
      </c>
      <c r="J98" s="76" t="s">
        <v>159</v>
      </c>
    </row>
    <row r="99" spans="1:10" ht="28.5">
      <c r="A99" s="206"/>
      <c r="B99" s="206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22"/>
      <c r="B100" s="222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78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12">
        <f>$M$15</f>
        <v>2220937.4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79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12">
        <f t="shared" ref="F102:F115" si="9">$M$15</f>
        <v>2220937.4</v>
      </c>
      <c r="G102" s="48"/>
      <c r="H102" s="48"/>
      <c r="I102" s="15">
        <f t="shared" ref="I102:I115" si="10">((C102*D102*E102)*(F102-G102))-H102</f>
        <v>33820.434727200001</v>
      </c>
      <c r="J102" s="34">
        <f t="shared" ref="J102:J115" si="11">I102/(10^6)</f>
        <v>3.3820434727199998E-2</v>
      </c>
    </row>
    <row r="103" spans="1:10">
      <c r="A103" s="279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12">
        <f t="shared" si="9"/>
        <v>2220937.4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58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12">
        <f t="shared" si="9"/>
        <v>2220937.4</v>
      </c>
      <c r="G104" s="49"/>
      <c r="H104" s="49"/>
      <c r="I104" s="15">
        <f t="shared" si="10"/>
        <v>35979.185880000005</v>
      </c>
      <c r="J104" s="34">
        <f t="shared" si="11"/>
        <v>3.5979185880000007E-2</v>
      </c>
    </row>
    <row r="105" spans="1:10">
      <c r="A105" s="258"/>
      <c r="B105" s="53" t="s">
        <v>229</v>
      </c>
      <c r="C105" s="44">
        <v>0.54</v>
      </c>
      <c r="D105" s="46">
        <v>0.43</v>
      </c>
      <c r="E105" s="37">
        <v>0</v>
      </c>
      <c r="F105" s="112">
        <f t="shared" si="9"/>
        <v>2220937.4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58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12">
        <f t="shared" si="9"/>
        <v>2220937.4</v>
      </c>
      <c r="G106" s="49"/>
      <c r="H106" s="49"/>
      <c r="I106" s="15">
        <f t="shared" si="10"/>
        <v>14391.674351999996</v>
      </c>
      <c r="J106" s="34">
        <f t="shared" si="11"/>
        <v>1.4391674351999997E-2</v>
      </c>
    </row>
    <row r="107" spans="1:10">
      <c r="A107" s="258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12">
        <f t="shared" si="9"/>
        <v>2220937.4</v>
      </c>
      <c r="G107" s="49"/>
      <c r="H107" s="49"/>
      <c r="I107" s="15">
        <f t="shared" si="10"/>
        <v>1279.2599423999998</v>
      </c>
      <c r="J107" s="34">
        <f t="shared" si="11"/>
        <v>1.2792599423999999E-3</v>
      </c>
    </row>
    <row r="108" spans="1:10">
      <c r="A108" s="258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12">
        <f t="shared" si="9"/>
        <v>2220937.4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58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12">
        <f t="shared" si="9"/>
        <v>2220937.4</v>
      </c>
      <c r="G109" s="49"/>
      <c r="H109" s="49"/>
      <c r="I109" s="15">
        <f t="shared" si="10"/>
        <v>11833.154467199998</v>
      </c>
      <c r="J109" s="34">
        <f t="shared" si="11"/>
        <v>1.1833154467199998E-2</v>
      </c>
    </row>
    <row r="110" spans="1:10">
      <c r="A110" s="258"/>
      <c r="B110" s="53" t="s">
        <v>229</v>
      </c>
      <c r="C110" s="44">
        <v>0.12</v>
      </c>
      <c r="D110" s="46">
        <v>0</v>
      </c>
      <c r="E110" s="37">
        <v>0</v>
      </c>
      <c r="F110" s="112">
        <f t="shared" si="9"/>
        <v>2220937.4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58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12">
        <f t="shared" si="9"/>
        <v>2220937.4</v>
      </c>
      <c r="G111" s="49"/>
      <c r="H111" s="49"/>
      <c r="I111" s="15">
        <f t="shared" si="10"/>
        <v>31714.986072000003</v>
      </c>
      <c r="J111" s="34">
        <f t="shared" si="11"/>
        <v>3.1714986072000004E-2</v>
      </c>
    </row>
    <row r="112" spans="1:10">
      <c r="A112" s="258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12">
        <f t="shared" si="9"/>
        <v>2220937.4</v>
      </c>
      <c r="G112" s="49"/>
      <c r="H112" s="49"/>
      <c r="I112" s="15">
        <f t="shared" si="10"/>
        <v>4530.7122959999997</v>
      </c>
      <c r="J112" s="34">
        <f t="shared" si="11"/>
        <v>4.5307122959999998E-3</v>
      </c>
    </row>
    <row r="113" spans="1:10">
      <c r="A113" s="258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12">
        <f t="shared" si="9"/>
        <v>2220937.4</v>
      </c>
      <c r="G113" s="49"/>
      <c r="H113" s="49"/>
      <c r="I113" s="15">
        <f t="shared" si="10"/>
        <v>1359.2136888</v>
      </c>
      <c r="J113" s="34">
        <f t="shared" si="11"/>
        <v>1.3592136888000001E-3</v>
      </c>
    </row>
    <row r="114" spans="1:10">
      <c r="A114" s="258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12">
        <f t="shared" si="9"/>
        <v>2220937.4</v>
      </c>
      <c r="G114" s="49"/>
      <c r="H114" s="49"/>
      <c r="I114" s="15">
        <f t="shared" si="10"/>
        <v>24012.775168799999</v>
      </c>
      <c r="J114" s="34">
        <f t="shared" si="11"/>
        <v>2.4012775168799998E-2</v>
      </c>
    </row>
    <row r="115" spans="1:10">
      <c r="A115" s="258"/>
      <c r="B115" s="53" t="s">
        <v>229</v>
      </c>
      <c r="C115" s="44">
        <v>0.34</v>
      </c>
      <c r="D115" s="46">
        <v>0.2</v>
      </c>
      <c r="E115" s="37">
        <v>0</v>
      </c>
      <c r="F115" s="112">
        <f t="shared" si="9"/>
        <v>2220937.4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75" t="s">
        <v>293</v>
      </c>
      <c r="B116" s="275"/>
      <c r="C116" s="275"/>
      <c r="D116" s="275"/>
      <c r="E116" s="275"/>
      <c r="F116" s="275"/>
      <c r="G116" s="275"/>
      <c r="H116" s="275"/>
      <c r="I116" s="113">
        <f>SUM(I101:I115)</f>
        <v>158921.39659439999</v>
      </c>
      <c r="J116" s="114">
        <f>SUM(J101:J115)</f>
        <v>0.15892139659439997</v>
      </c>
    </row>
    <row r="119" spans="1:10">
      <c r="A119" s="276" t="s">
        <v>0</v>
      </c>
      <c r="B119" s="277"/>
      <c r="C119" s="196" t="s">
        <v>1</v>
      </c>
      <c r="D119" s="280"/>
      <c r="E119" s="280"/>
      <c r="F119" s="280"/>
      <c r="G119" s="280"/>
      <c r="H119" s="280"/>
      <c r="I119" s="280"/>
    </row>
    <row r="120" spans="1:10">
      <c r="A120" s="276" t="s">
        <v>2</v>
      </c>
      <c r="B120" s="277"/>
      <c r="C120" s="196" t="s">
        <v>117</v>
      </c>
      <c r="D120" s="280"/>
      <c r="E120" s="280"/>
      <c r="F120" s="280"/>
      <c r="G120" s="280"/>
      <c r="H120" s="280"/>
      <c r="I120" s="280"/>
    </row>
    <row r="121" spans="1:10">
      <c r="A121" s="276" t="s">
        <v>4</v>
      </c>
      <c r="B121" s="277"/>
      <c r="C121" s="196" t="s">
        <v>118</v>
      </c>
      <c r="D121" s="280"/>
      <c r="E121" s="280"/>
      <c r="F121" s="280"/>
      <c r="G121" s="280"/>
      <c r="H121" s="280"/>
      <c r="I121" s="280"/>
    </row>
    <row r="122" spans="1:10">
      <c r="A122" s="276" t="s">
        <v>6</v>
      </c>
      <c r="B122" s="277"/>
      <c r="C122" s="196" t="s">
        <v>145</v>
      </c>
      <c r="D122" s="280"/>
      <c r="E122" s="280"/>
      <c r="F122" s="280"/>
      <c r="G122" s="280"/>
      <c r="H122" s="280"/>
      <c r="I122" s="280"/>
    </row>
    <row r="123" spans="1:10">
      <c r="A123" s="248" t="s">
        <v>10</v>
      </c>
      <c r="B123" s="265"/>
      <c r="C123" s="265"/>
      <c r="D123" s="265"/>
      <c r="E123" s="265"/>
      <c r="F123" s="265"/>
      <c r="G123" s="265"/>
      <c r="H123" s="265"/>
      <c r="I123" s="265"/>
      <c r="J123" s="111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92" t="s">
        <v>79</v>
      </c>
    </row>
    <row r="125" spans="1:10" ht="51">
      <c r="A125" s="206" t="s">
        <v>146</v>
      </c>
      <c r="B125" s="206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206"/>
      <c r="B126" s="206"/>
      <c r="C126" s="76" t="s">
        <v>154</v>
      </c>
      <c r="D126" s="76" t="s">
        <v>155</v>
      </c>
      <c r="E126" s="76" t="s">
        <v>156</v>
      </c>
      <c r="F126" s="76" t="s">
        <v>127</v>
      </c>
      <c r="G126" s="76" t="s">
        <v>157</v>
      </c>
      <c r="H126" s="76" t="s">
        <v>158</v>
      </c>
      <c r="I126" s="76" t="s">
        <v>159</v>
      </c>
      <c r="J126" s="76" t="s">
        <v>159</v>
      </c>
    </row>
    <row r="127" spans="1:10" ht="28.5">
      <c r="A127" s="206"/>
      <c r="B127" s="206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22"/>
      <c r="B128" s="222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78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12">
        <f>$M$16</f>
        <v>2251831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79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12">
        <f t="shared" ref="F130:F143" si="12">$M$16</f>
        <v>2251831</v>
      </c>
      <c r="G130" s="48"/>
      <c r="H130" s="48"/>
      <c r="I130" s="15">
        <f t="shared" ref="I130:I143" si="13">((C130*D130*E130)*(F130-G130))-H130</f>
        <v>34290.882468000003</v>
      </c>
      <c r="J130" s="34">
        <f t="shared" ref="J130:J143" si="14">I130/(10^6)</f>
        <v>3.4290882468000002E-2</v>
      </c>
    </row>
    <row r="131" spans="1:10">
      <c r="A131" s="279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12">
        <f t="shared" si="12"/>
        <v>2251831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58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12">
        <f t="shared" si="12"/>
        <v>2251831</v>
      </c>
      <c r="G132" s="49"/>
      <c r="H132" s="49"/>
      <c r="I132" s="15">
        <f t="shared" si="13"/>
        <v>36479.662200000006</v>
      </c>
      <c r="J132" s="34">
        <f t="shared" si="14"/>
        <v>3.6479662200000006E-2</v>
      </c>
    </row>
    <row r="133" spans="1:10">
      <c r="A133" s="258"/>
      <c r="B133" s="53" t="s">
        <v>229</v>
      </c>
      <c r="C133" s="44">
        <v>0.54</v>
      </c>
      <c r="D133" s="46">
        <v>0.43</v>
      </c>
      <c r="E133" s="37">
        <v>0</v>
      </c>
      <c r="F133" s="112">
        <f t="shared" si="12"/>
        <v>2251831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58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12">
        <f t="shared" si="12"/>
        <v>2251831</v>
      </c>
      <c r="G134" s="49"/>
      <c r="H134" s="49"/>
      <c r="I134" s="15">
        <f t="shared" si="13"/>
        <v>14591.864879999997</v>
      </c>
      <c r="J134" s="34">
        <f t="shared" si="14"/>
        <v>1.4591864879999998E-2</v>
      </c>
    </row>
    <row r="135" spans="1:10">
      <c r="A135" s="258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12">
        <f t="shared" si="12"/>
        <v>2251831</v>
      </c>
      <c r="G135" s="49"/>
      <c r="H135" s="49"/>
      <c r="I135" s="15">
        <f t="shared" si="13"/>
        <v>1297.0546559999998</v>
      </c>
      <c r="J135" s="34">
        <f t="shared" si="14"/>
        <v>1.2970546559999997E-3</v>
      </c>
    </row>
    <row r="136" spans="1:10">
      <c r="A136" s="258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12">
        <f t="shared" si="12"/>
        <v>2251831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58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12">
        <f t="shared" si="12"/>
        <v>2251831</v>
      </c>
      <c r="G137" s="49"/>
      <c r="H137" s="49"/>
      <c r="I137" s="15">
        <f t="shared" si="13"/>
        <v>11997.755567999999</v>
      </c>
      <c r="J137" s="34">
        <f t="shared" si="14"/>
        <v>1.1997755567999998E-2</v>
      </c>
    </row>
    <row r="138" spans="1:10">
      <c r="A138" s="258"/>
      <c r="B138" s="53" t="s">
        <v>229</v>
      </c>
      <c r="C138" s="44">
        <v>0.12</v>
      </c>
      <c r="D138" s="46">
        <v>0</v>
      </c>
      <c r="E138" s="37">
        <v>0</v>
      </c>
      <c r="F138" s="112">
        <f t="shared" si="12"/>
        <v>2251831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58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12">
        <f t="shared" si="12"/>
        <v>2251831</v>
      </c>
      <c r="G139" s="49"/>
      <c r="H139" s="49"/>
      <c r="I139" s="15">
        <f t="shared" si="13"/>
        <v>32156.146680000005</v>
      </c>
      <c r="J139" s="34">
        <f t="shared" si="14"/>
        <v>3.2156146680000004E-2</v>
      </c>
    </row>
    <row r="140" spans="1:10">
      <c r="A140" s="258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12">
        <f t="shared" si="12"/>
        <v>2251831</v>
      </c>
      <c r="G140" s="49"/>
      <c r="H140" s="49"/>
      <c r="I140" s="15">
        <f t="shared" si="13"/>
        <v>4593.73524</v>
      </c>
      <c r="J140" s="34">
        <f t="shared" si="14"/>
        <v>4.5937352399999997E-3</v>
      </c>
    </row>
    <row r="141" spans="1:10">
      <c r="A141" s="258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12">
        <f t="shared" si="12"/>
        <v>2251831</v>
      </c>
      <c r="G141" s="49"/>
      <c r="H141" s="49"/>
      <c r="I141" s="15">
        <f t="shared" si="13"/>
        <v>1378.120572</v>
      </c>
      <c r="J141" s="34">
        <f t="shared" si="14"/>
        <v>1.3781205720000001E-3</v>
      </c>
    </row>
    <row r="142" spans="1:10">
      <c r="A142" s="258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12">
        <f t="shared" si="12"/>
        <v>2251831</v>
      </c>
      <c r="G142" s="49"/>
      <c r="H142" s="49"/>
      <c r="I142" s="15">
        <f t="shared" si="13"/>
        <v>24346.796772000002</v>
      </c>
      <c r="J142" s="34">
        <f t="shared" si="14"/>
        <v>2.4346796772000003E-2</v>
      </c>
    </row>
    <row r="143" spans="1:10">
      <c r="A143" s="258"/>
      <c r="B143" s="53" t="s">
        <v>229</v>
      </c>
      <c r="C143" s="44">
        <v>0.34</v>
      </c>
      <c r="D143" s="46">
        <v>0.2</v>
      </c>
      <c r="E143" s="37">
        <v>0</v>
      </c>
      <c r="F143" s="112">
        <f t="shared" si="12"/>
        <v>2251831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75" t="s">
        <v>294</v>
      </c>
      <c r="B144" s="275"/>
      <c r="C144" s="275"/>
      <c r="D144" s="275"/>
      <c r="E144" s="275"/>
      <c r="F144" s="275"/>
      <c r="G144" s="275"/>
      <c r="H144" s="275"/>
      <c r="I144" s="113">
        <f>SUM(I129:I143)</f>
        <v>161132.01903600001</v>
      </c>
      <c r="J144" s="114">
        <f>SUM(J129:J143)</f>
        <v>0.16113201903600002</v>
      </c>
    </row>
    <row r="147" spans="1:10">
      <c r="A147" s="276" t="s">
        <v>0</v>
      </c>
      <c r="B147" s="277"/>
      <c r="C147" s="196" t="s">
        <v>1</v>
      </c>
      <c r="D147" s="280"/>
      <c r="E147" s="280"/>
      <c r="F147" s="280"/>
      <c r="G147" s="280"/>
      <c r="H147" s="280"/>
      <c r="I147" s="280"/>
    </row>
    <row r="148" spans="1:10">
      <c r="A148" s="276" t="s">
        <v>2</v>
      </c>
      <c r="B148" s="277"/>
      <c r="C148" s="196" t="s">
        <v>117</v>
      </c>
      <c r="D148" s="280"/>
      <c r="E148" s="280"/>
      <c r="F148" s="280"/>
      <c r="G148" s="280"/>
      <c r="H148" s="280"/>
      <c r="I148" s="280"/>
    </row>
    <row r="149" spans="1:10">
      <c r="A149" s="276" t="s">
        <v>4</v>
      </c>
      <c r="B149" s="277"/>
      <c r="C149" s="196" t="s">
        <v>118</v>
      </c>
      <c r="D149" s="280"/>
      <c r="E149" s="280"/>
      <c r="F149" s="280"/>
      <c r="G149" s="280"/>
      <c r="H149" s="280"/>
      <c r="I149" s="280"/>
    </row>
    <row r="150" spans="1:10">
      <c r="A150" s="276" t="s">
        <v>6</v>
      </c>
      <c r="B150" s="277"/>
      <c r="C150" s="196" t="s">
        <v>145</v>
      </c>
      <c r="D150" s="280"/>
      <c r="E150" s="280"/>
      <c r="F150" s="280"/>
      <c r="G150" s="280"/>
      <c r="H150" s="280"/>
      <c r="I150" s="280"/>
    </row>
    <row r="151" spans="1:10">
      <c r="A151" s="248" t="s">
        <v>10</v>
      </c>
      <c r="B151" s="265"/>
      <c r="C151" s="265"/>
      <c r="D151" s="265"/>
      <c r="E151" s="265"/>
      <c r="F151" s="265"/>
      <c r="G151" s="265"/>
      <c r="H151" s="265"/>
      <c r="I151" s="265"/>
      <c r="J151" s="111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92" t="s">
        <v>79</v>
      </c>
    </row>
    <row r="153" spans="1:10" ht="51">
      <c r="A153" s="206" t="s">
        <v>146</v>
      </c>
      <c r="B153" s="206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206"/>
      <c r="B154" s="206"/>
      <c r="C154" s="76" t="s">
        <v>154</v>
      </c>
      <c r="D154" s="76" t="s">
        <v>155</v>
      </c>
      <c r="E154" s="76" t="s">
        <v>156</v>
      </c>
      <c r="F154" s="76" t="s">
        <v>127</v>
      </c>
      <c r="G154" s="76" t="s">
        <v>157</v>
      </c>
      <c r="H154" s="76" t="s">
        <v>158</v>
      </c>
      <c r="I154" s="76" t="s">
        <v>159</v>
      </c>
      <c r="J154" s="76" t="s">
        <v>159</v>
      </c>
    </row>
    <row r="155" spans="1:10" ht="28.5">
      <c r="A155" s="206"/>
      <c r="B155" s="206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22"/>
      <c r="B156" s="222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78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12">
        <f>$M$17</f>
        <v>2277614.6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79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12">
        <f t="shared" ref="F158:F171" si="15">$M$17</f>
        <v>2277614.6</v>
      </c>
      <c r="G158" s="48"/>
      <c r="H158" s="48"/>
      <c r="I158" s="15">
        <f t="shared" ref="I158:I171" si="16">((C158*D158*E158)*(F158-G158))-H158</f>
        <v>34683.515128800005</v>
      </c>
      <c r="J158" s="34">
        <f t="shared" ref="J158:J171" si="17">I158/(10^6)</f>
        <v>3.4683515128800003E-2</v>
      </c>
    </row>
    <row r="159" spans="1:10">
      <c r="A159" s="279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12">
        <f t="shared" si="15"/>
        <v>2277614.6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58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12">
        <f t="shared" si="15"/>
        <v>2277614.6</v>
      </c>
      <c r="G160" s="49"/>
      <c r="H160" s="49"/>
      <c r="I160" s="15">
        <f t="shared" si="16"/>
        <v>36897.356520000008</v>
      </c>
      <c r="J160" s="34">
        <f t="shared" si="17"/>
        <v>3.6897356520000008E-2</v>
      </c>
    </row>
    <row r="161" spans="1:10">
      <c r="A161" s="258"/>
      <c r="B161" s="53" t="s">
        <v>229</v>
      </c>
      <c r="C161" s="44">
        <v>0.54</v>
      </c>
      <c r="D161" s="46">
        <v>0.43</v>
      </c>
      <c r="E161" s="37">
        <v>0</v>
      </c>
      <c r="F161" s="112">
        <f t="shared" si="15"/>
        <v>2277614.6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58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12">
        <f t="shared" si="15"/>
        <v>2277614.6</v>
      </c>
      <c r="G162" s="49"/>
      <c r="H162" s="49"/>
      <c r="I162" s="15">
        <f t="shared" si="16"/>
        <v>14758.942607999998</v>
      </c>
      <c r="J162" s="34">
        <f t="shared" si="17"/>
        <v>1.4758942607999998E-2</v>
      </c>
    </row>
    <row r="163" spans="1:10">
      <c r="A163" s="258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12">
        <f t="shared" si="15"/>
        <v>2277614.6</v>
      </c>
      <c r="G163" s="49"/>
      <c r="H163" s="49"/>
      <c r="I163" s="15">
        <f t="shared" si="16"/>
        <v>1311.9060095999998</v>
      </c>
      <c r="J163" s="34">
        <f t="shared" si="17"/>
        <v>1.3119060095999999E-3</v>
      </c>
    </row>
    <row r="164" spans="1:10">
      <c r="A164" s="258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12">
        <f t="shared" si="15"/>
        <v>2277614.6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58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12">
        <f t="shared" si="15"/>
        <v>2277614.6</v>
      </c>
      <c r="G165" s="49"/>
      <c r="H165" s="49"/>
      <c r="I165" s="15">
        <f t="shared" si="16"/>
        <v>12135.130588799999</v>
      </c>
      <c r="J165" s="34">
        <f t="shared" si="17"/>
        <v>1.2135130588799999E-2</v>
      </c>
    </row>
    <row r="166" spans="1:10">
      <c r="A166" s="258"/>
      <c r="B166" s="53" t="s">
        <v>229</v>
      </c>
      <c r="C166" s="44">
        <v>0.12</v>
      </c>
      <c r="D166" s="46">
        <v>0</v>
      </c>
      <c r="E166" s="37">
        <v>0</v>
      </c>
      <c r="F166" s="112">
        <f t="shared" si="15"/>
        <v>2277614.6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58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12">
        <f t="shared" si="15"/>
        <v>2277614.6</v>
      </c>
      <c r="G167" s="49"/>
      <c r="H167" s="49"/>
      <c r="I167" s="15">
        <f t="shared" si="16"/>
        <v>32524.336488000008</v>
      </c>
      <c r="J167" s="34">
        <f t="shared" si="17"/>
        <v>3.2524336488000009E-2</v>
      </c>
    </row>
    <row r="168" spans="1:10">
      <c r="A168" s="258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12">
        <f t="shared" si="15"/>
        <v>2277614.6</v>
      </c>
      <c r="G168" s="49"/>
      <c r="H168" s="49"/>
      <c r="I168" s="15">
        <f t="shared" si="16"/>
        <v>4646.3337840000004</v>
      </c>
      <c r="J168" s="34">
        <f t="shared" si="17"/>
        <v>4.6463337840000002E-3</v>
      </c>
    </row>
    <row r="169" spans="1:10">
      <c r="A169" s="258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12">
        <f t="shared" si="15"/>
        <v>2277614.6</v>
      </c>
      <c r="G169" s="49"/>
      <c r="H169" s="49"/>
      <c r="I169" s="15">
        <f t="shared" si="16"/>
        <v>1393.9001352</v>
      </c>
      <c r="J169" s="34">
        <f t="shared" si="17"/>
        <v>1.3939001352000001E-3</v>
      </c>
    </row>
    <row r="170" spans="1:10">
      <c r="A170" s="258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12">
        <f t="shared" si="15"/>
        <v>2277614.6</v>
      </c>
      <c r="G170" s="49"/>
      <c r="H170" s="49"/>
      <c r="I170" s="15">
        <f t="shared" si="16"/>
        <v>24625.569055200001</v>
      </c>
      <c r="J170" s="34">
        <f t="shared" si="17"/>
        <v>2.4625569055200001E-2</v>
      </c>
    </row>
    <row r="171" spans="1:10">
      <c r="A171" s="258"/>
      <c r="B171" s="53" t="s">
        <v>229</v>
      </c>
      <c r="C171" s="44">
        <v>0.34</v>
      </c>
      <c r="D171" s="46">
        <v>0.2</v>
      </c>
      <c r="E171" s="37">
        <v>0</v>
      </c>
      <c r="F171" s="112">
        <f t="shared" si="15"/>
        <v>2277614.6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75" t="s">
        <v>295</v>
      </c>
      <c r="B172" s="275"/>
      <c r="C172" s="275"/>
      <c r="D172" s="275"/>
      <c r="E172" s="275"/>
      <c r="F172" s="275"/>
      <c r="G172" s="275"/>
      <c r="H172" s="275"/>
      <c r="I172" s="113">
        <f>SUM(I157:I171)</f>
        <v>162976.99031759999</v>
      </c>
      <c r="J172" s="114">
        <f>SUM(J157:J171)</f>
        <v>0.16297699031760002</v>
      </c>
    </row>
    <row r="175" spans="1:10">
      <c r="A175" s="276" t="s">
        <v>0</v>
      </c>
      <c r="B175" s="277"/>
      <c r="C175" s="196" t="s">
        <v>1</v>
      </c>
      <c r="D175" s="280"/>
      <c r="E175" s="280"/>
      <c r="F175" s="280"/>
      <c r="G175" s="280"/>
      <c r="H175" s="280"/>
      <c r="I175" s="280"/>
    </row>
    <row r="176" spans="1:10">
      <c r="A176" s="276" t="s">
        <v>2</v>
      </c>
      <c r="B176" s="277"/>
      <c r="C176" s="196" t="s">
        <v>117</v>
      </c>
      <c r="D176" s="280"/>
      <c r="E176" s="280"/>
      <c r="F176" s="280"/>
      <c r="G176" s="280"/>
      <c r="H176" s="280"/>
      <c r="I176" s="280"/>
    </row>
    <row r="177" spans="1:10">
      <c r="A177" s="276" t="s">
        <v>4</v>
      </c>
      <c r="B177" s="277"/>
      <c r="C177" s="196" t="s">
        <v>118</v>
      </c>
      <c r="D177" s="280"/>
      <c r="E177" s="280"/>
      <c r="F177" s="280"/>
      <c r="G177" s="280"/>
      <c r="H177" s="280"/>
      <c r="I177" s="280"/>
    </row>
    <row r="178" spans="1:10">
      <c r="A178" s="276" t="s">
        <v>6</v>
      </c>
      <c r="B178" s="277"/>
      <c r="C178" s="196" t="s">
        <v>145</v>
      </c>
      <c r="D178" s="280"/>
      <c r="E178" s="280"/>
      <c r="F178" s="280"/>
      <c r="G178" s="280"/>
      <c r="H178" s="280"/>
      <c r="I178" s="280"/>
    </row>
    <row r="179" spans="1:10">
      <c r="A179" s="248" t="s">
        <v>10</v>
      </c>
      <c r="B179" s="265"/>
      <c r="C179" s="265"/>
      <c r="D179" s="265"/>
      <c r="E179" s="265"/>
      <c r="F179" s="265"/>
      <c r="G179" s="265"/>
      <c r="H179" s="265"/>
      <c r="I179" s="265"/>
      <c r="J179" s="111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92" t="s">
        <v>79</v>
      </c>
    </row>
    <row r="181" spans="1:10" ht="51">
      <c r="A181" s="206" t="s">
        <v>146</v>
      </c>
      <c r="B181" s="206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206"/>
      <c r="B182" s="206"/>
      <c r="C182" s="76" t="s">
        <v>154</v>
      </c>
      <c r="D182" s="76" t="s">
        <v>155</v>
      </c>
      <c r="E182" s="76" t="s">
        <v>156</v>
      </c>
      <c r="F182" s="76" t="s">
        <v>127</v>
      </c>
      <c r="G182" s="76" t="s">
        <v>157</v>
      </c>
      <c r="H182" s="76" t="s">
        <v>158</v>
      </c>
      <c r="I182" s="76" t="s">
        <v>159</v>
      </c>
      <c r="J182" s="76" t="s">
        <v>159</v>
      </c>
    </row>
    <row r="183" spans="1:10" ht="28.5">
      <c r="A183" s="206"/>
      <c r="B183" s="206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22"/>
      <c r="B184" s="222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78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12">
        <f>$M$18</f>
        <v>2366987.04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79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12">
        <f t="shared" ref="F186:F199" si="18">$M$18</f>
        <v>2366987.04</v>
      </c>
      <c r="G186" s="48"/>
      <c r="H186" s="48"/>
      <c r="I186" s="15">
        <f t="shared" ref="I186:I199" si="19">((C186*D186*E186)*(F186-G186))-H186</f>
        <v>36044.478645119998</v>
      </c>
      <c r="J186" s="34">
        <f t="shared" ref="J186:J199" si="20">I186/(10^6)</f>
        <v>3.6044478645119997E-2</v>
      </c>
    </row>
    <row r="187" spans="1:10">
      <c r="A187" s="279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12">
        <f t="shared" si="18"/>
        <v>2366987.04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58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12">
        <f t="shared" si="18"/>
        <v>2366987.04</v>
      </c>
      <c r="G188" s="49"/>
      <c r="H188" s="49"/>
      <c r="I188" s="15">
        <f t="shared" si="19"/>
        <v>38345.190048000004</v>
      </c>
      <c r="J188" s="34">
        <f t="shared" si="20"/>
        <v>3.8345190048000001E-2</v>
      </c>
    </row>
    <row r="189" spans="1:10">
      <c r="A189" s="258"/>
      <c r="B189" s="53" t="s">
        <v>229</v>
      </c>
      <c r="C189" s="44">
        <v>0.54</v>
      </c>
      <c r="D189" s="46">
        <v>0.43</v>
      </c>
      <c r="E189" s="37">
        <v>0</v>
      </c>
      <c r="F189" s="112">
        <f t="shared" si="18"/>
        <v>2366987.04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58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12">
        <f t="shared" si="18"/>
        <v>2366987.04</v>
      </c>
      <c r="G190" s="49"/>
      <c r="H190" s="49"/>
      <c r="I190" s="15">
        <f t="shared" si="19"/>
        <v>15338.076019199998</v>
      </c>
      <c r="J190" s="34">
        <f t="shared" si="20"/>
        <v>1.5338076019199998E-2</v>
      </c>
    </row>
    <row r="191" spans="1:10">
      <c r="A191" s="258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12">
        <f t="shared" si="18"/>
        <v>2366987.04</v>
      </c>
      <c r="G191" s="49"/>
      <c r="H191" s="49"/>
      <c r="I191" s="15">
        <f t="shared" si="19"/>
        <v>1363.3845350399997</v>
      </c>
      <c r="J191" s="34">
        <f t="shared" si="20"/>
        <v>1.3633845350399998E-3</v>
      </c>
    </row>
    <row r="192" spans="1:10">
      <c r="A192" s="258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12">
        <f t="shared" si="18"/>
        <v>2366987.04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58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12">
        <f t="shared" si="18"/>
        <v>2366987.04</v>
      </c>
      <c r="G193" s="49"/>
      <c r="H193" s="49"/>
      <c r="I193" s="15">
        <f t="shared" si="19"/>
        <v>12611.306949119999</v>
      </c>
      <c r="J193" s="34">
        <f t="shared" si="20"/>
        <v>1.2611306949119999E-2</v>
      </c>
    </row>
    <row r="194" spans="1:10">
      <c r="A194" s="258"/>
      <c r="B194" s="53" t="s">
        <v>229</v>
      </c>
      <c r="C194" s="44">
        <v>0.12</v>
      </c>
      <c r="D194" s="46">
        <v>0</v>
      </c>
      <c r="E194" s="37">
        <v>0</v>
      </c>
      <c r="F194" s="112">
        <f t="shared" si="18"/>
        <v>2366987.04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58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12">
        <f t="shared" si="18"/>
        <v>2366987.04</v>
      </c>
      <c r="G195" s="49"/>
      <c r="H195" s="49"/>
      <c r="I195" s="15">
        <f t="shared" si="19"/>
        <v>33800.574931200004</v>
      </c>
      <c r="J195" s="34">
        <f t="shared" si="20"/>
        <v>3.3800574931200006E-2</v>
      </c>
    </row>
    <row r="196" spans="1:10">
      <c r="A196" s="258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12">
        <f t="shared" si="18"/>
        <v>2366987.04</v>
      </c>
      <c r="G196" s="49"/>
      <c r="H196" s="49"/>
      <c r="I196" s="15">
        <f t="shared" si="19"/>
        <v>4828.6535616000001</v>
      </c>
      <c r="J196" s="34">
        <f t="shared" si="20"/>
        <v>4.8286535616000005E-3</v>
      </c>
    </row>
    <row r="197" spans="1:10">
      <c r="A197" s="258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12">
        <f t="shared" si="18"/>
        <v>2366987.04</v>
      </c>
      <c r="G197" s="49"/>
      <c r="H197" s="49"/>
      <c r="I197" s="15">
        <f t="shared" si="19"/>
        <v>1448.59606848</v>
      </c>
      <c r="J197" s="34">
        <f t="shared" si="20"/>
        <v>1.44859606848E-3</v>
      </c>
    </row>
    <row r="198" spans="1:10">
      <c r="A198" s="258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12">
        <f t="shared" si="18"/>
        <v>2366987.04</v>
      </c>
      <c r="G198" s="49"/>
      <c r="H198" s="49"/>
      <c r="I198" s="15">
        <f t="shared" si="19"/>
        <v>25591.863876480002</v>
      </c>
      <c r="J198" s="34">
        <f t="shared" si="20"/>
        <v>2.5591863876480003E-2</v>
      </c>
    </row>
    <row r="199" spans="1:10">
      <c r="A199" s="258"/>
      <c r="B199" s="53" t="s">
        <v>229</v>
      </c>
      <c r="C199" s="44">
        <v>0.34</v>
      </c>
      <c r="D199" s="46">
        <v>0.2</v>
      </c>
      <c r="E199" s="37">
        <v>0</v>
      </c>
      <c r="F199" s="112">
        <f t="shared" si="18"/>
        <v>2366987.04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75" t="s">
        <v>296</v>
      </c>
      <c r="B200" s="275"/>
      <c r="C200" s="275"/>
      <c r="D200" s="275"/>
      <c r="E200" s="275"/>
      <c r="F200" s="275"/>
      <c r="G200" s="275"/>
      <c r="H200" s="275"/>
      <c r="I200" s="113">
        <f>SUM(I185:I199)</f>
        <v>169372.12463424</v>
      </c>
      <c r="J200" s="114">
        <f>SUM(J185:J199)</f>
        <v>0.16937212463423998</v>
      </c>
    </row>
    <row r="203" spans="1:10">
      <c r="A203" s="276" t="s">
        <v>0</v>
      </c>
      <c r="B203" s="277"/>
      <c r="C203" s="196" t="s">
        <v>1</v>
      </c>
      <c r="D203" s="280"/>
      <c r="E203" s="280"/>
      <c r="F203" s="280"/>
      <c r="G203" s="280"/>
      <c r="H203" s="280"/>
      <c r="I203" s="280"/>
    </row>
    <row r="204" spans="1:10">
      <c r="A204" s="276" t="s">
        <v>2</v>
      </c>
      <c r="B204" s="277"/>
      <c r="C204" s="196" t="s">
        <v>117</v>
      </c>
      <c r="D204" s="280"/>
      <c r="E204" s="280"/>
      <c r="F204" s="280"/>
      <c r="G204" s="280"/>
      <c r="H204" s="280"/>
      <c r="I204" s="280"/>
    </row>
    <row r="205" spans="1:10">
      <c r="A205" s="276" t="s">
        <v>4</v>
      </c>
      <c r="B205" s="277"/>
      <c r="C205" s="196" t="s">
        <v>118</v>
      </c>
      <c r="D205" s="280"/>
      <c r="E205" s="280"/>
      <c r="F205" s="280"/>
      <c r="G205" s="280"/>
      <c r="H205" s="280"/>
      <c r="I205" s="280"/>
    </row>
    <row r="206" spans="1:10">
      <c r="A206" s="276" t="s">
        <v>6</v>
      </c>
      <c r="B206" s="277"/>
      <c r="C206" s="196" t="s">
        <v>145</v>
      </c>
      <c r="D206" s="280"/>
      <c r="E206" s="280"/>
      <c r="F206" s="280"/>
      <c r="G206" s="280"/>
      <c r="H206" s="280"/>
      <c r="I206" s="280"/>
    </row>
    <row r="207" spans="1:10">
      <c r="A207" s="248" t="s">
        <v>10</v>
      </c>
      <c r="B207" s="265"/>
      <c r="C207" s="265"/>
      <c r="D207" s="265"/>
      <c r="E207" s="265"/>
      <c r="F207" s="265"/>
      <c r="G207" s="265"/>
      <c r="H207" s="265"/>
      <c r="I207" s="265"/>
      <c r="J207" s="111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92" t="s">
        <v>79</v>
      </c>
    </row>
    <row r="209" spans="1:10" ht="51">
      <c r="A209" s="206" t="s">
        <v>146</v>
      </c>
      <c r="B209" s="206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206"/>
      <c r="B210" s="206"/>
      <c r="C210" s="76" t="s">
        <v>154</v>
      </c>
      <c r="D210" s="76" t="s">
        <v>155</v>
      </c>
      <c r="E210" s="76" t="s">
        <v>156</v>
      </c>
      <c r="F210" s="76" t="s">
        <v>127</v>
      </c>
      <c r="G210" s="76" t="s">
        <v>157</v>
      </c>
      <c r="H210" s="76" t="s">
        <v>158</v>
      </c>
      <c r="I210" s="76" t="s">
        <v>159</v>
      </c>
      <c r="J210" s="76" t="s">
        <v>159</v>
      </c>
    </row>
    <row r="211" spans="1:10" ht="28.5">
      <c r="A211" s="206"/>
      <c r="B211" s="206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22"/>
      <c r="B212" s="222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78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12">
        <f>$M$19</f>
        <v>2417289.88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79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12">
        <f t="shared" ref="F214:F227" si="21">$M$19</f>
        <v>2417289.88</v>
      </c>
      <c r="G214" s="48"/>
      <c r="H214" s="48"/>
      <c r="I214" s="15">
        <f t="shared" ref="I214:I227" si="22">((C214*D214*E214)*(F214-G214))-H214</f>
        <v>36810.490292639995</v>
      </c>
      <c r="J214" s="34">
        <f t="shared" ref="J214:J227" si="23">I214/(10^6)</f>
        <v>3.6810490292639997E-2</v>
      </c>
    </row>
    <row r="215" spans="1:10">
      <c r="A215" s="279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12">
        <f t="shared" si="21"/>
        <v>2417289.88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58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12">
        <f t="shared" si="21"/>
        <v>2417289.88</v>
      </c>
      <c r="G216" s="49"/>
      <c r="H216" s="49"/>
      <c r="I216" s="15">
        <f t="shared" si="22"/>
        <v>39160.096056000002</v>
      </c>
      <c r="J216" s="34">
        <f t="shared" si="23"/>
        <v>3.9160096056000002E-2</v>
      </c>
    </row>
    <row r="217" spans="1:10">
      <c r="A217" s="258"/>
      <c r="B217" s="53" t="s">
        <v>229</v>
      </c>
      <c r="C217" s="44">
        <v>0.54</v>
      </c>
      <c r="D217" s="46">
        <v>0.43</v>
      </c>
      <c r="E217" s="37">
        <v>0</v>
      </c>
      <c r="F217" s="112">
        <f t="shared" si="21"/>
        <v>2417289.88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58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12">
        <f t="shared" si="21"/>
        <v>2417289.88</v>
      </c>
      <c r="G218" s="49"/>
      <c r="H218" s="49"/>
      <c r="I218" s="15">
        <f t="shared" si="22"/>
        <v>15664.038422399997</v>
      </c>
      <c r="J218" s="34">
        <f t="shared" si="23"/>
        <v>1.5664038422399999E-2</v>
      </c>
    </row>
    <row r="219" spans="1:10">
      <c r="A219" s="258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12">
        <f t="shared" si="21"/>
        <v>2417289.88</v>
      </c>
      <c r="G219" s="49"/>
      <c r="H219" s="49"/>
      <c r="I219" s="15">
        <f t="shared" si="22"/>
        <v>1392.3589708799998</v>
      </c>
      <c r="J219" s="34">
        <f t="shared" si="23"/>
        <v>1.3923589708799999E-3</v>
      </c>
    </row>
    <row r="220" spans="1:10">
      <c r="A220" s="258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12">
        <f t="shared" si="21"/>
        <v>2417289.88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58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12">
        <f t="shared" si="21"/>
        <v>2417289.88</v>
      </c>
      <c r="G221" s="49"/>
      <c r="H221" s="49"/>
      <c r="I221" s="15">
        <f t="shared" si="22"/>
        <v>12879.320480639997</v>
      </c>
      <c r="J221" s="34">
        <f t="shared" si="23"/>
        <v>1.2879320480639998E-2</v>
      </c>
    </row>
    <row r="222" spans="1:10">
      <c r="A222" s="258"/>
      <c r="B222" s="53" t="s">
        <v>229</v>
      </c>
      <c r="C222" s="44">
        <v>0.12</v>
      </c>
      <c r="D222" s="46">
        <v>0</v>
      </c>
      <c r="E222" s="37">
        <v>0</v>
      </c>
      <c r="F222" s="112">
        <f t="shared" si="21"/>
        <v>2417289.88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58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12">
        <f t="shared" si="21"/>
        <v>2417289.88</v>
      </c>
      <c r="G223" s="49"/>
      <c r="H223" s="49"/>
      <c r="I223" s="15">
        <f t="shared" si="22"/>
        <v>34518.899486400005</v>
      </c>
      <c r="J223" s="34">
        <f t="shared" si="23"/>
        <v>3.4518899486400002E-2</v>
      </c>
    </row>
    <row r="224" spans="1:10">
      <c r="A224" s="258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12">
        <f t="shared" si="21"/>
        <v>2417289.88</v>
      </c>
      <c r="G224" s="49"/>
      <c r="H224" s="49"/>
      <c r="I224" s="15">
        <f t="shared" si="22"/>
        <v>4931.2713552000005</v>
      </c>
      <c r="J224" s="34">
        <f t="shared" si="23"/>
        <v>4.9312713552000006E-3</v>
      </c>
    </row>
    <row r="225" spans="1:10">
      <c r="A225" s="258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12">
        <f t="shared" si="21"/>
        <v>2417289.88</v>
      </c>
      <c r="G225" s="49"/>
      <c r="H225" s="49"/>
      <c r="I225" s="15">
        <f t="shared" si="22"/>
        <v>1479.38140656</v>
      </c>
      <c r="J225" s="34">
        <f t="shared" si="23"/>
        <v>1.47938140656E-3</v>
      </c>
    </row>
    <row r="226" spans="1:10">
      <c r="A226" s="258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12">
        <f t="shared" si="21"/>
        <v>2417289.88</v>
      </c>
      <c r="G226" s="49"/>
      <c r="H226" s="49"/>
      <c r="I226" s="15">
        <f t="shared" si="22"/>
        <v>26135.738182559999</v>
      </c>
      <c r="J226" s="34">
        <f t="shared" si="23"/>
        <v>2.6135738182559997E-2</v>
      </c>
    </row>
    <row r="227" spans="1:10">
      <c r="A227" s="258"/>
      <c r="B227" s="53" t="s">
        <v>229</v>
      </c>
      <c r="C227" s="44">
        <v>0.34</v>
      </c>
      <c r="D227" s="46">
        <v>0.2</v>
      </c>
      <c r="E227" s="37">
        <v>0</v>
      </c>
      <c r="F227" s="112">
        <f t="shared" si="21"/>
        <v>2417289.88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75" t="s">
        <v>297</v>
      </c>
      <c r="B228" s="275"/>
      <c r="C228" s="275"/>
      <c r="D228" s="275"/>
      <c r="E228" s="275"/>
      <c r="F228" s="275"/>
      <c r="G228" s="275"/>
      <c r="H228" s="275"/>
      <c r="I228" s="113">
        <f>SUM(I213:I227)</f>
        <v>172971.59465327999</v>
      </c>
      <c r="J228" s="114">
        <f>SUM(J213:J227)</f>
        <v>0.17297159465327999</v>
      </c>
    </row>
    <row r="231" spans="1:10">
      <c r="A231" s="276" t="s">
        <v>0</v>
      </c>
      <c r="B231" s="277"/>
      <c r="C231" s="196" t="s">
        <v>1</v>
      </c>
      <c r="D231" s="280"/>
      <c r="E231" s="280"/>
      <c r="F231" s="280"/>
      <c r="G231" s="280"/>
      <c r="H231" s="280"/>
      <c r="I231" s="280"/>
    </row>
    <row r="232" spans="1:10">
      <c r="A232" s="276" t="s">
        <v>2</v>
      </c>
      <c r="B232" s="277"/>
      <c r="C232" s="196" t="s">
        <v>117</v>
      </c>
      <c r="D232" s="280"/>
      <c r="E232" s="280"/>
      <c r="F232" s="280"/>
      <c r="G232" s="280"/>
      <c r="H232" s="280"/>
      <c r="I232" s="280"/>
    </row>
    <row r="233" spans="1:10">
      <c r="A233" s="276" t="s">
        <v>4</v>
      </c>
      <c r="B233" s="277"/>
      <c r="C233" s="196" t="s">
        <v>118</v>
      </c>
      <c r="D233" s="280"/>
      <c r="E233" s="280"/>
      <c r="F233" s="280"/>
      <c r="G233" s="280"/>
      <c r="H233" s="280"/>
      <c r="I233" s="280"/>
    </row>
    <row r="234" spans="1:10">
      <c r="A234" s="276" t="s">
        <v>6</v>
      </c>
      <c r="B234" s="277"/>
      <c r="C234" s="196" t="s">
        <v>145</v>
      </c>
      <c r="D234" s="280"/>
      <c r="E234" s="280"/>
      <c r="F234" s="280"/>
      <c r="G234" s="280"/>
      <c r="H234" s="280"/>
      <c r="I234" s="280"/>
    </row>
    <row r="235" spans="1:10">
      <c r="A235" s="248" t="s">
        <v>10</v>
      </c>
      <c r="B235" s="265"/>
      <c r="C235" s="265"/>
      <c r="D235" s="265"/>
      <c r="E235" s="265"/>
      <c r="F235" s="265"/>
      <c r="G235" s="265"/>
      <c r="H235" s="265"/>
      <c r="I235" s="265"/>
      <c r="J235" s="111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92" t="s">
        <v>79</v>
      </c>
    </row>
    <row r="237" spans="1:10" ht="51">
      <c r="A237" s="206" t="s">
        <v>146</v>
      </c>
      <c r="B237" s="206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206"/>
      <c r="B238" s="206"/>
      <c r="C238" s="76" t="s">
        <v>154</v>
      </c>
      <c r="D238" s="76" t="s">
        <v>155</v>
      </c>
      <c r="E238" s="76" t="s">
        <v>156</v>
      </c>
      <c r="F238" s="76" t="s">
        <v>127</v>
      </c>
      <c r="G238" s="76" t="s">
        <v>157</v>
      </c>
      <c r="H238" s="76" t="s">
        <v>158</v>
      </c>
      <c r="I238" s="76" t="s">
        <v>159</v>
      </c>
      <c r="J238" s="76" t="s">
        <v>159</v>
      </c>
    </row>
    <row r="239" spans="1:10" ht="28.5">
      <c r="A239" s="206"/>
      <c r="B239" s="206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22"/>
      <c r="B240" s="222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78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12">
        <f>$M$20</f>
        <v>2467592.7200000002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79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12">
        <f t="shared" ref="F242:F255" si="24">$M$20</f>
        <v>2467592.7200000002</v>
      </c>
      <c r="G242" s="48"/>
      <c r="H242" s="48"/>
      <c r="I242" s="15">
        <f t="shared" ref="I242:I255" si="25">((C242*D242*E242)*(F242-G242))-H242</f>
        <v>37576.50194016</v>
      </c>
      <c r="J242" s="34">
        <f t="shared" ref="J242:J255" si="26">I242/(10^6)</f>
        <v>3.7576501940160004E-2</v>
      </c>
    </row>
    <row r="243" spans="1:10">
      <c r="A243" s="279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12">
        <f t="shared" si="24"/>
        <v>2467592.7200000002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58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12">
        <f t="shared" si="24"/>
        <v>2467592.7200000002</v>
      </c>
      <c r="G244" s="49"/>
      <c r="H244" s="49"/>
      <c r="I244" s="15">
        <f t="shared" si="25"/>
        <v>39975.002064000008</v>
      </c>
      <c r="J244" s="34">
        <f t="shared" si="26"/>
        <v>3.9975002064000009E-2</v>
      </c>
    </row>
    <row r="245" spans="1:10">
      <c r="A245" s="258"/>
      <c r="B245" s="53" t="s">
        <v>229</v>
      </c>
      <c r="C245" s="44">
        <v>0.54</v>
      </c>
      <c r="D245" s="46">
        <v>0.43</v>
      </c>
      <c r="E245" s="37">
        <v>0</v>
      </c>
      <c r="F245" s="112">
        <f t="shared" si="24"/>
        <v>2467592.7200000002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58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12">
        <f t="shared" si="24"/>
        <v>2467592.7200000002</v>
      </c>
      <c r="G246" s="49"/>
      <c r="H246" s="49"/>
      <c r="I246" s="15">
        <f t="shared" si="25"/>
        <v>15990.000825599998</v>
      </c>
      <c r="J246" s="34">
        <f t="shared" si="26"/>
        <v>1.5990000825599999E-2</v>
      </c>
    </row>
    <row r="247" spans="1:10">
      <c r="A247" s="258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12">
        <f t="shared" si="24"/>
        <v>2467592.7200000002</v>
      </c>
      <c r="G247" s="49"/>
      <c r="H247" s="49"/>
      <c r="I247" s="15">
        <f t="shared" si="25"/>
        <v>1421.3334067199999</v>
      </c>
      <c r="J247" s="34">
        <f t="shared" si="26"/>
        <v>1.4213334067199998E-3</v>
      </c>
    </row>
    <row r="248" spans="1:10">
      <c r="A248" s="258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12">
        <f t="shared" si="24"/>
        <v>2467592.7200000002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58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12">
        <f t="shared" si="24"/>
        <v>2467592.7200000002</v>
      </c>
      <c r="G249" s="49"/>
      <c r="H249" s="49"/>
      <c r="I249" s="15">
        <f t="shared" si="25"/>
        <v>13147.334012159999</v>
      </c>
      <c r="J249" s="34">
        <f t="shared" si="26"/>
        <v>1.3147334012159999E-2</v>
      </c>
    </row>
    <row r="250" spans="1:10">
      <c r="A250" s="258"/>
      <c r="B250" s="53" t="s">
        <v>229</v>
      </c>
      <c r="C250" s="44">
        <v>0.12</v>
      </c>
      <c r="D250" s="46">
        <v>0</v>
      </c>
      <c r="E250" s="37">
        <v>0</v>
      </c>
      <c r="F250" s="112">
        <f t="shared" si="24"/>
        <v>2467592.7200000002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58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12">
        <f t="shared" si="24"/>
        <v>2467592.7200000002</v>
      </c>
      <c r="G251" s="49"/>
      <c r="H251" s="49"/>
      <c r="I251" s="15">
        <f t="shared" si="25"/>
        <v>35237.224041600013</v>
      </c>
      <c r="J251" s="34">
        <f t="shared" si="26"/>
        <v>3.5237224041600013E-2</v>
      </c>
    </row>
    <row r="252" spans="1:10">
      <c r="A252" s="258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12">
        <f t="shared" si="24"/>
        <v>2467592.7200000002</v>
      </c>
      <c r="G252" s="49"/>
      <c r="H252" s="49"/>
      <c r="I252" s="15">
        <f t="shared" si="25"/>
        <v>5033.8891488000008</v>
      </c>
      <c r="J252" s="34">
        <f t="shared" si="26"/>
        <v>5.0338891488000007E-3</v>
      </c>
    </row>
    <row r="253" spans="1:10">
      <c r="A253" s="258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12">
        <f t="shared" si="24"/>
        <v>2467592.7200000002</v>
      </c>
      <c r="G253" s="49"/>
      <c r="H253" s="49"/>
      <c r="I253" s="15">
        <f t="shared" si="25"/>
        <v>1510.1667446400002</v>
      </c>
      <c r="J253" s="34">
        <f t="shared" si="26"/>
        <v>1.5101667446400001E-3</v>
      </c>
    </row>
    <row r="254" spans="1:10">
      <c r="A254" s="258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12">
        <f t="shared" si="24"/>
        <v>2467592.7200000002</v>
      </c>
      <c r="G254" s="49"/>
      <c r="H254" s="49"/>
      <c r="I254" s="15">
        <f t="shared" si="25"/>
        <v>26679.612488640003</v>
      </c>
      <c r="J254" s="34">
        <f t="shared" si="26"/>
        <v>2.6679612488640002E-2</v>
      </c>
    </row>
    <row r="255" spans="1:10">
      <c r="A255" s="258"/>
      <c r="B255" s="53" t="s">
        <v>229</v>
      </c>
      <c r="C255" s="44">
        <v>0.34</v>
      </c>
      <c r="D255" s="46">
        <v>0.2</v>
      </c>
      <c r="E255" s="37">
        <v>0</v>
      </c>
      <c r="F255" s="112">
        <f t="shared" si="24"/>
        <v>2467592.7200000002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75" t="s">
        <v>298</v>
      </c>
      <c r="B256" s="275"/>
      <c r="C256" s="275"/>
      <c r="D256" s="275"/>
      <c r="E256" s="275"/>
      <c r="F256" s="275"/>
      <c r="G256" s="275"/>
      <c r="H256" s="275"/>
      <c r="I256" s="113">
        <f>SUM(I241:I255)</f>
        <v>176571.06467232003</v>
      </c>
      <c r="J256" s="114">
        <f>SUM(J241:J255)</f>
        <v>0.17657106467232003</v>
      </c>
    </row>
    <row r="259" spans="1:10">
      <c r="A259" s="276" t="s">
        <v>0</v>
      </c>
      <c r="B259" s="277"/>
      <c r="C259" s="196" t="s">
        <v>1</v>
      </c>
      <c r="D259" s="280"/>
      <c r="E259" s="280"/>
      <c r="F259" s="280"/>
      <c r="G259" s="280"/>
      <c r="H259" s="280"/>
      <c r="I259" s="280"/>
    </row>
    <row r="260" spans="1:10">
      <c r="A260" s="276" t="s">
        <v>2</v>
      </c>
      <c r="B260" s="277"/>
      <c r="C260" s="196" t="s">
        <v>117</v>
      </c>
      <c r="D260" s="280"/>
      <c r="E260" s="280"/>
      <c r="F260" s="280"/>
      <c r="G260" s="280"/>
      <c r="H260" s="280"/>
      <c r="I260" s="280"/>
    </row>
    <row r="261" spans="1:10">
      <c r="A261" s="276" t="s">
        <v>4</v>
      </c>
      <c r="B261" s="277"/>
      <c r="C261" s="196" t="s">
        <v>118</v>
      </c>
      <c r="D261" s="280"/>
      <c r="E261" s="280"/>
      <c r="F261" s="280"/>
      <c r="G261" s="280"/>
      <c r="H261" s="280"/>
      <c r="I261" s="280"/>
    </row>
    <row r="262" spans="1:10">
      <c r="A262" s="276" t="s">
        <v>6</v>
      </c>
      <c r="B262" s="277"/>
      <c r="C262" s="196" t="s">
        <v>145</v>
      </c>
      <c r="D262" s="280"/>
      <c r="E262" s="280"/>
      <c r="F262" s="280"/>
      <c r="G262" s="280"/>
      <c r="H262" s="280"/>
      <c r="I262" s="280"/>
    </row>
    <row r="263" spans="1:10">
      <c r="A263" s="248" t="s">
        <v>10</v>
      </c>
      <c r="B263" s="265"/>
      <c r="C263" s="265"/>
      <c r="D263" s="265"/>
      <c r="E263" s="265"/>
      <c r="F263" s="265"/>
      <c r="G263" s="265"/>
      <c r="H263" s="265"/>
      <c r="I263" s="265"/>
      <c r="J263" s="111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92" t="s">
        <v>79</v>
      </c>
    </row>
    <row r="265" spans="1:10" ht="51">
      <c r="A265" s="206" t="s">
        <v>146</v>
      </c>
      <c r="B265" s="206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206"/>
      <c r="B266" s="206"/>
      <c r="C266" s="76" t="s">
        <v>154</v>
      </c>
      <c r="D266" s="76" t="s">
        <v>155</v>
      </c>
      <c r="E266" s="76" t="s">
        <v>156</v>
      </c>
      <c r="F266" s="76" t="s">
        <v>127</v>
      </c>
      <c r="G266" s="76" t="s">
        <v>157</v>
      </c>
      <c r="H266" s="76" t="s">
        <v>158</v>
      </c>
      <c r="I266" s="76" t="s">
        <v>159</v>
      </c>
      <c r="J266" s="76" t="s">
        <v>159</v>
      </c>
    </row>
    <row r="267" spans="1:10" ht="28.5">
      <c r="A267" s="206"/>
      <c r="B267" s="206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22"/>
      <c r="B268" s="222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78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12">
        <f>$M$21</f>
        <v>2517895.56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79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12">
        <f t="shared" ref="F270:F283" si="27">$M$21</f>
        <v>2517895.56</v>
      </c>
      <c r="G270" s="48"/>
      <c r="H270" s="48"/>
      <c r="I270" s="15">
        <f t="shared" ref="I270:I283" si="28">((C270*D270*E270)*(F270-G270))-H270</f>
        <v>38342.513587680005</v>
      </c>
      <c r="J270" s="34">
        <f t="shared" ref="J270:J283" si="29">I270/(10^6)</f>
        <v>3.8342513587680004E-2</v>
      </c>
    </row>
    <row r="271" spans="1:10">
      <c r="A271" s="279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12">
        <f t="shared" si="27"/>
        <v>2517895.56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58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12">
        <f t="shared" si="27"/>
        <v>2517895.56</v>
      </c>
      <c r="G272" s="49"/>
      <c r="H272" s="49"/>
      <c r="I272" s="15">
        <f t="shared" si="28"/>
        <v>40789.908072000006</v>
      </c>
      <c r="J272" s="34">
        <f t="shared" si="29"/>
        <v>4.0789908072000003E-2</v>
      </c>
    </row>
    <row r="273" spans="1:10">
      <c r="A273" s="258"/>
      <c r="B273" s="53" t="s">
        <v>229</v>
      </c>
      <c r="C273" s="44">
        <v>0.54</v>
      </c>
      <c r="D273" s="46">
        <v>0.43</v>
      </c>
      <c r="E273" s="37">
        <v>0</v>
      </c>
      <c r="F273" s="112">
        <f t="shared" si="27"/>
        <v>2517895.56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58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12">
        <f t="shared" si="27"/>
        <v>2517895.56</v>
      </c>
      <c r="G274" s="49"/>
      <c r="H274" s="49"/>
      <c r="I274" s="15">
        <f t="shared" si="28"/>
        <v>16315.963228799998</v>
      </c>
      <c r="J274" s="34">
        <f t="shared" si="29"/>
        <v>1.6315963228799999E-2</v>
      </c>
    </row>
    <row r="275" spans="1:10">
      <c r="A275" s="258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12">
        <f t="shared" si="27"/>
        <v>2517895.56</v>
      </c>
      <c r="G275" s="49"/>
      <c r="H275" s="49"/>
      <c r="I275" s="15">
        <f t="shared" si="28"/>
        <v>1450.3078425599997</v>
      </c>
      <c r="J275" s="34">
        <f t="shared" si="29"/>
        <v>1.4503078425599997E-3</v>
      </c>
    </row>
    <row r="276" spans="1:10">
      <c r="A276" s="258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12">
        <f t="shared" si="27"/>
        <v>2517895.56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58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12">
        <f t="shared" si="27"/>
        <v>2517895.56</v>
      </c>
      <c r="G277" s="49"/>
      <c r="H277" s="49"/>
      <c r="I277" s="15">
        <f t="shared" si="28"/>
        <v>13415.347543679998</v>
      </c>
      <c r="J277" s="34">
        <f t="shared" si="29"/>
        <v>1.3415347543679998E-2</v>
      </c>
    </row>
    <row r="278" spans="1:10">
      <c r="A278" s="258"/>
      <c r="B278" s="53" t="s">
        <v>229</v>
      </c>
      <c r="C278" s="44">
        <v>0.12</v>
      </c>
      <c r="D278" s="46">
        <v>0</v>
      </c>
      <c r="E278" s="37">
        <v>0</v>
      </c>
      <c r="F278" s="112">
        <f t="shared" si="27"/>
        <v>2517895.56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58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12">
        <f t="shared" si="27"/>
        <v>2517895.56</v>
      </c>
      <c r="G279" s="49"/>
      <c r="H279" s="49"/>
      <c r="I279" s="15">
        <f t="shared" si="28"/>
        <v>35955.548596800007</v>
      </c>
      <c r="J279" s="34">
        <f t="shared" si="29"/>
        <v>3.5955548596800009E-2</v>
      </c>
    </row>
    <row r="280" spans="1:10">
      <c r="A280" s="258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12">
        <f t="shared" si="27"/>
        <v>2517895.56</v>
      </c>
      <c r="G280" s="49"/>
      <c r="H280" s="49"/>
      <c r="I280" s="15">
        <f t="shared" si="28"/>
        <v>5136.5069424000003</v>
      </c>
      <c r="J280" s="34">
        <f t="shared" si="29"/>
        <v>5.1365069423999999E-3</v>
      </c>
    </row>
    <row r="281" spans="1:10">
      <c r="A281" s="258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12">
        <f t="shared" si="27"/>
        <v>2517895.56</v>
      </c>
      <c r="G281" s="49"/>
      <c r="H281" s="49"/>
      <c r="I281" s="15">
        <f t="shared" si="28"/>
        <v>1540.9520827200001</v>
      </c>
      <c r="J281" s="34">
        <f t="shared" si="29"/>
        <v>1.5409520827200001E-3</v>
      </c>
    </row>
    <row r="282" spans="1:10">
      <c r="A282" s="258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12">
        <f t="shared" si="27"/>
        <v>2517895.56</v>
      </c>
      <c r="G282" s="49"/>
      <c r="H282" s="49"/>
      <c r="I282" s="15">
        <f t="shared" si="28"/>
        <v>27223.48679472</v>
      </c>
      <c r="J282" s="34">
        <f t="shared" si="29"/>
        <v>2.722348679472E-2</v>
      </c>
    </row>
    <row r="283" spans="1:10">
      <c r="A283" s="258"/>
      <c r="B283" s="53" t="s">
        <v>229</v>
      </c>
      <c r="C283" s="44">
        <v>0.34</v>
      </c>
      <c r="D283" s="46">
        <v>0.2</v>
      </c>
      <c r="E283" s="37">
        <v>0</v>
      </c>
      <c r="F283" s="112">
        <f t="shared" si="27"/>
        <v>2517895.56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75" t="s">
        <v>299</v>
      </c>
      <c r="B284" s="275"/>
      <c r="C284" s="275"/>
      <c r="D284" s="275"/>
      <c r="E284" s="275"/>
      <c r="F284" s="275"/>
      <c r="G284" s="275"/>
      <c r="H284" s="275"/>
      <c r="I284" s="113">
        <f>SUM(I269:I283)</f>
        <v>180170.53469136002</v>
      </c>
      <c r="J284" s="114">
        <f>SUM(J269:J283)</f>
        <v>0.18017053469136005</v>
      </c>
    </row>
    <row r="287" spans="1:10">
      <c r="A287" s="276" t="s">
        <v>0</v>
      </c>
      <c r="B287" s="277"/>
      <c r="C287" s="196" t="s">
        <v>1</v>
      </c>
      <c r="D287" s="280"/>
      <c r="E287" s="280"/>
      <c r="F287" s="280"/>
      <c r="G287" s="280"/>
      <c r="H287" s="280"/>
      <c r="I287" s="280"/>
    </row>
    <row r="288" spans="1:10">
      <c r="A288" s="276" t="s">
        <v>2</v>
      </c>
      <c r="B288" s="277"/>
      <c r="C288" s="196" t="s">
        <v>117</v>
      </c>
      <c r="D288" s="280"/>
      <c r="E288" s="280"/>
      <c r="F288" s="280"/>
      <c r="G288" s="280"/>
      <c r="H288" s="280"/>
      <c r="I288" s="280"/>
    </row>
    <row r="289" spans="1:10">
      <c r="A289" s="276" t="s">
        <v>4</v>
      </c>
      <c r="B289" s="277"/>
      <c r="C289" s="196" t="s">
        <v>118</v>
      </c>
      <c r="D289" s="280"/>
      <c r="E289" s="280"/>
      <c r="F289" s="280"/>
      <c r="G289" s="280"/>
      <c r="H289" s="280"/>
      <c r="I289" s="280"/>
    </row>
    <row r="290" spans="1:10">
      <c r="A290" s="276" t="s">
        <v>6</v>
      </c>
      <c r="B290" s="277"/>
      <c r="C290" s="196" t="s">
        <v>145</v>
      </c>
      <c r="D290" s="280"/>
      <c r="E290" s="280"/>
      <c r="F290" s="280"/>
      <c r="G290" s="280"/>
      <c r="H290" s="280"/>
      <c r="I290" s="280"/>
    </row>
    <row r="291" spans="1:10">
      <c r="A291" s="248" t="s">
        <v>10</v>
      </c>
      <c r="B291" s="265"/>
      <c r="C291" s="265"/>
      <c r="D291" s="265"/>
      <c r="E291" s="265"/>
      <c r="F291" s="265"/>
      <c r="G291" s="265"/>
      <c r="H291" s="265"/>
      <c r="I291" s="265"/>
      <c r="J291" s="111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92" t="s">
        <v>79</v>
      </c>
    </row>
    <row r="293" spans="1:10" ht="51">
      <c r="A293" s="206" t="s">
        <v>146</v>
      </c>
      <c r="B293" s="206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206"/>
      <c r="B294" s="206"/>
      <c r="C294" s="76" t="s">
        <v>154</v>
      </c>
      <c r="D294" s="76" t="s">
        <v>155</v>
      </c>
      <c r="E294" s="76" t="s">
        <v>156</v>
      </c>
      <c r="F294" s="76" t="s">
        <v>127</v>
      </c>
      <c r="G294" s="76" t="s">
        <v>157</v>
      </c>
      <c r="H294" s="76" t="s">
        <v>158</v>
      </c>
      <c r="I294" s="76" t="s">
        <v>159</v>
      </c>
      <c r="J294" s="76" t="s">
        <v>159</v>
      </c>
    </row>
    <row r="295" spans="1:10" ht="28.5">
      <c r="A295" s="206"/>
      <c r="B295" s="206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22"/>
      <c r="B296" s="222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78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12">
        <f>$M$22</f>
        <v>2568198.4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79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12">
        <f t="shared" ref="F298:F311" si="30">$M$22</f>
        <v>2568198.4</v>
      </c>
      <c r="G298" s="48"/>
      <c r="H298" s="48"/>
      <c r="I298" s="15">
        <f t="shared" ref="I298:I311" si="31">((C298*D298*E298)*(F298-G298))-H298</f>
        <v>39108.525235200002</v>
      </c>
      <c r="J298" s="34">
        <f t="shared" ref="J298:J311" si="32">I298/(10^6)</f>
        <v>3.9108525235200003E-2</v>
      </c>
    </row>
    <row r="299" spans="1:10">
      <c r="A299" s="279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12">
        <f t="shared" si="30"/>
        <v>2568198.4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58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12">
        <f t="shared" si="30"/>
        <v>2568198.4</v>
      </c>
      <c r="G300" s="49"/>
      <c r="H300" s="49"/>
      <c r="I300" s="15">
        <f t="shared" si="31"/>
        <v>41604.814080000004</v>
      </c>
      <c r="J300" s="34">
        <f t="shared" si="32"/>
        <v>4.1604814080000004E-2</v>
      </c>
    </row>
    <row r="301" spans="1:10">
      <c r="A301" s="258"/>
      <c r="B301" s="53" t="s">
        <v>229</v>
      </c>
      <c r="C301" s="44">
        <v>0.54</v>
      </c>
      <c r="D301" s="46">
        <v>0.43</v>
      </c>
      <c r="E301" s="37">
        <v>0</v>
      </c>
      <c r="F301" s="112">
        <f t="shared" si="30"/>
        <v>2568198.4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58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12">
        <f t="shared" si="30"/>
        <v>2568198.4</v>
      </c>
      <c r="G302" s="49"/>
      <c r="H302" s="49"/>
      <c r="I302" s="15">
        <f t="shared" si="31"/>
        <v>16641.925631999995</v>
      </c>
      <c r="J302" s="34">
        <f t="shared" si="32"/>
        <v>1.6641925631999996E-2</v>
      </c>
    </row>
    <row r="303" spans="1:10">
      <c r="A303" s="258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12">
        <f t="shared" si="30"/>
        <v>2568198.4</v>
      </c>
      <c r="G303" s="49"/>
      <c r="H303" s="49"/>
      <c r="I303" s="15">
        <f t="shared" si="31"/>
        <v>1479.2822783999998</v>
      </c>
      <c r="J303" s="34">
        <f t="shared" si="32"/>
        <v>1.4792822783999998E-3</v>
      </c>
    </row>
    <row r="304" spans="1:10">
      <c r="A304" s="258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12">
        <f t="shared" si="30"/>
        <v>2568198.4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58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12">
        <f t="shared" si="30"/>
        <v>2568198.4</v>
      </c>
      <c r="G305" s="49"/>
      <c r="H305" s="49"/>
      <c r="I305" s="15">
        <f t="shared" si="31"/>
        <v>13683.361075199999</v>
      </c>
      <c r="J305" s="34">
        <f t="shared" si="32"/>
        <v>1.3683361075199999E-2</v>
      </c>
    </row>
    <row r="306" spans="1:10">
      <c r="A306" s="258"/>
      <c r="B306" s="53" t="s">
        <v>229</v>
      </c>
      <c r="C306" s="44">
        <v>0.12</v>
      </c>
      <c r="D306" s="46">
        <v>0</v>
      </c>
      <c r="E306" s="37">
        <v>0</v>
      </c>
      <c r="F306" s="112">
        <f t="shared" si="30"/>
        <v>2568198.4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58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12">
        <f t="shared" si="30"/>
        <v>2568198.4</v>
      </c>
      <c r="G307" s="49"/>
      <c r="H307" s="49"/>
      <c r="I307" s="15">
        <f t="shared" si="31"/>
        <v>36673.873152000007</v>
      </c>
      <c r="J307" s="34">
        <f t="shared" si="32"/>
        <v>3.6673873152000006E-2</v>
      </c>
    </row>
    <row r="308" spans="1:10">
      <c r="A308" s="258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12">
        <f t="shared" si="30"/>
        <v>2568198.4</v>
      </c>
      <c r="G308" s="49"/>
      <c r="H308" s="49"/>
      <c r="I308" s="15">
        <f t="shared" si="31"/>
        <v>5239.1247359999998</v>
      </c>
      <c r="J308" s="34">
        <f t="shared" si="32"/>
        <v>5.239124736E-3</v>
      </c>
    </row>
    <row r="309" spans="1:10">
      <c r="A309" s="258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12">
        <f t="shared" si="30"/>
        <v>2568198.4</v>
      </c>
      <c r="G309" s="49"/>
      <c r="H309" s="49"/>
      <c r="I309" s="15">
        <f t="shared" si="31"/>
        <v>1571.7374208000001</v>
      </c>
      <c r="J309" s="34">
        <f t="shared" si="32"/>
        <v>1.5717374208E-3</v>
      </c>
    </row>
    <row r="310" spans="1:10">
      <c r="A310" s="258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12">
        <f t="shared" si="30"/>
        <v>2568198.4</v>
      </c>
      <c r="G310" s="49"/>
      <c r="H310" s="49"/>
      <c r="I310" s="15">
        <f t="shared" si="31"/>
        <v>27767.361100800001</v>
      </c>
      <c r="J310" s="34">
        <f t="shared" si="32"/>
        <v>2.7767361100800001E-2</v>
      </c>
    </row>
    <row r="311" spans="1:10">
      <c r="A311" s="258"/>
      <c r="B311" s="53" t="s">
        <v>229</v>
      </c>
      <c r="C311" s="44">
        <v>0.34</v>
      </c>
      <c r="D311" s="46">
        <v>0.2</v>
      </c>
      <c r="E311" s="37">
        <v>0</v>
      </c>
      <c r="F311" s="112">
        <f t="shared" si="30"/>
        <v>2568198.4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75" t="s">
        <v>300</v>
      </c>
      <c r="B312" s="275"/>
      <c r="C312" s="275"/>
      <c r="D312" s="275"/>
      <c r="E312" s="275"/>
      <c r="F312" s="275"/>
      <c r="G312" s="275"/>
      <c r="H312" s="275"/>
      <c r="I312" s="113">
        <f>SUM(I297:I311)</f>
        <v>183770.00471040001</v>
      </c>
      <c r="J312" s="114">
        <f>SUM(J297:J311)</f>
        <v>0.18377000471039998</v>
      </c>
    </row>
    <row r="315" spans="1:10">
      <c r="A315" s="276" t="s">
        <v>0</v>
      </c>
      <c r="B315" s="277"/>
      <c r="C315" s="196" t="s">
        <v>1</v>
      </c>
      <c r="D315" s="280"/>
      <c r="E315" s="280"/>
      <c r="F315" s="280"/>
      <c r="G315" s="280"/>
      <c r="H315" s="280"/>
      <c r="I315" s="280"/>
    </row>
    <row r="316" spans="1:10">
      <c r="A316" s="276" t="s">
        <v>2</v>
      </c>
      <c r="B316" s="277"/>
      <c r="C316" s="196" t="s">
        <v>117</v>
      </c>
      <c r="D316" s="280"/>
      <c r="E316" s="280"/>
      <c r="F316" s="280"/>
      <c r="G316" s="280"/>
      <c r="H316" s="280"/>
      <c r="I316" s="280"/>
    </row>
    <row r="317" spans="1:10">
      <c r="A317" s="276" t="s">
        <v>4</v>
      </c>
      <c r="B317" s="277"/>
      <c r="C317" s="196" t="s">
        <v>118</v>
      </c>
      <c r="D317" s="280"/>
      <c r="E317" s="280"/>
      <c r="F317" s="280"/>
      <c r="G317" s="280"/>
      <c r="H317" s="280"/>
      <c r="I317" s="280"/>
    </row>
    <row r="318" spans="1:10">
      <c r="A318" s="276" t="s">
        <v>6</v>
      </c>
      <c r="B318" s="277"/>
      <c r="C318" s="196" t="s">
        <v>145</v>
      </c>
      <c r="D318" s="280"/>
      <c r="E318" s="280"/>
      <c r="F318" s="280"/>
      <c r="G318" s="280"/>
      <c r="H318" s="280"/>
      <c r="I318" s="280"/>
    </row>
    <row r="319" spans="1:10">
      <c r="A319" s="248" t="s">
        <v>10</v>
      </c>
      <c r="B319" s="265"/>
      <c r="C319" s="265"/>
      <c r="D319" s="265"/>
      <c r="E319" s="265"/>
      <c r="F319" s="265"/>
      <c r="G319" s="265"/>
      <c r="H319" s="265"/>
      <c r="I319" s="265"/>
      <c r="J319" s="111"/>
    </row>
    <row r="320" spans="1:10">
      <c r="A320" s="144"/>
      <c r="B320" s="144"/>
      <c r="C320" s="7" t="s">
        <v>11</v>
      </c>
      <c r="D320" s="7" t="s">
        <v>12</v>
      </c>
      <c r="E320" s="7" t="s">
        <v>13</v>
      </c>
      <c r="F320" s="7" t="s">
        <v>14</v>
      </c>
      <c r="G320" s="7" t="s">
        <v>15</v>
      </c>
      <c r="H320" s="7" t="s">
        <v>58</v>
      </c>
      <c r="I320" s="7" t="s">
        <v>78</v>
      </c>
      <c r="J320" s="92" t="s">
        <v>79</v>
      </c>
    </row>
    <row r="321" spans="1:10" ht="51">
      <c r="A321" s="206" t="s">
        <v>146</v>
      </c>
      <c r="B321" s="206" t="s">
        <v>147</v>
      </c>
      <c r="C321" s="144" t="s">
        <v>148</v>
      </c>
      <c r="D321" s="144" t="s">
        <v>149</v>
      </c>
      <c r="E321" s="144" t="s">
        <v>150</v>
      </c>
      <c r="F321" s="144" t="s">
        <v>123</v>
      </c>
      <c r="G321" s="144" t="s">
        <v>151</v>
      </c>
      <c r="H321" s="144" t="s">
        <v>152</v>
      </c>
      <c r="I321" s="144" t="s">
        <v>153</v>
      </c>
      <c r="J321" s="144" t="s">
        <v>153</v>
      </c>
    </row>
    <row r="322" spans="1:10" ht="15.75">
      <c r="A322" s="206"/>
      <c r="B322" s="206"/>
      <c r="C322" s="141" t="s">
        <v>154</v>
      </c>
      <c r="D322" s="141" t="s">
        <v>155</v>
      </c>
      <c r="E322" s="141" t="s">
        <v>156</v>
      </c>
      <c r="F322" s="141" t="s">
        <v>127</v>
      </c>
      <c r="G322" s="141" t="s">
        <v>157</v>
      </c>
      <c r="H322" s="141" t="s">
        <v>158</v>
      </c>
      <c r="I322" s="141" t="s">
        <v>159</v>
      </c>
      <c r="J322" s="141" t="s">
        <v>159</v>
      </c>
    </row>
    <row r="323" spans="1:10" ht="28.5">
      <c r="A323" s="206"/>
      <c r="B323" s="206"/>
      <c r="C323" s="8" t="s">
        <v>44</v>
      </c>
      <c r="D323" s="8" t="s">
        <v>44</v>
      </c>
      <c r="E323" s="8" t="s">
        <v>142</v>
      </c>
      <c r="F323" s="8" t="s">
        <v>130</v>
      </c>
      <c r="G323" s="8" t="s">
        <v>130</v>
      </c>
      <c r="H323" s="8" t="s">
        <v>160</v>
      </c>
      <c r="I323" s="8" t="s">
        <v>160</v>
      </c>
      <c r="J323" s="8" t="s">
        <v>231</v>
      </c>
    </row>
    <row r="324" spans="1:10" ht="24.75" thickBot="1">
      <c r="A324" s="222"/>
      <c r="B324" s="222"/>
      <c r="C324" s="5"/>
      <c r="D324" s="5"/>
      <c r="E324" s="5" t="s">
        <v>161</v>
      </c>
      <c r="F324" s="5" t="s">
        <v>162</v>
      </c>
      <c r="G324" s="5"/>
      <c r="H324" s="5"/>
      <c r="I324" s="9" t="s">
        <v>163</v>
      </c>
      <c r="J324" s="35"/>
    </row>
    <row r="325" spans="1:10" ht="13.5" thickTop="1">
      <c r="A325" s="278" t="s">
        <v>164</v>
      </c>
      <c r="B325" s="145" t="s">
        <v>225</v>
      </c>
      <c r="C325" s="42">
        <v>0.54</v>
      </c>
      <c r="D325" s="43">
        <v>0</v>
      </c>
      <c r="E325" s="38">
        <f>'4D1_CH4_EF_DomesticWastewater'!$D$14</f>
        <v>0.3</v>
      </c>
      <c r="F325" s="112">
        <f>$M$23</f>
        <v>2618501.2400000002</v>
      </c>
      <c r="G325" s="47"/>
      <c r="H325" s="47"/>
      <c r="I325" s="14">
        <f>((C325*D325*E325)*(F325-G325))-H325</f>
        <v>0</v>
      </c>
      <c r="J325" s="142">
        <f>I325/(10^6)</f>
        <v>0</v>
      </c>
    </row>
    <row r="326" spans="1:10">
      <c r="A326" s="279"/>
      <c r="B326" s="146" t="s">
        <v>226</v>
      </c>
      <c r="C326" s="44">
        <v>0.54</v>
      </c>
      <c r="D326" s="45">
        <v>0.47</v>
      </c>
      <c r="E326" s="37">
        <f>'4D1_CH4_EF_DomesticWastewater'!$D$23</f>
        <v>0.06</v>
      </c>
      <c r="F326" s="112">
        <f t="shared" ref="F326:F339" si="33">$M$23</f>
        <v>2618501.2400000002</v>
      </c>
      <c r="G326" s="48"/>
      <c r="H326" s="48"/>
      <c r="I326" s="15">
        <f t="shared" ref="I326:I339" si="34">((C326*D326*E326)*(F326-G326))-H326</f>
        <v>39874.536882720007</v>
      </c>
      <c r="J326" s="34">
        <f t="shared" ref="J326:J339" si="35">I326/(10^6)</f>
        <v>3.987453688272001E-2</v>
      </c>
    </row>
    <row r="327" spans="1:10">
      <c r="A327" s="279"/>
      <c r="B327" s="143" t="s">
        <v>227</v>
      </c>
      <c r="C327" s="44">
        <v>0.54</v>
      </c>
      <c r="D327" s="45">
        <v>0</v>
      </c>
      <c r="E327" s="37">
        <f>'4D1_CH4_EF_DomesticWastewater'!$D$13</f>
        <v>0.06</v>
      </c>
      <c r="F327" s="112">
        <f t="shared" si="33"/>
        <v>2618501.2400000002</v>
      </c>
      <c r="G327" s="48"/>
      <c r="H327" s="48"/>
      <c r="I327" s="15">
        <f t="shared" si="34"/>
        <v>0</v>
      </c>
      <c r="J327" s="34">
        <f t="shared" si="35"/>
        <v>0</v>
      </c>
    </row>
    <row r="328" spans="1:10">
      <c r="A328" s="258"/>
      <c r="B328" s="143" t="s">
        <v>228</v>
      </c>
      <c r="C328" s="44">
        <v>0.54</v>
      </c>
      <c r="D328" s="46">
        <v>0.1</v>
      </c>
      <c r="E328" s="37">
        <f>'4D1_CH4_EF_DomesticWastewater'!$D$14</f>
        <v>0.3</v>
      </c>
      <c r="F328" s="112">
        <f t="shared" si="33"/>
        <v>2618501.2400000002</v>
      </c>
      <c r="G328" s="49"/>
      <c r="H328" s="49"/>
      <c r="I328" s="15">
        <f t="shared" si="34"/>
        <v>42419.720088000009</v>
      </c>
      <c r="J328" s="34">
        <f t="shared" si="35"/>
        <v>4.2419720088000011E-2</v>
      </c>
    </row>
    <row r="329" spans="1:10">
      <c r="A329" s="258"/>
      <c r="B329" s="143" t="s">
        <v>229</v>
      </c>
      <c r="C329" s="44">
        <v>0.54</v>
      </c>
      <c r="D329" s="46">
        <v>0.43</v>
      </c>
      <c r="E329" s="37">
        <v>0</v>
      </c>
      <c r="F329" s="112">
        <f t="shared" si="33"/>
        <v>2618501.2400000002</v>
      </c>
      <c r="G329" s="49"/>
      <c r="H329" s="49"/>
      <c r="I329" s="15">
        <f t="shared" si="34"/>
        <v>0</v>
      </c>
      <c r="J329" s="34">
        <f t="shared" si="35"/>
        <v>0</v>
      </c>
    </row>
    <row r="330" spans="1:10">
      <c r="A330" s="258" t="s">
        <v>165</v>
      </c>
      <c r="B330" s="143" t="s">
        <v>225</v>
      </c>
      <c r="C330" s="44">
        <v>0.12</v>
      </c>
      <c r="D330" s="46">
        <v>0.18</v>
      </c>
      <c r="E330" s="37">
        <f>'4D1_CH4_EF_DomesticWastewater'!$D$22</f>
        <v>0.3</v>
      </c>
      <c r="F330" s="112">
        <f t="shared" si="33"/>
        <v>2618501.2400000002</v>
      </c>
      <c r="G330" s="49"/>
      <c r="H330" s="49"/>
      <c r="I330" s="15">
        <f t="shared" si="34"/>
        <v>16967.888035199998</v>
      </c>
      <c r="J330" s="34">
        <f t="shared" si="35"/>
        <v>1.6967888035199996E-2</v>
      </c>
    </row>
    <row r="331" spans="1:10">
      <c r="A331" s="258"/>
      <c r="B331" s="143" t="s">
        <v>226</v>
      </c>
      <c r="C331" s="44">
        <v>0.12</v>
      </c>
      <c r="D331" s="46">
        <v>0.08</v>
      </c>
      <c r="E331" s="37">
        <f>'4D1_CH4_EF_DomesticWastewater'!$D$23</f>
        <v>0.06</v>
      </c>
      <c r="F331" s="112">
        <f t="shared" si="33"/>
        <v>2618501.2400000002</v>
      </c>
      <c r="G331" s="49"/>
      <c r="H331" s="49"/>
      <c r="I331" s="15">
        <f t="shared" si="34"/>
        <v>1508.2567142399998</v>
      </c>
      <c r="J331" s="34">
        <f t="shared" si="35"/>
        <v>1.5082567142399997E-3</v>
      </c>
    </row>
    <row r="332" spans="1:10">
      <c r="A332" s="258"/>
      <c r="B332" s="143" t="s">
        <v>227</v>
      </c>
      <c r="C332" s="44">
        <v>0.12</v>
      </c>
      <c r="D332" s="46">
        <v>0</v>
      </c>
      <c r="E332" s="37">
        <f>'4D1_CH4_EF_DomesticWastewater'!$D$13</f>
        <v>0.06</v>
      </c>
      <c r="F332" s="112">
        <f t="shared" si="33"/>
        <v>2618501.2400000002</v>
      </c>
      <c r="G332" s="49"/>
      <c r="H332" s="49"/>
      <c r="I332" s="15">
        <f t="shared" si="34"/>
        <v>0</v>
      </c>
      <c r="J332" s="34">
        <f t="shared" si="35"/>
        <v>0</v>
      </c>
    </row>
    <row r="333" spans="1:10">
      <c r="A333" s="258"/>
      <c r="B333" s="143" t="s">
        <v>228</v>
      </c>
      <c r="C333" s="44">
        <v>0.12</v>
      </c>
      <c r="D333" s="46">
        <v>0.74</v>
      </c>
      <c r="E333" s="37">
        <f>'4D1_CH4_EF_DomesticWastewater'!$D$13</f>
        <v>0.06</v>
      </c>
      <c r="F333" s="112">
        <f t="shared" si="33"/>
        <v>2618501.2400000002</v>
      </c>
      <c r="G333" s="49"/>
      <c r="H333" s="49"/>
      <c r="I333" s="15">
        <f t="shared" si="34"/>
        <v>13951.374606719999</v>
      </c>
      <c r="J333" s="34">
        <f t="shared" si="35"/>
        <v>1.395137460672E-2</v>
      </c>
    </row>
    <row r="334" spans="1:10">
      <c r="A334" s="258"/>
      <c r="B334" s="143" t="s">
        <v>229</v>
      </c>
      <c r="C334" s="44">
        <v>0.12</v>
      </c>
      <c r="D334" s="46">
        <v>0</v>
      </c>
      <c r="E334" s="37">
        <v>0</v>
      </c>
      <c r="F334" s="112">
        <f t="shared" si="33"/>
        <v>2618501.2400000002</v>
      </c>
      <c r="G334" s="49"/>
      <c r="H334" s="49"/>
      <c r="I334" s="15">
        <f t="shared" si="34"/>
        <v>0</v>
      </c>
      <c r="J334" s="34">
        <f t="shared" si="35"/>
        <v>0</v>
      </c>
    </row>
    <row r="335" spans="1:10">
      <c r="A335" s="258" t="s">
        <v>166</v>
      </c>
      <c r="B335" s="143" t="s">
        <v>225</v>
      </c>
      <c r="C335" s="44">
        <v>0.34</v>
      </c>
      <c r="D335" s="46">
        <v>0.14000000000000001</v>
      </c>
      <c r="E335" s="37">
        <f>'4D1_CH4_EF_DomesticWastewater'!$D$22</f>
        <v>0.3</v>
      </c>
      <c r="F335" s="112">
        <f t="shared" si="33"/>
        <v>2618501.2400000002</v>
      </c>
      <c r="G335" s="49"/>
      <c r="H335" s="49"/>
      <c r="I335" s="15">
        <f t="shared" si="34"/>
        <v>37392.197707200008</v>
      </c>
      <c r="J335" s="34">
        <f t="shared" si="35"/>
        <v>3.7392197707200009E-2</v>
      </c>
    </row>
    <row r="336" spans="1:10">
      <c r="A336" s="258"/>
      <c r="B336" s="143" t="s">
        <v>226</v>
      </c>
      <c r="C336" s="44">
        <v>0.34</v>
      </c>
      <c r="D336" s="46">
        <v>0.1</v>
      </c>
      <c r="E336" s="37">
        <f>'4D1_CH4_EF_DomesticWastewater'!$D$23</f>
        <v>0.06</v>
      </c>
      <c r="F336" s="112">
        <f t="shared" si="33"/>
        <v>2618501.2400000002</v>
      </c>
      <c r="G336" s="49"/>
      <c r="H336" s="49"/>
      <c r="I336" s="15">
        <f t="shared" si="34"/>
        <v>5341.742529600001</v>
      </c>
      <c r="J336" s="34">
        <f t="shared" si="35"/>
        <v>5.341742529600001E-3</v>
      </c>
    </row>
    <row r="337" spans="1:10">
      <c r="A337" s="258"/>
      <c r="B337" s="143" t="s">
        <v>227</v>
      </c>
      <c r="C337" s="44">
        <v>0.34</v>
      </c>
      <c r="D337" s="46">
        <v>0.03</v>
      </c>
      <c r="E337" s="37">
        <f>'4D1_CH4_EF_DomesticWastewater'!$D$13</f>
        <v>0.06</v>
      </c>
      <c r="F337" s="112">
        <f t="shared" si="33"/>
        <v>2618501.2400000002</v>
      </c>
      <c r="G337" s="49"/>
      <c r="H337" s="49"/>
      <c r="I337" s="15">
        <f t="shared" si="34"/>
        <v>1602.5227588800001</v>
      </c>
      <c r="J337" s="34">
        <f t="shared" si="35"/>
        <v>1.6025227588800002E-3</v>
      </c>
    </row>
    <row r="338" spans="1:10">
      <c r="A338" s="258"/>
      <c r="B338" s="143" t="s">
        <v>228</v>
      </c>
      <c r="C338" s="44">
        <v>0.34</v>
      </c>
      <c r="D338" s="46">
        <v>0.53</v>
      </c>
      <c r="E338" s="37">
        <f>'4D1_CH4_EF_DomesticWastewater'!$D$13</f>
        <v>0.06</v>
      </c>
      <c r="F338" s="112">
        <f t="shared" si="33"/>
        <v>2618501.2400000002</v>
      </c>
      <c r="G338" s="49"/>
      <c r="H338" s="49"/>
      <c r="I338" s="15">
        <f t="shared" si="34"/>
        <v>28311.235406880005</v>
      </c>
      <c r="J338" s="34">
        <f t="shared" si="35"/>
        <v>2.8311235406880006E-2</v>
      </c>
    </row>
    <row r="339" spans="1:10">
      <c r="A339" s="258"/>
      <c r="B339" s="143" t="s">
        <v>229</v>
      </c>
      <c r="C339" s="44">
        <v>0.34</v>
      </c>
      <c r="D339" s="46">
        <v>0.2</v>
      </c>
      <c r="E339" s="37">
        <v>0</v>
      </c>
      <c r="F339" s="112">
        <f t="shared" si="33"/>
        <v>2618501.2400000002</v>
      </c>
      <c r="G339" s="49"/>
      <c r="H339" s="49"/>
      <c r="I339" s="15">
        <f t="shared" si="34"/>
        <v>0</v>
      </c>
      <c r="J339" s="34">
        <f t="shared" si="35"/>
        <v>0</v>
      </c>
    </row>
    <row r="340" spans="1:10">
      <c r="A340" s="275" t="s">
        <v>301</v>
      </c>
      <c r="B340" s="275"/>
      <c r="C340" s="275"/>
      <c r="D340" s="275"/>
      <c r="E340" s="275"/>
      <c r="F340" s="275"/>
      <c r="G340" s="275"/>
      <c r="H340" s="275"/>
      <c r="I340" s="113">
        <f>SUM(I325:I339)</f>
        <v>187369.47472944003</v>
      </c>
      <c r="J340" s="114">
        <f>SUM(J325:J339)</f>
        <v>0.18736947472944004</v>
      </c>
    </row>
    <row r="343" spans="1:10">
      <c r="A343" s="276" t="s">
        <v>0</v>
      </c>
      <c r="B343" s="277"/>
      <c r="C343" s="196" t="s">
        <v>1</v>
      </c>
      <c r="D343" s="280"/>
      <c r="E343" s="280"/>
      <c r="F343" s="280"/>
      <c r="G343" s="280"/>
      <c r="H343" s="280"/>
      <c r="I343" s="280"/>
    </row>
    <row r="344" spans="1:10">
      <c r="A344" s="276" t="s">
        <v>2</v>
      </c>
      <c r="B344" s="277"/>
      <c r="C344" s="196" t="s">
        <v>117</v>
      </c>
      <c r="D344" s="280"/>
      <c r="E344" s="280"/>
      <c r="F344" s="280"/>
      <c r="G344" s="280"/>
      <c r="H344" s="280"/>
      <c r="I344" s="280"/>
    </row>
    <row r="345" spans="1:10">
      <c r="A345" s="276" t="s">
        <v>4</v>
      </c>
      <c r="B345" s="277"/>
      <c r="C345" s="196" t="s">
        <v>118</v>
      </c>
      <c r="D345" s="280"/>
      <c r="E345" s="280"/>
      <c r="F345" s="280"/>
      <c r="G345" s="280"/>
      <c r="H345" s="280"/>
      <c r="I345" s="280"/>
    </row>
    <row r="346" spans="1:10">
      <c r="A346" s="276" t="s">
        <v>6</v>
      </c>
      <c r="B346" s="277"/>
      <c r="C346" s="196" t="s">
        <v>145</v>
      </c>
      <c r="D346" s="280"/>
      <c r="E346" s="280"/>
      <c r="F346" s="280"/>
      <c r="G346" s="280"/>
      <c r="H346" s="280"/>
      <c r="I346" s="280"/>
    </row>
    <row r="347" spans="1:10">
      <c r="A347" s="248" t="s">
        <v>10</v>
      </c>
      <c r="B347" s="265"/>
      <c r="C347" s="265"/>
      <c r="D347" s="265"/>
      <c r="E347" s="265"/>
      <c r="F347" s="265"/>
      <c r="G347" s="265"/>
      <c r="H347" s="265"/>
      <c r="I347" s="265"/>
      <c r="J347" s="111"/>
    </row>
    <row r="348" spans="1:10">
      <c r="A348" s="144"/>
      <c r="B348" s="144"/>
      <c r="C348" s="7" t="s">
        <v>11</v>
      </c>
      <c r="D348" s="7" t="s">
        <v>12</v>
      </c>
      <c r="E348" s="7" t="s">
        <v>13</v>
      </c>
      <c r="F348" s="7" t="s">
        <v>14</v>
      </c>
      <c r="G348" s="7" t="s">
        <v>15</v>
      </c>
      <c r="H348" s="7" t="s">
        <v>58</v>
      </c>
      <c r="I348" s="7" t="s">
        <v>78</v>
      </c>
      <c r="J348" s="92" t="s">
        <v>79</v>
      </c>
    </row>
    <row r="349" spans="1:10" ht="51">
      <c r="A349" s="206" t="s">
        <v>146</v>
      </c>
      <c r="B349" s="206" t="s">
        <v>147</v>
      </c>
      <c r="C349" s="144" t="s">
        <v>148</v>
      </c>
      <c r="D349" s="144" t="s">
        <v>149</v>
      </c>
      <c r="E349" s="144" t="s">
        <v>150</v>
      </c>
      <c r="F349" s="144" t="s">
        <v>123</v>
      </c>
      <c r="G349" s="144" t="s">
        <v>151</v>
      </c>
      <c r="H349" s="144" t="s">
        <v>152</v>
      </c>
      <c r="I349" s="144" t="s">
        <v>153</v>
      </c>
      <c r="J349" s="144" t="s">
        <v>153</v>
      </c>
    </row>
    <row r="350" spans="1:10" ht="15.75">
      <c r="A350" s="206"/>
      <c r="B350" s="206"/>
      <c r="C350" s="141" t="s">
        <v>154</v>
      </c>
      <c r="D350" s="141" t="s">
        <v>155</v>
      </c>
      <c r="E350" s="141" t="s">
        <v>156</v>
      </c>
      <c r="F350" s="141" t="s">
        <v>127</v>
      </c>
      <c r="G350" s="141" t="s">
        <v>157</v>
      </c>
      <c r="H350" s="141" t="s">
        <v>158</v>
      </c>
      <c r="I350" s="141" t="s">
        <v>159</v>
      </c>
      <c r="J350" s="141" t="s">
        <v>159</v>
      </c>
    </row>
    <row r="351" spans="1:10" ht="28.5">
      <c r="A351" s="206"/>
      <c r="B351" s="206"/>
      <c r="C351" s="8" t="s">
        <v>44</v>
      </c>
      <c r="D351" s="8" t="s">
        <v>44</v>
      </c>
      <c r="E351" s="8" t="s">
        <v>142</v>
      </c>
      <c r="F351" s="8" t="s">
        <v>130</v>
      </c>
      <c r="G351" s="8" t="s">
        <v>130</v>
      </c>
      <c r="H351" s="8" t="s">
        <v>160</v>
      </c>
      <c r="I351" s="8" t="s">
        <v>160</v>
      </c>
      <c r="J351" s="8" t="s">
        <v>231</v>
      </c>
    </row>
    <row r="352" spans="1:10" ht="24.75" thickBot="1">
      <c r="A352" s="222"/>
      <c r="B352" s="222"/>
      <c r="C352" s="5"/>
      <c r="D352" s="5"/>
      <c r="E352" s="5" t="s">
        <v>161</v>
      </c>
      <c r="F352" s="5" t="s">
        <v>162</v>
      </c>
      <c r="G352" s="5"/>
      <c r="H352" s="5"/>
      <c r="I352" s="9" t="s">
        <v>163</v>
      </c>
      <c r="J352" s="35"/>
    </row>
    <row r="353" spans="1:10" ht="13.5" thickTop="1">
      <c r="A353" s="278" t="s">
        <v>164</v>
      </c>
      <c r="B353" s="145" t="s">
        <v>225</v>
      </c>
      <c r="C353" s="42">
        <v>0.54</v>
      </c>
      <c r="D353" s="43">
        <v>0</v>
      </c>
      <c r="E353" s="38">
        <f>'4D1_CH4_EF_DomesticWastewater'!$D$14</f>
        <v>0.3</v>
      </c>
      <c r="F353" s="112">
        <f>$M$24</f>
        <v>2668804.0799999996</v>
      </c>
      <c r="G353" s="47"/>
      <c r="H353" s="47"/>
      <c r="I353" s="14">
        <f>((C353*D353*E353)*(F353-G353))-H353</f>
        <v>0</v>
      </c>
      <c r="J353" s="142">
        <f>I353/(10^6)</f>
        <v>0</v>
      </c>
    </row>
    <row r="354" spans="1:10">
      <c r="A354" s="279"/>
      <c r="B354" s="146" t="s">
        <v>226</v>
      </c>
      <c r="C354" s="44">
        <v>0.54</v>
      </c>
      <c r="D354" s="45">
        <v>0.47</v>
      </c>
      <c r="E354" s="37">
        <f>'4D1_CH4_EF_DomesticWastewater'!$D$23</f>
        <v>0.06</v>
      </c>
      <c r="F354" s="112">
        <f t="shared" ref="F354:F367" si="36">$M$24</f>
        <v>2668804.0799999996</v>
      </c>
      <c r="G354" s="48"/>
      <c r="H354" s="48"/>
      <c r="I354" s="15">
        <f t="shared" ref="I354:I367" si="37">((C354*D354*E354)*(F354-G354))-H354</f>
        <v>40640.548530239997</v>
      </c>
      <c r="J354" s="34">
        <f t="shared" ref="J354:J367" si="38">I354/(10^6)</f>
        <v>4.0640548530239996E-2</v>
      </c>
    </row>
    <row r="355" spans="1:10">
      <c r="A355" s="279"/>
      <c r="B355" s="143" t="s">
        <v>227</v>
      </c>
      <c r="C355" s="44">
        <v>0.54</v>
      </c>
      <c r="D355" s="45">
        <v>0</v>
      </c>
      <c r="E355" s="37">
        <f>'4D1_CH4_EF_DomesticWastewater'!$D$13</f>
        <v>0.06</v>
      </c>
      <c r="F355" s="112">
        <f t="shared" si="36"/>
        <v>2668804.0799999996</v>
      </c>
      <c r="G355" s="48"/>
      <c r="H355" s="48"/>
      <c r="I355" s="15">
        <f t="shared" si="37"/>
        <v>0</v>
      </c>
      <c r="J355" s="34">
        <f t="shared" si="38"/>
        <v>0</v>
      </c>
    </row>
    <row r="356" spans="1:10">
      <c r="A356" s="258"/>
      <c r="B356" s="143" t="s">
        <v>228</v>
      </c>
      <c r="C356" s="44">
        <v>0.54</v>
      </c>
      <c r="D356" s="46">
        <v>0.1</v>
      </c>
      <c r="E356" s="37">
        <f>'4D1_CH4_EF_DomesticWastewater'!$D$14</f>
        <v>0.3</v>
      </c>
      <c r="F356" s="112">
        <f t="shared" si="36"/>
        <v>2668804.0799999996</v>
      </c>
      <c r="G356" s="49"/>
      <c r="H356" s="49"/>
      <c r="I356" s="15">
        <f t="shared" si="37"/>
        <v>43234.626096</v>
      </c>
      <c r="J356" s="34">
        <f t="shared" si="38"/>
        <v>4.3234626095999998E-2</v>
      </c>
    </row>
    <row r="357" spans="1:10">
      <c r="A357" s="258"/>
      <c r="B357" s="143" t="s">
        <v>229</v>
      </c>
      <c r="C357" s="44">
        <v>0.54</v>
      </c>
      <c r="D357" s="46">
        <v>0.43</v>
      </c>
      <c r="E357" s="37">
        <v>0</v>
      </c>
      <c r="F357" s="112">
        <f t="shared" si="36"/>
        <v>2668804.0799999996</v>
      </c>
      <c r="G357" s="49"/>
      <c r="H357" s="49"/>
      <c r="I357" s="15">
        <f t="shared" si="37"/>
        <v>0</v>
      </c>
      <c r="J357" s="34">
        <f t="shared" si="38"/>
        <v>0</v>
      </c>
    </row>
    <row r="358" spans="1:10">
      <c r="A358" s="258" t="s">
        <v>165</v>
      </c>
      <c r="B358" s="143" t="s">
        <v>225</v>
      </c>
      <c r="C358" s="44">
        <v>0.12</v>
      </c>
      <c r="D358" s="46">
        <v>0.18</v>
      </c>
      <c r="E358" s="37">
        <f>'4D1_CH4_EF_DomesticWastewater'!$D$22</f>
        <v>0.3</v>
      </c>
      <c r="F358" s="112">
        <f t="shared" si="36"/>
        <v>2668804.0799999996</v>
      </c>
      <c r="G358" s="49"/>
      <c r="H358" s="49"/>
      <c r="I358" s="15">
        <f t="shared" si="37"/>
        <v>17293.850438399993</v>
      </c>
      <c r="J358" s="34">
        <f t="shared" si="38"/>
        <v>1.7293850438399993E-2</v>
      </c>
    </row>
    <row r="359" spans="1:10">
      <c r="A359" s="258"/>
      <c r="B359" s="143" t="s">
        <v>226</v>
      </c>
      <c r="C359" s="44">
        <v>0.12</v>
      </c>
      <c r="D359" s="46">
        <v>0.08</v>
      </c>
      <c r="E359" s="37">
        <f>'4D1_CH4_EF_DomesticWastewater'!$D$23</f>
        <v>0.06</v>
      </c>
      <c r="F359" s="112">
        <f t="shared" si="36"/>
        <v>2668804.0799999996</v>
      </c>
      <c r="G359" s="49"/>
      <c r="H359" s="49"/>
      <c r="I359" s="15">
        <f t="shared" si="37"/>
        <v>1537.2311500799995</v>
      </c>
      <c r="J359" s="34">
        <f t="shared" si="38"/>
        <v>1.5372311500799994E-3</v>
      </c>
    </row>
    <row r="360" spans="1:10">
      <c r="A360" s="258"/>
      <c r="B360" s="143" t="s">
        <v>227</v>
      </c>
      <c r="C360" s="44">
        <v>0.12</v>
      </c>
      <c r="D360" s="46">
        <v>0</v>
      </c>
      <c r="E360" s="37">
        <f>'4D1_CH4_EF_DomesticWastewater'!$D$13</f>
        <v>0.06</v>
      </c>
      <c r="F360" s="112">
        <f t="shared" si="36"/>
        <v>2668804.0799999996</v>
      </c>
      <c r="G360" s="49"/>
      <c r="H360" s="49"/>
      <c r="I360" s="15">
        <f t="shared" si="37"/>
        <v>0</v>
      </c>
      <c r="J360" s="34">
        <f t="shared" si="38"/>
        <v>0</v>
      </c>
    </row>
    <row r="361" spans="1:10">
      <c r="A361" s="258"/>
      <c r="B361" s="143" t="s">
        <v>228</v>
      </c>
      <c r="C361" s="44">
        <v>0.12</v>
      </c>
      <c r="D361" s="46">
        <v>0.74</v>
      </c>
      <c r="E361" s="37">
        <f>'4D1_CH4_EF_DomesticWastewater'!$D$13</f>
        <v>0.06</v>
      </c>
      <c r="F361" s="112">
        <f t="shared" si="36"/>
        <v>2668804.0799999996</v>
      </c>
      <c r="G361" s="49"/>
      <c r="H361" s="49"/>
      <c r="I361" s="15">
        <f t="shared" si="37"/>
        <v>14219.388138239996</v>
      </c>
      <c r="J361" s="34">
        <f t="shared" si="38"/>
        <v>1.4219388138239995E-2</v>
      </c>
    </row>
    <row r="362" spans="1:10">
      <c r="A362" s="258"/>
      <c r="B362" s="143" t="s">
        <v>229</v>
      </c>
      <c r="C362" s="44">
        <v>0.12</v>
      </c>
      <c r="D362" s="46">
        <v>0</v>
      </c>
      <c r="E362" s="37">
        <v>0</v>
      </c>
      <c r="F362" s="112">
        <f t="shared" si="36"/>
        <v>2668804.0799999996</v>
      </c>
      <c r="G362" s="49"/>
      <c r="H362" s="49"/>
      <c r="I362" s="15">
        <f t="shared" si="37"/>
        <v>0</v>
      </c>
      <c r="J362" s="34">
        <f t="shared" si="38"/>
        <v>0</v>
      </c>
    </row>
    <row r="363" spans="1:10">
      <c r="A363" s="258" t="s">
        <v>166</v>
      </c>
      <c r="B363" s="143" t="s">
        <v>225</v>
      </c>
      <c r="C363" s="44">
        <v>0.34</v>
      </c>
      <c r="D363" s="46">
        <v>0.14000000000000001</v>
      </c>
      <c r="E363" s="37">
        <f>'4D1_CH4_EF_DomesticWastewater'!$D$22</f>
        <v>0.3</v>
      </c>
      <c r="F363" s="112">
        <f t="shared" si="36"/>
        <v>2668804.0799999996</v>
      </c>
      <c r="G363" s="49"/>
      <c r="H363" s="49"/>
      <c r="I363" s="15">
        <f t="shared" si="37"/>
        <v>38110.522262400002</v>
      </c>
      <c r="J363" s="34">
        <f t="shared" si="38"/>
        <v>3.8110522262399998E-2</v>
      </c>
    </row>
    <row r="364" spans="1:10">
      <c r="A364" s="258"/>
      <c r="B364" s="143" t="s">
        <v>226</v>
      </c>
      <c r="C364" s="44">
        <v>0.34</v>
      </c>
      <c r="D364" s="46">
        <v>0.1</v>
      </c>
      <c r="E364" s="37">
        <f>'4D1_CH4_EF_DomesticWastewater'!$D$23</f>
        <v>0.06</v>
      </c>
      <c r="F364" s="112">
        <f t="shared" si="36"/>
        <v>2668804.0799999996</v>
      </c>
      <c r="G364" s="49"/>
      <c r="H364" s="49"/>
      <c r="I364" s="15">
        <f t="shared" si="37"/>
        <v>5444.3603231999996</v>
      </c>
      <c r="J364" s="34">
        <f t="shared" si="38"/>
        <v>5.4443603231999994E-3</v>
      </c>
    </row>
    <row r="365" spans="1:10">
      <c r="A365" s="258"/>
      <c r="B365" s="143" t="s">
        <v>227</v>
      </c>
      <c r="C365" s="44">
        <v>0.34</v>
      </c>
      <c r="D365" s="46">
        <v>0.03</v>
      </c>
      <c r="E365" s="37">
        <f>'4D1_CH4_EF_DomesticWastewater'!$D$13</f>
        <v>0.06</v>
      </c>
      <c r="F365" s="112">
        <f t="shared" si="36"/>
        <v>2668804.0799999996</v>
      </c>
      <c r="G365" s="49"/>
      <c r="H365" s="49"/>
      <c r="I365" s="15">
        <f t="shared" si="37"/>
        <v>1633.3080969599998</v>
      </c>
      <c r="J365" s="34">
        <f t="shared" si="38"/>
        <v>1.6333080969599999E-3</v>
      </c>
    </row>
    <row r="366" spans="1:10">
      <c r="A366" s="258"/>
      <c r="B366" s="143" t="s">
        <v>228</v>
      </c>
      <c r="C366" s="44">
        <v>0.34</v>
      </c>
      <c r="D366" s="46">
        <v>0.53</v>
      </c>
      <c r="E366" s="37">
        <f>'4D1_CH4_EF_DomesticWastewater'!$D$13</f>
        <v>0.06</v>
      </c>
      <c r="F366" s="112">
        <f t="shared" si="36"/>
        <v>2668804.0799999996</v>
      </c>
      <c r="G366" s="49"/>
      <c r="H366" s="49"/>
      <c r="I366" s="15">
        <f t="shared" si="37"/>
        <v>28855.109712959998</v>
      </c>
      <c r="J366" s="34">
        <f t="shared" si="38"/>
        <v>2.8855109712959997E-2</v>
      </c>
    </row>
    <row r="367" spans="1:10">
      <c r="A367" s="258"/>
      <c r="B367" s="143" t="s">
        <v>229</v>
      </c>
      <c r="C367" s="44">
        <v>0.34</v>
      </c>
      <c r="D367" s="46">
        <v>0.2</v>
      </c>
      <c r="E367" s="37">
        <v>0</v>
      </c>
      <c r="F367" s="112">
        <f t="shared" si="36"/>
        <v>2668804.0799999996</v>
      </c>
      <c r="G367" s="49"/>
      <c r="H367" s="49"/>
      <c r="I367" s="15">
        <f t="shared" si="37"/>
        <v>0</v>
      </c>
      <c r="J367" s="34">
        <f t="shared" si="38"/>
        <v>0</v>
      </c>
    </row>
    <row r="368" spans="1:10">
      <c r="A368" s="275" t="s">
        <v>302</v>
      </c>
      <c r="B368" s="275"/>
      <c r="C368" s="275"/>
      <c r="D368" s="275"/>
      <c r="E368" s="275"/>
      <c r="F368" s="275"/>
      <c r="G368" s="275"/>
      <c r="H368" s="275"/>
      <c r="I368" s="113">
        <f>SUM(I353:I367)</f>
        <v>190968.94474848002</v>
      </c>
      <c r="J368" s="114">
        <f>SUM(J353:J367)</f>
        <v>0.19096894474847997</v>
      </c>
    </row>
    <row r="371" spans="1:10">
      <c r="A371" s="276" t="s">
        <v>0</v>
      </c>
      <c r="B371" s="277"/>
      <c r="C371" s="196" t="s">
        <v>1</v>
      </c>
      <c r="D371" s="280"/>
      <c r="E371" s="280"/>
      <c r="F371" s="280"/>
      <c r="G371" s="280"/>
      <c r="H371" s="280"/>
      <c r="I371" s="280"/>
    </row>
    <row r="372" spans="1:10">
      <c r="A372" s="276" t="s">
        <v>2</v>
      </c>
      <c r="B372" s="277"/>
      <c r="C372" s="196" t="s">
        <v>117</v>
      </c>
      <c r="D372" s="280"/>
      <c r="E372" s="280"/>
      <c r="F372" s="280"/>
      <c r="G372" s="280"/>
      <c r="H372" s="280"/>
      <c r="I372" s="280"/>
    </row>
    <row r="373" spans="1:10">
      <c r="A373" s="276" t="s">
        <v>4</v>
      </c>
      <c r="B373" s="277"/>
      <c r="C373" s="196" t="s">
        <v>118</v>
      </c>
      <c r="D373" s="280"/>
      <c r="E373" s="280"/>
      <c r="F373" s="280"/>
      <c r="G373" s="280"/>
      <c r="H373" s="280"/>
      <c r="I373" s="280"/>
    </row>
    <row r="374" spans="1:10">
      <c r="A374" s="276" t="s">
        <v>6</v>
      </c>
      <c r="B374" s="277"/>
      <c r="C374" s="196" t="s">
        <v>145</v>
      </c>
      <c r="D374" s="280"/>
      <c r="E374" s="280"/>
      <c r="F374" s="280"/>
      <c r="G374" s="280"/>
      <c r="H374" s="280"/>
      <c r="I374" s="280"/>
    </row>
    <row r="375" spans="1:10">
      <c r="A375" s="248" t="s">
        <v>10</v>
      </c>
      <c r="B375" s="265"/>
      <c r="C375" s="265"/>
      <c r="D375" s="265"/>
      <c r="E375" s="265"/>
      <c r="F375" s="265"/>
      <c r="G375" s="265"/>
      <c r="H375" s="265"/>
      <c r="I375" s="265"/>
      <c r="J375" s="111"/>
    </row>
    <row r="376" spans="1:10">
      <c r="A376" s="144"/>
      <c r="B376" s="144"/>
      <c r="C376" s="7" t="s">
        <v>11</v>
      </c>
      <c r="D376" s="7" t="s">
        <v>12</v>
      </c>
      <c r="E376" s="7" t="s">
        <v>13</v>
      </c>
      <c r="F376" s="7" t="s">
        <v>14</v>
      </c>
      <c r="G376" s="7" t="s">
        <v>15</v>
      </c>
      <c r="H376" s="7" t="s">
        <v>58</v>
      </c>
      <c r="I376" s="7" t="s">
        <v>78</v>
      </c>
      <c r="J376" s="92" t="s">
        <v>79</v>
      </c>
    </row>
    <row r="377" spans="1:10" ht="51">
      <c r="A377" s="206" t="s">
        <v>146</v>
      </c>
      <c r="B377" s="206" t="s">
        <v>147</v>
      </c>
      <c r="C377" s="144" t="s">
        <v>148</v>
      </c>
      <c r="D377" s="144" t="s">
        <v>149</v>
      </c>
      <c r="E377" s="144" t="s">
        <v>150</v>
      </c>
      <c r="F377" s="144" t="s">
        <v>123</v>
      </c>
      <c r="G377" s="144" t="s">
        <v>151</v>
      </c>
      <c r="H377" s="144" t="s">
        <v>152</v>
      </c>
      <c r="I377" s="144" t="s">
        <v>153</v>
      </c>
      <c r="J377" s="144" t="s">
        <v>153</v>
      </c>
    </row>
    <row r="378" spans="1:10" ht="15.75">
      <c r="A378" s="206"/>
      <c r="B378" s="206"/>
      <c r="C378" s="141" t="s">
        <v>154</v>
      </c>
      <c r="D378" s="141" t="s">
        <v>155</v>
      </c>
      <c r="E378" s="141" t="s">
        <v>156</v>
      </c>
      <c r="F378" s="141" t="s">
        <v>127</v>
      </c>
      <c r="G378" s="141" t="s">
        <v>157</v>
      </c>
      <c r="H378" s="141" t="s">
        <v>158</v>
      </c>
      <c r="I378" s="141" t="s">
        <v>159</v>
      </c>
      <c r="J378" s="141" t="s">
        <v>159</v>
      </c>
    </row>
    <row r="379" spans="1:10" ht="28.5">
      <c r="A379" s="206"/>
      <c r="B379" s="206"/>
      <c r="C379" s="8" t="s">
        <v>44</v>
      </c>
      <c r="D379" s="8" t="s">
        <v>44</v>
      </c>
      <c r="E379" s="8" t="s">
        <v>142</v>
      </c>
      <c r="F379" s="8" t="s">
        <v>130</v>
      </c>
      <c r="G379" s="8" t="s">
        <v>130</v>
      </c>
      <c r="H379" s="8" t="s">
        <v>160</v>
      </c>
      <c r="I379" s="8" t="s">
        <v>160</v>
      </c>
      <c r="J379" s="8" t="s">
        <v>231</v>
      </c>
    </row>
    <row r="380" spans="1:10" ht="24.75" thickBot="1">
      <c r="A380" s="222"/>
      <c r="B380" s="222"/>
      <c r="C380" s="5"/>
      <c r="D380" s="5"/>
      <c r="E380" s="5" t="s">
        <v>161</v>
      </c>
      <c r="F380" s="5" t="s">
        <v>162</v>
      </c>
      <c r="G380" s="5"/>
      <c r="H380" s="5"/>
      <c r="I380" s="9" t="s">
        <v>163</v>
      </c>
      <c r="J380" s="35"/>
    </row>
    <row r="381" spans="1:10" ht="13.5" thickTop="1">
      <c r="A381" s="278" t="s">
        <v>164</v>
      </c>
      <c r="B381" s="145" t="s">
        <v>225</v>
      </c>
      <c r="C381" s="42">
        <v>0.54</v>
      </c>
      <c r="D381" s="43">
        <v>0</v>
      </c>
      <c r="E381" s="38">
        <f>'4D1_CH4_EF_DomesticWastewater'!$D$14</f>
        <v>0.3</v>
      </c>
      <c r="F381" s="112">
        <f>$M$25</f>
        <v>2719106.92</v>
      </c>
      <c r="G381" s="47"/>
      <c r="H381" s="47"/>
      <c r="I381" s="14">
        <f>((C381*D381*E381)*(F381-G381))-H381</f>
        <v>0</v>
      </c>
      <c r="J381" s="142">
        <f>I381/(10^6)</f>
        <v>0</v>
      </c>
    </row>
    <row r="382" spans="1:10">
      <c r="A382" s="279"/>
      <c r="B382" s="146" t="s">
        <v>226</v>
      </c>
      <c r="C382" s="44">
        <v>0.54</v>
      </c>
      <c r="D382" s="45">
        <v>0.47</v>
      </c>
      <c r="E382" s="37">
        <f>'4D1_CH4_EF_DomesticWastewater'!$D$23</f>
        <v>0.06</v>
      </c>
      <c r="F382" s="112">
        <f t="shared" ref="F382:F395" si="39">$M$25</f>
        <v>2719106.92</v>
      </c>
      <c r="G382" s="48"/>
      <c r="H382" s="48"/>
      <c r="I382" s="15">
        <f t="shared" ref="I382:I395" si="40">((C382*D382*E382)*(F382-G382))-H382</f>
        <v>41406.560177760002</v>
      </c>
      <c r="J382" s="34">
        <f t="shared" ref="J382:J395" si="41">I382/(10^6)</f>
        <v>4.1406560177760003E-2</v>
      </c>
    </row>
    <row r="383" spans="1:10">
      <c r="A383" s="279"/>
      <c r="B383" s="143" t="s">
        <v>227</v>
      </c>
      <c r="C383" s="44">
        <v>0.54</v>
      </c>
      <c r="D383" s="45">
        <v>0</v>
      </c>
      <c r="E383" s="37">
        <f>'4D1_CH4_EF_DomesticWastewater'!$D$13</f>
        <v>0.06</v>
      </c>
      <c r="F383" s="112">
        <f t="shared" si="39"/>
        <v>2719106.92</v>
      </c>
      <c r="G383" s="48"/>
      <c r="H383" s="48"/>
      <c r="I383" s="15">
        <f t="shared" si="40"/>
        <v>0</v>
      </c>
      <c r="J383" s="34">
        <f t="shared" si="41"/>
        <v>0</v>
      </c>
    </row>
    <row r="384" spans="1:10">
      <c r="A384" s="258"/>
      <c r="B384" s="143" t="s">
        <v>228</v>
      </c>
      <c r="C384" s="44">
        <v>0.54</v>
      </c>
      <c r="D384" s="46">
        <v>0.1</v>
      </c>
      <c r="E384" s="37">
        <f>'4D1_CH4_EF_DomesticWastewater'!$D$14</f>
        <v>0.3</v>
      </c>
      <c r="F384" s="112">
        <f t="shared" si="39"/>
        <v>2719106.92</v>
      </c>
      <c r="G384" s="49"/>
      <c r="H384" s="49"/>
      <c r="I384" s="15">
        <f t="shared" si="40"/>
        <v>44049.532104000005</v>
      </c>
      <c r="J384" s="34">
        <f t="shared" si="41"/>
        <v>4.4049532104000005E-2</v>
      </c>
    </row>
    <row r="385" spans="1:10">
      <c r="A385" s="258"/>
      <c r="B385" s="143" t="s">
        <v>229</v>
      </c>
      <c r="C385" s="44">
        <v>0.54</v>
      </c>
      <c r="D385" s="46">
        <v>0.43</v>
      </c>
      <c r="E385" s="37">
        <v>0</v>
      </c>
      <c r="F385" s="112">
        <f t="shared" si="39"/>
        <v>2719106.92</v>
      </c>
      <c r="G385" s="49"/>
      <c r="H385" s="49"/>
      <c r="I385" s="15">
        <f t="shared" si="40"/>
        <v>0</v>
      </c>
      <c r="J385" s="34">
        <f t="shared" si="41"/>
        <v>0</v>
      </c>
    </row>
    <row r="386" spans="1:10">
      <c r="A386" s="258" t="s">
        <v>165</v>
      </c>
      <c r="B386" s="143" t="s">
        <v>225</v>
      </c>
      <c r="C386" s="44">
        <v>0.12</v>
      </c>
      <c r="D386" s="46">
        <v>0.18</v>
      </c>
      <c r="E386" s="37">
        <f>'4D1_CH4_EF_DomesticWastewater'!$D$22</f>
        <v>0.3</v>
      </c>
      <c r="F386" s="112">
        <f t="shared" si="39"/>
        <v>2719106.92</v>
      </c>
      <c r="G386" s="49"/>
      <c r="H386" s="49"/>
      <c r="I386" s="15">
        <f t="shared" si="40"/>
        <v>17619.812841599996</v>
      </c>
      <c r="J386" s="34">
        <f t="shared" si="41"/>
        <v>1.7619812841599997E-2</v>
      </c>
    </row>
    <row r="387" spans="1:10">
      <c r="A387" s="258"/>
      <c r="B387" s="143" t="s">
        <v>226</v>
      </c>
      <c r="C387" s="44">
        <v>0.12</v>
      </c>
      <c r="D387" s="46">
        <v>0.08</v>
      </c>
      <c r="E387" s="37">
        <f>'4D1_CH4_EF_DomesticWastewater'!$D$23</f>
        <v>0.06</v>
      </c>
      <c r="F387" s="112">
        <f t="shared" si="39"/>
        <v>2719106.92</v>
      </c>
      <c r="G387" s="49"/>
      <c r="H387" s="49"/>
      <c r="I387" s="15">
        <f t="shared" si="40"/>
        <v>1566.2055859199997</v>
      </c>
      <c r="J387" s="34">
        <f t="shared" si="41"/>
        <v>1.5662055859199998E-3</v>
      </c>
    </row>
    <row r="388" spans="1:10">
      <c r="A388" s="258"/>
      <c r="B388" s="143" t="s">
        <v>227</v>
      </c>
      <c r="C388" s="44">
        <v>0.12</v>
      </c>
      <c r="D388" s="46">
        <v>0</v>
      </c>
      <c r="E388" s="37">
        <f>'4D1_CH4_EF_DomesticWastewater'!$D$13</f>
        <v>0.06</v>
      </c>
      <c r="F388" s="112">
        <f t="shared" si="39"/>
        <v>2719106.92</v>
      </c>
      <c r="G388" s="49"/>
      <c r="H388" s="49"/>
      <c r="I388" s="15">
        <f t="shared" si="40"/>
        <v>0</v>
      </c>
      <c r="J388" s="34">
        <f t="shared" si="41"/>
        <v>0</v>
      </c>
    </row>
    <row r="389" spans="1:10">
      <c r="A389" s="258"/>
      <c r="B389" s="143" t="s">
        <v>228</v>
      </c>
      <c r="C389" s="44">
        <v>0.12</v>
      </c>
      <c r="D389" s="46">
        <v>0.74</v>
      </c>
      <c r="E389" s="37">
        <f>'4D1_CH4_EF_DomesticWastewater'!$D$13</f>
        <v>0.06</v>
      </c>
      <c r="F389" s="112">
        <f t="shared" si="39"/>
        <v>2719106.92</v>
      </c>
      <c r="G389" s="49"/>
      <c r="H389" s="49"/>
      <c r="I389" s="15">
        <f t="shared" si="40"/>
        <v>14487.401669759998</v>
      </c>
      <c r="J389" s="34">
        <f t="shared" si="41"/>
        <v>1.4487401669759998E-2</v>
      </c>
    </row>
    <row r="390" spans="1:10">
      <c r="A390" s="258"/>
      <c r="B390" s="143" t="s">
        <v>229</v>
      </c>
      <c r="C390" s="44">
        <v>0.12</v>
      </c>
      <c r="D390" s="46">
        <v>0</v>
      </c>
      <c r="E390" s="37">
        <v>0</v>
      </c>
      <c r="F390" s="112">
        <f t="shared" si="39"/>
        <v>2719106.92</v>
      </c>
      <c r="G390" s="49"/>
      <c r="H390" s="49"/>
      <c r="I390" s="15">
        <f t="shared" si="40"/>
        <v>0</v>
      </c>
      <c r="J390" s="34">
        <f t="shared" si="41"/>
        <v>0</v>
      </c>
    </row>
    <row r="391" spans="1:10">
      <c r="A391" s="258" t="s">
        <v>166</v>
      </c>
      <c r="B391" s="143" t="s">
        <v>225</v>
      </c>
      <c r="C391" s="44">
        <v>0.34</v>
      </c>
      <c r="D391" s="46">
        <v>0.14000000000000001</v>
      </c>
      <c r="E391" s="37">
        <f>'4D1_CH4_EF_DomesticWastewater'!$D$22</f>
        <v>0.3</v>
      </c>
      <c r="F391" s="112">
        <f t="shared" si="39"/>
        <v>2719106.92</v>
      </c>
      <c r="G391" s="49"/>
      <c r="H391" s="49"/>
      <c r="I391" s="15">
        <f t="shared" si="40"/>
        <v>38828.84681760001</v>
      </c>
      <c r="J391" s="34">
        <f t="shared" si="41"/>
        <v>3.8828846817600009E-2</v>
      </c>
    </row>
    <row r="392" spans="1:10">
      <c r="A392" s="258"/>
      <c r="B392" s="143" t="s">
        <v>226</v>
      </c>
      <c r="C392" s="44">
        <v>0.34</v>
      </c>
      <c r="D392" s="46">
        <v>0.1</v>
      </c>
      <c r="E392" s="37">
        <f>'4D1_CH4_EF_DomesticWastewater'!$D$23</f>
        <v>0.06</v>
      </c>
      <c r="F392" s="112">
        <f t="shared" si="39"/>
        <v>2719106.92</v>
      </c>
      <c r="G392" s="49"/>
      <c r="H392" s="49"/>
      <c r="I392" s="15">
        <f t="shared" si="40"/>
        <v>5546.9781168</v>
      </c>
      <c r="J392" s="34">
        <f t="shared" si="41"/>
        <v>5.5469781168000004E-3</v>
      </c>
    </row>
    <row r="393" spans="1:10">
      <c r="A393" s="258"/>
      <c r="B393" s="143" t="s">
        <v>227</v>
      </c>
      <c r="C393" s="44">
        <v>0.34</v>
      </c>
      <c r="D393" s="46">
        <v>0.03</v>
      </c>
      <c r="E393" s="37">
        <f>'4D1_CH4_EF_DomesticWastewater'!$D$13</f>
        <v>0.06</v>
      </c>
      <c r="F393" s="112">
        <f t="shared" si="39"/>
        <v>2719106.92</v>
      </c>
      <c r="G393" s="49"/>
      <c r="H393" s="49"/>
      <c r="I393" s="15">
        <f t="shared" si="40"/>
        <v>1664.09343504</v>
      </c>
      <c r="J393" s="34">
        <f t="shared" si="41"/>
        <v>1.6640934350400001E-3</v>
      </c>
    </row>
    <row r="394" spans="1:10">
      <c r="A394" s="258"/>
      <c r="B394" s="143" t="s">
        <v>228</v>
      </c>
      <c r="C394" s="44">
        <v>0.34</v>
      </c>
      <c r="D394" s="46">
        <v>0.53</v>
      </c>
      <c r="E394" s="37">
        <f>'4D1_CH4_EF_DomesticWastewater'!$D$13</f>
        <v>0.06</v>
      </c>
      <c r="F394" s="112">
        <f t="shared" si="39"/>
        <v>2719106.92</v>
      </c>
      <c r="G394" s="49"/>
      <c r="H394" s="49"/>
      <c r="I394" s="15">
        <f t="shared" si="40"/>
        <v>29398.984019039999</v>
      </c>
      <c r="J394" s="34">
        <f t="shared" si="41"/>
        <v>2.9398984019039998E-2</v>
      </c>
    </row>
    <row r="395" spans="1:10">
      <c r="A395" s="258"/>
      <c r="B395" s="143" t="s">
        <v>229</v>
      </c>
      <c r="C395" s="44">
        <v>0.34</v>
      </c>
      <c r="D395" s="46">
        <v>0.2</v>
      </c>
      <c r="E395" s="37">
        <v>0</v>
      </c>
      <c r="F395" s="112">
        <f t="shared" si="39"/>
        <v>2719106.92</v>
      </c>
      <c r="G395" s="49"/>
      <c r="H395" s="49"/>
      <c r="I395" s="15">
        <f t="shared" si="40"/>
        <v>0</v>
      </c>
      <c r="J395" s="34">
        <f t="shared" si="41"/>
        <v>0</v>
      </c>
    </row>
    <row r="396" spans="1:10">
      <c r="A396" s="275" t="s">
        <v>303</v>
      </c>
      <c r="B396" s="275"/>
      <c r="C396" s="275"/>
      <c r="D396" s="275"/>
      <c r="E396" s="275"/>
      <c r="F396" s="275"/>
      <c r="G396" s="275"/>
      <c r="H396" s="275"/>
      <c r="I396" s="113">
        <f>SUM(I381:I395)</f>
        <v>194568.41476752004</v>
      </c>
      <c r="J396" s="114">
        <f>SUM(J381:J395)</f>
        <v>0.19456841476752001</v>
      </c>
    </row>
    <row r="399" spans="1:10">
      <c r="A399" s="276" t="s">
        <v>0</v>
      </c>
      <c r="B399" s="277"/>
      <c r="C399" s="196" t="s">
        <v>1</v>
      </c>
      <c r="D399" s="280"/>
      <c r="E399" s="280"/>
      <c r="F399" s="280"/>
      <c r="G399" s="280"/>
      <c r="H399" s="280"/>
      <c r="I399" s="280"/>
    </row>
    <row r="400" spans="1:10">
      <c r="A400" s="276" t="s">
        <v>2</v>
      </c>
      <c r="B400" s="277"/>
      <c r="C400" s="196" t="s">
        <v>117</v>
      </c>
      <c r="D400" s="280"/>
      <c r="E400" s="280"/>
      <c r="F400" s="280"/>
      <c r="G400" s="280"/>
      <c r="H400" s="280"/>
      <c r="I400" s="280"/>
    </row>
    <row r="401" spans="1:10">
      <c r="A401" s="276" t="s">
        <v>4</v>
      </c>
      <c r="B401" s="277"/>
      <c r="C401" s="196" t="s">
        <v>118</v>
      </c>
      <c r="D401" s="280"/>
      <c r="E401" s="280"/>
      <c r="F401" s="280"/>
      <c r="G401" s="280"/>
      <c r="H401" s="280"/>
      <c r="I401" s="280"/>
    </row>
    <row r="402" spans="1:10">
      <c r="A402" s="276" t="s">
        <v>6</v>
      </c>
      <c r="B402" s="277"/>
      <c r="C402" s="196" t="s">
        <v>145</v>
      </c>
      <c r="D402" s="280"/>
      <c r="E402" s="280"/>
      <c r="F402" s="280"/>
      <c r="G402" s="280"/>
      <c r="H402" s="280"/>
      <c r="I402" s="280"/>
    </row>
    <row r="403" spans="1:10">
      <c r="A403" s="248" t="s">
        <v>10</v>
      </c>
      <c r="B403" s="265"/>
      <c r="C403" s="265"/>
      <c r="D403" s="265"/>
      <c r="E403" s="265"/>
      <c r="F403" s="265"/>
      <c r="G403" s="265"/>
      <c r="H403" s="265"/>
      <c r="I403" s="265"/>
      <c r="J403" s="111"/>
    </row>
    <row r="404" spans="1:10">
      <c r="A404" s="144"/>
      <c r="B404" s="144"/>
      <c r="C404" s="7" t="s">
        <v>11</v>
      </c>
      <c r="D404" s="7" t="s">
        <v>12</v>
      </c>
      <c r="E404" s="7" t="s">
        <v>13</v>
      </c>
      <c r="F404" s="7" t="s">
        <v>14</v>
      </c>
      <c r="G404" s="7" t="s">
        <v>15</v>
      </c>
      <c r="H404" s="7" t="s">
        <v>58</v>
      </c>
      <c r="I404" s="7" t="s">
        <v>78</v>
      </c>
      <c r="J404" s="92" t="s">
        <v>79</v>
      </c>
    </row>
    <row r="405" spans="1:10" ht="51">
      <c r="A405" s="206" t="s">
        <v>146</v>
      </c>
      <c r="B405" s="206" t="s">
        <v>147</v>
      </c>
      <c r="C405" s="144" t="s">
        <v>148</v>
      </c>
      <c r="D405" s="144" t="s">
        <v>149</v>
      </c>
      <c r="E405" s="144" t="s">
        <v>150</v>
      </c>
      <c r="F405" s="144" t="s">
        <v>123</v>
      </c>
      <c r="G405" s="144" t="s">
        <v>151</v>
      </c>
      <c r="H405" s="144" t="s">
        <v>152</v>
      </c>
      <c r="I405" s="144" t="s">
        <v>153</v>
      </c>
      <c r="J405" s="144" t="s">
        <v>153</v>
      </c>
    </row>
    <row r="406" spans="1:10" ht="15.75">
      <c r="A406" s="206"/>
      <c r="B406" s="206"/>
      <c r="C406" s="141" t="s">
        <v>154</v>
      </c>
      <c r="D406" s="141" t="s">
        <v>155</v>
      </c>
      <c r="E406" s="141" t="s">
        <v>156</v>
      </c>
      <c r="F406" s="141" t="s">
        <v>127</v>
      </c>
      <c r="G406" s="141" t="s">
        <v>157</v>
      </c>
      <c r="H406" s="141" t="s">
        <v>158</v>
      </c>
      <c r="I406" s="141" t="s">
        <v>159</v>
      </c>
      <c r="J406" s="141" t="s">
        <v>159</v>
      </c>
    </row>
    <row r="407" spans="1:10" ht="28.5">
      <c r="A407" s="206"/>
      <c r="B407" s="206"/>
      <c r="C407" s="8" t="s">
        <v>44</v>
      </c>
      <c r="D407" s="8" t="s">
        <v>44</v>
      </c>
      <c r="E407" s="8" t="s">
        <v>142</v>
      </c>
      <c r="F407" s="8" t="s">
        <v>130</v>
      </c>
      <c r="G407" s="8" t="s">
        <v>130</v>
      </c>
      <c r="H407" s="8" t="s">
        <v>160</v>
      </c>
      <c r="I407" s="8" t="s">
        <v>160</v>
      </c>
      <c r="J407" s="8" t="s">
        <v>231</v>
      </c>
    </row>
    <row r="408" spans="1:10" ht="24.75" thickBot="1">
      <c r="A408" s="222"/>
      <c r="B408" s="222"/>
      <c r="C408" s="5"/>
      <c r="D408" s="5"/>
      <c r="E408" s="5" t="s">
        <v>161</v>
      </c>
      <c r="F408" s="5" t="s">
        <v>162</v>
      </c>
      <c r="G408" s="5"/>
      <c r="H408" s="5"/>
      <c r="I408" s="9" t="s">
        <v>163</v>
      </c>
      <c r="J408" s="35"/>
    </row>
    <row r="409" spans="1:10" ht="13.5" thickTop="1">
      <c r="A409" s="278" t="s">
        <v>164</v>
      </c>
      <c r="B409" s="145" t="s">
        <v>225</v>
      </c>
      <c r="C409" s="42">
        <v>0.54</v>
      </c>
      <c r="D409" s="43">
        <v>0</v>
      </c>
      <c r="E409" s="38">
        <f>'4D1_CH4_EF_DomesticWastewater'!$D$14</f>
        <v>0.3</v>
      </c>
      <c r="F409" s="112">
        <f>$M$26</f>
        <v>2769409.7600000002</v>
      </c>
      <c r="G409" s="47"/>
      <c r="H409" s="47"/>
      <c r="I409" s="14">
        <f>((C409*D409*E409)*(F409-G409))-H409</f>
        <v>0</v>
      </c>
      <c r="J409" s="142">
        <f>I409/(10^6)</f>
        <v>0</v>
      </c>
    </row>
    <row r="410" spans="1:10">
      <c r="A410" s="279"/>
      <c r="B410" s="146" t="s">
        <v>226</v>
      </c>
      <c r="C410" s="44">
        <v>0.54</v>
      </c>
      <c r="D410" s="45">
        <v>0.47</v>
      </c>
      <c r="E410" s="37">
        <f>'4D1_CH4_EF_DomesticWastewater'!$D$23</f>
        <v>0.06</v>
      </c>
      <c r="F410" s="112">
        <f t="shared" ref="F410:F423" si="42">$M$26</f>
        <v>2769409.7600000002</v>
      </c>
      <c r="G410" s="48"/>
      <c r="H410" s="48"/>
      <c r="I410" s="15">
        <f t="shared" ref="I410:I423" si="43">((C410*D410*E410)*(F410-G410))-H410</f>
        <v>42172.571825280007</v>
      </c>
      <c r="J410" s="34">
        <f t="shared" ref="J410:J423" si="44">I410/(10^6)</f>
        <v>4.217257182528001E-2</v>
      </c>
    </row>
    <row r="411" spans="1:10">
      <c r="A411" s="279"/>
      <c r="B411" s="143" t="s">
        <v>227</v>
      </c>
      <c r="C411" s="44">
        <v>0.54</v>
      </c>
      <c r="D411" s="45">
        <v>0</v>
      </c>
      <c r="E411" s="37">
        <f>'4D1_CH4_EF_DomesticWastewater'!$D$13</f>
        <v>0.06</v>
      </c>
      <c r="F411" s="112">
        <f t="shared" si="42"/>
        <v>2769409.7600000002</v>
      </c>
      <c r="G411" s="48"/>
      <c r="H411" s="48"/>
      <c r="I411" s="15">
        <f t="shared" si="43"/>
        <v>0</v>
      </c>
      <c r="J411" s="34">
        <f t="shared" si="44"/>
        <v>0</v>
      </c>
    </row>
    <row r="412" spans="1:10">
      <c r="A412" s="258"/>
      <c r="B412" s="143" t="s">
        <v>228</v>
      </c>
      <c r="C412" s="44">
        <v>0.54</v>
      </c>
      <c r="D412" s="46">
        <v>0.1</v>
      </c>
      <c r="E412" s="37">
        <f>'4D1_CH4_EF_DomesticWastewater'!$D$14</f>
        <v>0.3</v>
      </c>
      <c r="F412" s="112">
        <f t="shared" si="42"/>
        <v>2769409.7600000002</v>
      </c>
      <c r="G412" s="49"/>
      <c r="H412" s="49"/>
      <c r="I412" s="15">
        <f t="shared" si="43"/>
        <v>44864.438112000011</v>
      </c>
      <c r="J412" s="34">
        <f t="shared" si="44"/>
        <v>4.4864438112000013E-2</v>
      </c>
    </row>
    <row r="413" spans="1:10">
      <c r="A413" s="258"/>
      <c r="B413" s="143" t="s">
        <v>229</v>
      </c>
      <c r="C413" s="44">
        <v>0.54</v>
      </c>
      <c r="D413" s="46">
        <v>0.43</v>
      </c>
      <c r="E413" s="37">
        <v>0</v>
      </c>
      <c r="F413" s="112">
        <f t="shared" si="42"/>
        <v>2769409.7600000002</v>
      </c>
      <c r="G413" s="49"/>
      <c r="H413" s="49"/>
      <c r="I413" s="15">
        <f t="shared" si="43"/>
        <v>0</v>
      </c>
      <c r="J413" s="34">
        <f t="shared" si="44"/>
        <v>0</v>
      </c>
    </row>
    <row r="414" spans="1:10">
      <c r="A414" s="258" t="s">
        <v>165</v>
      </c>
      <c r="B414" s="143" t="s">
        <v>225</v>
      </c>
      <c r="C414" s="44">
        <v>0.12</v>
      </c>
      <c r="D414" s="46">
        <v>0.18</v>
      </c>
      <c r="E414" s="37">
        <f>'4D1_CH4_EF_DomesticWastewater'!$D$22</f>
        <v>0.3</v>
      </c>
      <c r="F414" s="112">
        <f t="shared" si="42"/>
        <v>2769409.7600000002</v>
      </c>
      <c r="G414" s="49"/>
      <c r="H414" s="49"/>
      <c r="I414" s="15">
        <f t="shared" si="43"/>
        <v>17945.775244799999</v>
      </c>
      <c r="J414" s="34">
        <f t="shared" si="44"/>
        <v>1.79457752448E-2</v>
      </c>
    </row>
    <row r="415" spans="1:10">
      <c r="A415" s="258"/>
      <c r="B415" s="143" t="s">
        <v>226</v>
      </c>
      <c r="C415" s="44">
        <v>0.12</v>
      </c>
      <c r="D415" s="46">
        <v>0.08</v>
      </c>
      <c r="E415" s="37">
        <f>'4D1_CH4_EF_DomesticWastewater'!$D$23</f>
        <v>0.06</v>
      </c>
      <c r="F415" s="112">
        <f t="shared" si="42"/>
        <v>2769409.7600000002</v>
      </c>
      <c r="G415" s="49"/>
      <c r="H415" s="49"/>
      <c r="I415" s="15">
        <f t="shared" si="43"/>
        <v>1595.1800217599998</v>
      </c>
      <c r="J415" s="34">
        <f t="shared" si="44"/>
        <v>1.5951800217599999E-3</v>
      </c>
    </row>
    <row r="416" spans="1:10">
      <c r="A416" s="258"/>
      <c r="B416" s="143" t="s">
        <v>227</v>
      </c>
      <c r="C416" s="44">
        <v>0.12</v>
      </c>
      <c r="D416" s="46">
        <v>0</v>
      </c>
      <c r="E416" s="37">
        <f>'4D1_CH4_EF_DomesticWastewater'!$D$13</f>
        <v>0.06</v>
      </c>
      <c r="F416" s="112">
        <f t="shared" si="42"/>
        <v>2769409.7600000002</v>
      </c>
      <c r="G416" s="49"/>
      <c r="H416" s="49"/>
      <c r="I416" s="15">
        <f t="shared" si="43"/>
        <v>0</v>
      </c>
      <c r="J416" s="34">
        <f t="shared" si="44"/>
        <v>0</v>
      </c>
    </row>
    <row r="417" spans="1:10">
      <c r="A417" s="258"/>
      <c r="B417" s="143" t="s">
        <v>228</v>
      </c>
      <c r="C417" s="44">
        <v>0.12</v>
      </c>
      <c r="D417" s="46">
        <v>0.74</v>
      </c>
      <c r="E417" s="37">
        <f>'4D1_CH4_EF_DomesticWastewater'!$D$13</f>
        <v>0.06</v>
      </c>
      <c r="F417" s="112">
        <f t="shared" si="42"/>
        <v>2769409.7600000002</v>
      </c>
      <c r="G417" s="49"/>
      <c r="H417" s="49"/>
      <c r="I417" s="15">
        <f t="shared" si="43"/>
        <v>14755.41520128</v>
      </c>
      <c r="J417" s="34">
        <f t="shared" si="44"/>
        <v>1.4755415201280001E-2</v>
      </c>
    </row>
    <row r="418" spans="1:10">
      <c r="A418" s="258"/>
      <c r="B418" s="143" t="s">
        <v>229</v>
      </c>
      <c r="C418" s="44">
        <v>0.12</v>
      </c>
      <c r="D418" s="46">
        <v>0</v>
      </c>
      <c r="E418" s="37">
        <v>0</v>
      </c>
      <c r="F418" s="112">
        <f t="shared" si="42"/>
        <v>2769409.7600000002</v>
      </c>
      <c r="G418" s="49"/>
      <c r="H418" s="49"/>
      <c r="I418" s="15">
        <f t="shared" si="43"/>
        <v>0</v>
      </c>
      <c r="J418" s="34">
        <f t="shared" si="44"/>
        <v>0</v>
      </c>
    </row>
    <row r="419" spans="1:10">
      <c r="A419" s="258" t="s">
        <v>166</v>
      </c>
      <c r="B419" s="143" t="s">
        <v>225</v>
      </c>
      <c r="C419" s="44">
        <v>0.34</v>
      </c>
      <c r="D419" s="46">
        <v>0.14000000000000001</v>
      </c>
      <c r="E419" s="37">
        <f>'4D1_CH4_EF_DomesticWastewater'!$D$22</f>
        <v>0.3</v>
      </c>
      <c r="F419" s="112">
        <f t="shared" si="42"/>
        <v>2769409.7600000002</v>
      </c>
      <c r="G419" s="49"/>
      <c r="H419" s="49"/>
      <c r="I419" s="15">
        <f t="shared" si="43"/>
        <v>39547.17137280001</v>
      </c>
      <c r="J419" s="34">
        <f t="shared" si="44"/>
        <v>3.9547171372800012E-2</v>
      </c>
    </row>
    <row r="420" spans="1:10">
      <c r="A420" s="258"/>
      <c r="B420" s="143" t="s">
        <v>226</v>
      </c>
      <c r="C420" s="44">
        <v>0.34</v>
      </c>
      <c r="D420" s="46">
        <v>0.1</v>
      </c>
      <c r="E420" s="37">
        <f>'4D1_CH4_EF_DomesticWastewater'!$D$23</f>
        <v>0.06</v>
      </c>
      <c r="F420" s="112">
        <f t="shared" si="42"/>
        <v>2769409.7600000002</v>
      </c>
      <c r="G420" s="49"/>
      <c r="H420" s="49"/>
      <c r="I420" s="15">
        <f t="shared" si="43"/>
        <v>5649.5959104000012</v>
      </c>
      <c r="J420" s="34">
        <f t="shared" si="44"/>
        <v>5.6495959104000014E-3</v>
      </c>
    </row>
    <row r="421" spans="1:10">
      <c r="A421" s="258"/>
      <c r="B421" s="143" t="s">
        <v>227</v>
      </c>
      <c r="C421" s="44">
        <v>0.34</v>
      </c>
      <c r="D421" s="46">
        <v>0.03</v>
      </c>
      <c r="E421" s="37">
        <f>'4D1_CH4_EF_DomesticWastewater'!$D$13</f>
        <v>0.06</v>
      </c>
      <c r="F421" s="112">
        <f t="shared" si="42"/>
        <v>2769409.7600000002</v>
      </c>
      <c r="G421" s="49"/>
      <c r="H421" s="49"/>
      <c r="I421" s="15">
        <f t="shared" si="43"/>
        <v>1694.8787731200002</v>
      </c>
      <c r="J421" s="34">
        <f t="shared" si="44"/>
        <v>1.6948787731200002E-3</v>
      </c>
    </row>
    <row r="422" spans="1:10">
      <c r="A422" s="258"/>
      <c r="B422" s="143" t="s">
        <v>228</v>
      </c>
      <c r="C422" s="44">
        <v>0.34</v>
      </c>
      <c r="D422" s="46">
        <v>0.53</v>
      </c>
      <c r="E422" s="37">
        <f>'4D1_CH4_EF_DomesticWastewater'!$D$13</f>
        <v>0.06</v>
      </c>
      <c r="F422" s="112">
        <f t="shared" si="42"/>
        <v>2769409.7600000002</v>
      </c>
      <c r="G422" s="49"/>
      <c r="H422" s="49"/>
      <c r="I422" s="15">
        <f t="shared" si="43"/>
        <v>29942.858325120003</v>
      </c>
      <c r="J422" s="34">
        <f t="shared" si="44"/>
        <v>2.9942858325120003E-2</v>
      </c>
    </row>
    <row r="423" spans="1:10">
      <c r="A423" s="258"/>
      <c r="B423" s="143" t="s">
        <v>229</v>
      </c>
      <c r="C423" s="44">
        <v>0.34</v>
      </c>
      <c r="D423" s="46">
        <v>0.2</v>
      </c>
      <c r="E423" s="37">
        <v>0</v>
      </c>
      <c r="F423" s="112">
        <f t="shared" si="42"/>
        <v>2769409.7600000002</v>
      </c>
      <c r="G423" s="49"/>
      <c r="H423" s="49"/>
      <c r="I423" s="15">
        <f t="shared" si="43"/>
        <v>0</v>
      </c>
      <c r="J423" s="34">
        <f t="shared" si="44"/>
        <v>0</v>
      </c>
    </row>
    <row r="424" spans="1:10">
      <c r="A424" s="275" t="s">
        <v>304</v>
      </c>
      <c r="B424" s="275"/>
      <c r="C424" s="275"/>
      <c r="D424" s="275"/>
      <c r="E424" s="275"/>
      <c r="F424" s="275"/>
      <c r="G424" s="275"/>
      <c r="H424" s="275"/>
      <c r="I424" s="113">
        <f>SUM(I409:I423)</f>
        <v>198167.88478656003</v>
      </c>
      <c r="J424" s="114">
        <f>SUM(J409:J423)</f>
        <v>0.19816788478656006</v>
      </c>
    </row>
    <row r="427" spans="1:10">
      <c r="A427" s="276" t="s">
        <v>0</v>
      </c>
      <c r="B427" s="277"/>
      <c r="C427" s="196" t="s">
        <v>1</v>
      </c>
      <c r="D427" s="280"/>
      <c r="E427" s="280"/>
      <c r="F427" s="280"/>
      <c r="G427" s="280"/>
      <c r="H427" s="280"/>
      <c r="I427" s="280"/>
    </row>
    <row r="428" spans="1:10">
      <c r="A428" s="276" t="s">
        <v>2</v>
      </c>
      <c r="B428" s="277"/>
      <c r="C428" s="196" t="s">
        <v>117</v>
      </c>
      <c r="D428" s="280"/>
      <c r="E428" s="280"/>
      <c r="F428" s="280"/>
      <c r="G428" s="280"/>
      <c r="H428" s="280"/>
      <c r="I428" s="280"/>
    </row>
    <row r="429" spans="1:10">
      <c r="A429" s="276" t="s">
        <v>4</v>
      </c>
      <c r="B429" s="277"/>
      <c r="C429" s="196" t="s">
        <v>118</v>
      </c>
      <c r="D429" s="280"/>
      <c r="E429" s="280"/>
      <c r="F429" s="280"/>
      <c r="G429" s="280"/>
      <c r="H429" s="280"/>
      <c r="I429" s="280"/>
    </row>
    <row r="430" spans="1:10">
      <c r="A430" s="276" t="s">
        <v>6</v>
      </c>
      <c r="B430" s="277"/>
      <c r="C430" s="196" t="s">
        <v>145</v>
      </c>
      <c r="D430" s="280"/>
      <c r="E430" s="280"/>
      <c r="F430" s="280"/>
      <c r="G430" s="280"/>
      <c r="H430" s="280"/>
      <c r="I430" s="280"/>
    </row>
    <row r="431" spans="1:10">
      <c r="A431" s="248" t="s">
        <v>10</v>
      </c>
      <c r="B431" s="265"/>
      <c r="C431" s="265"/>
      <c r="D431" s="265"/>
      <c r="E431" s="265"/>
      <c r="F431" s="265"/>
      <c r="G431" s="265"/>
      <c r="H431" s="265"/>
      <c r="I431" s="265"/>
      <c r="J431" s="111"/>
    </row>
    <row r="432" spans="1:10">
      <c r="A432" s="144"/>
      <c r="B432" s="144"/>
      <c r="C432" s="7" t="s">
        <v>11</v>
      </c>
      <c r="D432" s="7" t="s">
        <v>12</v>
      </c>
      <c r="E432" s="7" t="s">
        <v>13</v>
      </c>
      <c r="F432" s="7" t="s">
        <v>14</v>
      </c>
      <c r="G432" s="7" t="s">
        <v>15</v>
      </c>
      <c r="H432" s="7" t="s">
        <v>58</v>
      </c>
      <c r="I432" s="7" t="s">
        <v>78</v>
      </c>
      <c r="J432" s="92" t="s">
        <v>79</v>
      </c>
    </row>
    <row r="433" spans="1:10" ht="51">
      <c r="A433" s="206" t="s">
        <v>146</v>
      </c>
      <c r="B433" s="206" t="s">
        <v>147</v>
      </c>
      <c r="C433" s="144" t="s">
        <v>148</v>
      </c>
      <c r="D433" s="144" t="s">
        <v>149</v>
      </c>
      <c r="E433" s="144" t="s">
        <v>150</v>
      </c>
      <c r="F433" s="144" t="s">
        <v>123</v>
      </c>
      <c r="G433" s="144" t="s">
        <v>151</v>
      </c>
      <c r="H433" s="144" t="s">
        <v>152</v>
      </c>
      <c r="I433" s="144" t="s">
        <v>153</v>
      </c>
      <c r="J433" s="144" t="s">
        <v>153</v>
      </c>
    </row>
    <row r="434" spans="1:10" ht="15.75">
      <c r="A434" s="206"/>
      <c r="B434" s="206"/>
      <c r="C434" s="141" t="s">
        <v>154</v>
      </c>
      <c r="D434" s="141" t="s">
        <v>155</v>
      </c>
      <c r="E434" s="141" t="s">
        <v>156</v>
      </c>
      <c r="F434" s="141" t="s">
        <v>127</v>
      </c>
      <c r="G434" s="141" t="s">
        <v>157</v>
      </c>
      <c r="H434" s="141" t="s">
        <v>158</v>
      </c>
      <c r="I434" s="141" t="s">
        <v>159</v>
      </c>
      <c r="J434" s="141" t="s">
        <v>159</v>
      </c>
    </row>
    <row r="435" spans="1:10" ht="28.5">
      <c r="A435" s="206"/>
      <c r="B435" s="206"/>
      <c r="C435" s="8" t="s">
        <v>44</v>
      </c>
      <c r="D435" s="8" t="s">
        <v>44</v>
      </c>
      <c r="E435" s="8" t="s">
        <v>142</v>
      </c>
      <c r="F435" s="8" t="s">
        <v>130</v>
      </c>
      <c r="G435" s="8" t="s">
        <v>130</v>
      </c>
      <c r="H435" s="8" t="s">
        <v>160</v>
      </c>
      <c r="I435" s="8" t="s">
        <v>160</v>
      </c>
      <c r="J435" s="8" t="s">
        <v>231</v>
      </c>
    </row>
    <row r="436" spans="1:10" ht="24.75" thickBot="1">
      <c r="A436" s="222"/>
      <c r="B436" s="222"/>
      <c r="C436" s="5"/>
      <c r="D436" s="5"/>
      <c r="E436" s="5" t="s">
        <v>161</v>
      </c>
      <c r="F436" s="5" t="s">
        <v>162</v>
      </c>
      <c r="G436" s="5"/>
      <c r="H436" s="5"/>
      <c r="I436" s="9" t="s">
        <v>163</v>
      </c>
      <c r="J436" s="35"/>
    </row>
    <row r="437" spans="1:10" ht="13.5" thickTop="1">
      <c r="A437" s="278" t="s">
        <v>164</v>
      </c>
      <c r="B437" s="145" t="s">
        <v>225</v>
      </c>
      <c r="C437" s="42">
        <v>0.54</v>
      </c>
      <c r="D437" s="43">
        <v>0</v>
      </c>
      <c r="E437" s="38">
        <f>'4D1_CH4_EF_DomesticWastewater'!$D$14</f>
        <v>0.3</v>
      </c>
      <c r="F437" s="112">
        <f>$M$27</f>
        <v>2819712.6</v>
      </c>
      <c r="G437" s="47"/>
      <c r="H437" s="47"/>
      <c r="I437" s="14">
        <f>((C437*D437*E437)*(F437-G437))-H437</f>
        <v>0</v>
      </c>
      <c r="J437" s="142">
        <f>I437/(10^6)</f>
        <v>0</v>
      </c>
    </row>
    <row r="438" spans="1:10">
      <c r="A438" s="279"/>
      <c r="B438" s="146" t="s">
        <v>226</v>
      </c>
      <c r="C438" s="44">
        <v>0.54</v>
      </c>
      <c r="D438" s="45">
        <v>0.47</v>
      </c>
      <c r="E438" s="37">
        <f>'4D1_CH4_EF_DomesticWastewater'!$D$23</f>
        <v>0.06</v>
      </c>
      <c r="F438" s="112">
        <f t="shared" ref="F438:F451" si="45">$M$27</f>
        <v>2819712.6</v>
      </c>
      <c r="G438" s="48"/>
      <c r="H438" s="48"/>
      <c r="I438" s="15">
        <f t="shared" ref="I438:I451" si="46">((C438*D438*E438)*(F438-G438))-H438</f>
        <v>42938.583472800005</v>
      </c>
      <c r="J438" s="34">
        <f t="shared" ref="J438:J451" si="47">I438/(10^6)</f>
        <v>4.2938583472800003E-2</v>
      </c>
    </row>
    <row r="439" spans="1:10">
      <c r="A439" s="279"/>
      <c r="B439" s="143" t="s">
        <v>227</v>
      </c>
      <c r="C439" s="44">
        <v>0.54</v>
      </c>
      <c r="D439" s="45">
        <v>0</v>
      </c>
      <c r="E439" s="37">
        <f>'4D1_CH4_EF_DomesticWastewater'!$D$13</f>
        <v>0.06</v>
      </c>
      <c r="F439" s="112">
        <f t="shared" si="45"/>
        <v>2819712.6</v>
      </c>
      <c r="G439" s="48"/>
      <c r="H439" s="48"/>
      <c r="I439" s="15">
        <f t="shared" si="46"/>
        <v>0</v>
      </c>
      <c r="J439" s="34">
        <f t="shared" si="47"/>
        <v>0</v>
      </c>
    </row>
    <row r="440" spans="1:10">
      <c r="A440" s="258"/>
      <c r="B440" s="143" t="s">
        <v>228</v>
      </c>
      <c r="C440" s="44">
        <v>0.54</v>
      </c>
      <c r="D440" s="46">
        <v>0.1</v>
      </c>
      <c r="E440" s="37">
        <f>'4D1_CH4_EF_DomesticWastewater'!$D$14</f>
        <v>0.3</v>
      </c>
      <c r="F440" s="112">
        <f t="shared" si="45"/>
        <v>2819712.6</v>
      </c>
      <c r="G440" s="49"/>
      <c r="H440" s="49"/>
      <c r="I440" s="15">
        <f t="shared" si="46"/>
        <v>45679.344120000009</v>
      </c>
      <c r="J440" s="34">
        <f t="shared" si="47"/>
        <v>4.5679344120000007E-2</v>
      </c>
    </row>
    <row r="441" spans="1:10">
      <c r="A441" s="258"/>
      <c r="B441" s="143" t="s">
        <v>229</v>
      </c>
      <c r="C441" s="44">
        <v>0.54</v>
      </c>
      <c r="D441" s="46">
        <v>0.43</v>
      </c>
      <c r="E441" s="37">
        <v>0</v>
      </c>
      <c r="F441" s="112">
        <f t="shared" si="45"/>
        <v>2819712.6</v>
      </c>
      <c r="G441" s="49"/>
      <c r="H441" s="49"/>
      <c r="I441" s="15">
        <f t="shared" si="46"/>
        <v>0</v>
      </c>
      <c r="J441" s="34">
        <f t="shared" si="47"/>
        <v>0</v>
      </c>
    </row>
    <row r="442" spans="1:10">
      <c r="A442" s="258" t="s">
        <v>165</v>
      </c>
      <c r="B442" s="143" t="s">
        <v>225</v>
      </c>
      <c r="C442" s="44">
        <v>0.12</v>
      </c>
      <c r="D442" s="46">
        <v>0.18</v>
      </c>
      <c r="E442" s="37">
        <f>'4D1_CH4_EF_DomesticWastewater'!$D$22</f>
        <v>0.3</v>
      </c>
      <c r="F442" s="112">
        <f t="shared" si="45"/>
        <v>2819712.6</v>
      </c>
      <c r="G442" s="49"/>
      <c r="H442" s="49"/>
      <c r="I442" s="15">
        <f t="shared" si="46"/>
        <v>18271.737647999998</v>
      </c>
      <c r="J442" s="34">
        <f t="shared" si="47"/>
        <v>1.8271737647999997E-2</v>
      </c>
    </row>
    <row r="443" spans="1:10">
      <c r="A443" s="258"/>
      <c r="B443" s="143" t="s">
        <v>226</v>
      </c>
      <c r="C443" s="44">
        <v>0.12</v>
      </c>
      <c r="D443" s="46">
        <v>0.08</v>
      </c>
      <c r="E443" s="37">
        <f>'4D1_CH4_EF_DomesticWastewater'!$D$23</f>
        <v>0.06</v>
      </c>
      <c r="F443" s="112">
        <f t="shared" si="45"/>
        <v>2819712.6</v>
      </c>
      <c r="G443" s="49"/>
      <c r="H443" s="49"/>
      <c r="I443" s="15">
        <f t="shared" si="46"/>
        <v>1624.1544575999999</v>
      </c>
      <c r="J443" s="34">
        <f t="shared" si="47"/>
        <v>1.6241544575999998E-3</v>
      </c>
    </row>
    <row r="444" spans="1:10">
      <c r="A444" s="258"/>
      <c r="B444" s="143" t="s">
        <v>227</v>
      </c>
      <c r="C444" s="44">
        <v>0.12</v>
      </c>
      <c r="D444" s="46">
        <v>0</v>
      </c>
      <c r="E444" s="37">
        <f>'4D1_CH4_EF_DomesticWastewater'!$D$13</f>
        <v>0.06</v>
      </c>
      <c r="F444" s="112">
        <f t="shared" si="45"/>
        <v>2819712.6</v>
      </c>
      <c r="G444" s="49"/>
      <c r="H444" s="49"/>
      <c r="I444" s="15">
        <f t="shared" si="46"/>
        <v>0</v>
      </c>
      <c r="J444" s="34">
        <f t="shared" si="47"/>
        <v>0</v>
      </c>
    </row>
    <row r="445" spans="1:10">
      <c r="A445" s="258"/>
      <c r="B445" s="143" t="s">
        <v>228</v>
      </c>
      <c r="C445" s="44">
        <v>0.12</v>
      </c>
      <c r="D445" s="46">
        <v>0.74</v>
      </c>
      <c r="E445" s="37">
        <f>'4D1_CH4_EF_DomesticWastewater'!$D$13</f>
        <v>0.06</v>
      </c>
      <c r="F445" s="112">
        <f t="shared" si="45"/>
        <v>2819712.6</v>
      </c>
      <c r="G445" s="49"/>
      <c r="H445" s="49"/>
      <c r="I445" s="15">
        <f t="shared" si="46"/>
        <v>15023.428732799999</v>
      </c>
      <c r="J445" s="34">
        <f t="shared" si="47"/>
        <v>1.50234287328E-2</v>
      </c>
    </row>
    <row r="446" spans="1:10">
      <c r="A446" s="258"/>
      <c r="B446" s="143" t="s">
        <v>229</v>
      </c>
      <c r="C446" s="44">
        <v>0.12</v>
      </c>
      <c r="D446" s="46">
        <v>0</v>
      </c>
      <c r="E446" s="37">
        <v>0</v>
      </c>
      <c r="F446" s="112">
        <f t="shared" si="45"/>
        <v>2819712.6</v>
      </c>
      <c r="G446" s="49"/>
      <c r="H446" s="49"/>
      <c r="I446" s="15">
        <f t="shared" si="46"/>
        <v>0</v>
      </c>
      <c r="J446" s="34">
        <f t="shared" si="47"/>
        <v>0</v>
      </c>
    </row>
    <row r="447" spans="1:10">
      <c r="A447" s="258" t="s">
        <v>166</v>
      </c>
      <c r="B447" s="143" t="s">
        <v>225</v>
      </c>
      <c r="C447" s="44">
        <v>0.34</v>
      </c>
      <c r="D447" s="46">
        <v>0.14000000000000001</v>
      </c>
      <c r="E447" s="37">
        <f>'4D1_CH4_EF_DomesticWastewater'!$D$22</f>
        <v>0.3</v>
      </c>
      <c r="F447" s="112">
        <f t="shared" si="45"/>
        <v>2819712.6</v>
      </c>
      <c r="G447" s="49"/>
      <c r="H447" s="49"/>
      <c r="I447" s="15">
        <f t="shared" si="46"/>
        <v>40265.495928000011</v>
      </c>
      <c r="J447" s="34">
        <f t="shared" si="47"/>
        <v>4.0265495928000009E-2</v>
      </c>
    </row>
    <row r="448" spans="1:10">
      <c r="A448" s="258"/>
      <c r="B448" s="143" t="s">
        <v>226</v>
      </c>
      <c r="C448" s="44">
        <v>0.34</v>
      </c>
      <c r="D448" s="46">
        <v>0.1</v>
      </c>
      <c r="E448" s="37">
        <f>'4D1_CH4_EF_DomesticWastewater'!$D$23</f>
        <v>0.06</v>
      </c>
      <c r="F448" s="112">
        <f t="shared" si="45"/>
        <v>2819712.6</v>
      </c>
      <c r="G448" s="49"/>
      <c r="H448" s="49"/>
      <c r="I448" s="15">
        <f t="shared" si="46"/>
        <v>5752.2137040000007</v>
      </c>
      <c r="J448" s="34">
        <f t="shared" si="47"/>
        <v>5.7522137040000006E-3</v>
      </c>
    </row>
    <row r="449" spans="1:10">
      <c r="A449" s="258"/>
      <c r="B449" s="143" t="s">
        <v>227</v>
      </c>
      <c r="C449" s="44">
        <v>0.34</v>
      </c>
      <c r="D449" s="46">
        <v>0.03</v>
      </c>
      <c r="E449" s="37">
        <f>'4D1_CH4_EF_DomesticWastewater'!$D$13</f>
        <v>0.06</v>
      </c>
      <c r="F449" s="112">
        <f t="shared" si="45"/>
        <v>2819712.6</v>
      </c>
      <c r="G449" s="49"/>
      <c r="H449" s="49"/>
      <c r="I449" s="15">
        <f t="shared" si="46"/>
        <v>1725.6641112000002</v>
      </c>
      <c r="J449" s="34">
        <f t="shared" si="47"/>
        <v>1.7256641112000002E-3</v>
      </c>
    </row>
    <row r="450" spans="1:10">
      <c r="A450" s="258"/>
      <c r="B450" s="143" t="s">
        <v>228</v>
      </c>
      <c r="C450" s="44">
        <v>0.34</v>
      </c>
      <c r="D450" s="46">
        <v>0.53</v>
      </c>
      <c r="E450" s="37">
        <f>'4D1_CH4_EF_DomesticWastewater'!$D$13</f>
        <v>0.06</v>
      </c>
      <c r="F450" s="112">
        <f t="shared" si="45"/>
        <v>2819712.6</v>
      </c>
      <c r="G450" s="49"/>
      <c r="H450" s="49"/>
      <c r="I450" s="15">
        <f t="shared" si="46"/>
        <v>30486.7326312</v>
      </c>
      <c r="J450" s="34">
        <f t="shared" si="47"/>
        <v>3.0486732631200001E-2</v>
      </c>
    </row>
    <row r="451" spans="1:10">
      <c r="A451" s="258"/>
      <c r="B451" s="143" t="s">
        <v>229</v>
      </c>
      <c r="C451" s="44">
        <v>0.34</v>
      </c>
      <c r="D451" s="46">
        <v>0.2</v>
      </c>
      <c r="E451" s="37">
        <v>0</v>
      </c>
      <c r="F451" s="112">
        <f t="shared" si="45"/>
        <v>2819712.6</v>
      </c>
      <c r="G451" s="49"/>
      <c r="H451" s="49"/>
      <c r="I451" s="15">
        <f t="shared" si="46"/>
        <v>0</v>
      </c>
      <c r="J451" s="34">
        <f t="shared" si="47"/>
        <v>0</v>
      </c>
    </row>
    <row r="452" spans="1:10">
      <c r="A452" s="275" t="s">
        <v>305</v>
      </c>
      <c r="B452" s="275"/>
      <c r="C452" s="275"/>
      <c r="D452" s="275"/>
      <c r="E452" s="275"/>
      <c r="F452" s="275"/>
      <c r="G452" s="275"/>
      <c r="H452" s="275"/>
      <c r="I452" s="113">
        <f>SUM(I437:I451)</f>
        <v>201767.35480560001</v>
      </c>
      <c r="J452" s="114">
        <f>SUM(J437:J451)</f>
        <v>0.20176735480560001</v>
      </c>
    </row>
    <row r="455" spans="1:10">
      <c r="A455" s="276" t="s">
        <v>0</v>
      </c>
      <c r="B455" s="277"/>
      <c r="C455" s="196" t="s">
        <v>1</v>
      </c>
      <c r="D455" s="280"/>
      <c r="E455" s="280"/>
      <c r="F455" s="280"/>
      <c r="G455" s="280"/>
      <c r="H455" s="280"/>
      <c r="I455" s="280"/>
    </row>
    <row r="456" spans="1:10">
      <c r="A456" s="276" t="s">
        <v>2</v>
      </c>
      <c r="B456" s="277"/>
      <c r="C456" s="196" t="s">
        <v>117</v>
      </c>
      <c r="D456" s="280"/>
      <c r="E456" s="280"/>
      <c r="F456" s="280"/>
      <c r="G456" s="280"/>
      <c r="H456" s="280"/>
      <c r="I456" s="280"/>
    </row>
    <row r="457" spans="1:10">
      <c r="A457" s="276" t="s">
        <v>4</v>
      </c>
      <c r="B457" s="277"/>
      <c r="C457" s="196" t="s">
        <v>118</v>
      </c>
      <c r="D457" s="280"/>
      <c r="E457" s="280"/>
      <c r="F457" s="280"/>
      <c r="G457" s="280"/>
      <c r="H457" s="280"/>
      <c r="I457" s="280"/>
    </row>
    <row r="458" spans="1:10">
      <c r="A458" s="276" t="s">
        <v>6</v>
      </c>
      <c r="B458" s="277"/>
      <c r="C458" s="196" t="s">
        <v>145</v>
      </c>
      <c r="D458" s="280"/>
      <c r="E458" s="280"/>
      <c r="F458" s="280"/>
      <c r="G458" s="280"/>
      <c r="H458" s="280"/>
      <c r="I458" s="280"/>
    </row>
    <row r="459" spans="1:10">
      <c r="A459" s="248" t="s">
        <v>10</v>
      </c>
      <c r="B459" s="265"/>
      <c r="C459" s="265"/>
      <c r="D459" s="265"/>
      <c r="E459" s="265"/>
      <c r="F459" s="265"/>
      <c r="G459" s="265"/>
      <c r="H459" s="265"/>
      <c r="I459" s="265"/>
      <c r="J459" s="111"/>
    </row>
    <row r="460" spans="1:10">
      <c r="A460" s="144"/>
      <c r="B460" s="144"/>
      <c r="C460" s="7" t="s">
        <v>11</v>
      </c>
      <c r="D460" s="7" t="s">
        <v>12</v>
      </c>
      <c r="E460" s="7" t="s">
        <v>13</v>
      </c>
      <c r="F460" s="7" t="s">
        <v>14</v>
      </c>
      <c r="G460" s="7" t="s">
        <v>15</v>
      </c>
      <c r="H460" s="7" t="s">
        <v>58</v>
      </c>
      <c r="I460" s="7" t="s">
        <v>78</v>
      </c>
      <c r="J460" s="92" t="s">
        <v>79</v>
      </c>
    </row>
    <row r="461" spans="1:10" ht="51">
      <c r="A461" s="206" t="s">
        <v>146</v>
      </c>
      <c r="B461" s="206" t="s">
        <v>147</v>
      </c>
      <c r="C461" s="144" t="s">
        <v>148</v>
      </c>
      <c r="D461" s="144" t="s">
        <v>149</v>
      </c>
      <c r="E461" s="144" t="s">
        <v>150</v>
      </c>
      <c r="F461" s="144" t="s">
        <v>123</v>
      </c>
      <c r="G461" s="144" t="s">
        <v>151</v>
      </c>
      <c r="H461" s="144" t="s">
        <v>152</v>
      </c>
      <c r="I461" s="144" t="s">
        <v>153</v>
      </c>
      <c r="J461" s="144" t="s">
        <v>153</v>
      </c>
    </row>
    <row r="462" spans="1:10" ht="15.75">
      <c r="A462" s="206"/>
      <c r="B462" s="206"/>
      <c r="C462" s="141" t="s">
        <v>154</v>
      </c>
      <c r="D462" s="141" t="s">
        <v>155</v>
      </c>
      <c r="E462" s="141" t="s">
        <v>156</v>
      </c>
      <c r="F462" s="141" t="s">
        <v>127</v>
      </c>
      <c r="G462" s="141" t="s">
        <v>157</v>
      </c>
      <c r="H462" s="141" t="s">
        <v>158</v>
      </c>
      <c r="I462" s="141" t="s">
        <v>159</v>
      </c>
      <c r="J462" s="141" t="s">
        <v>159</v>
      </c>
    </row>
    <row r="463" spans="1:10" ht="28.5">
      <c r="A463" s="206"/>
      <c r="B463" s="206"/>
      <c r="C463" s="8" t="s">
        <v>44</v>
      </c>
      <c r="D463" s="8" t="s">
        <v>44</v>
      </c>
      <c r="E463" s="8" t="s">
        <v>142</v>
      </c>
      <c r="F463" s="8" t="s">
        <v>130</v>
      </c>
      <c r="G463" s="8" t="s">
        <v>130</v>
      </c>
      <c r="H463" s="8" t="s">
        <v>160</v>
      </c>
      <c r="I463" s="8" t="s">
        <v>160</v>
      </c>
      <c r="J463" s="8" t="s">
        <v>231</v>
      </c>
    </row>
    <row r="464" spans="1:10" ht="24.75" thickBot="1">
      <c r="A464" s="222"/>
      <c r="B464" s="222"/>
      <c r="C464" s="5"/>
      <c r="D464" s="5"/>
      <c r="E464" s="5" t="s">
        <v>161</v>
      </c>
      <c r="F464" s="5" t="s">
        <v>162</v>
      </c>
      <c r="G464" s="5"/>
      <c r="H464" s="5"/>
      <c r="I464" s="9" t="s">
        <v>163</v>
      </c>
      <c r="J464" s="35"/>
    </row>
    <row r="465" spans="1:10" ht="13.5" thickTop="1">
      <c r="A465" s="278" t="s">
        <v>164</v>
      </c>
      <c r="B465" s="145" t="s">
        <v>225</v>
      </c>
      <c r="C465" s="42">
        <v>0.54</v>
      </c>
      <c r="D465" s="43">
        <v>0</v>
      </c>
      <c r="E465" s="38">
        <f>'4D1_CH4_EF_DomesticWastewater'!$D$14</f>
        <v>0.3</v>
      </c>
      <c r="F465" s="112">
        <f>$M$28</f>
        <v>2870015.4400000004</v>
      </c>
      <c r="G465" s="47"/>
      <c r="H465" s="47"/>
      <c r="I465" s="14">
        <f>((C465*D465*E465)*(F465-G465))-H465</f>
        <v>0</v>
      </c>
      <c r="J465" s="142">
        <f>I465/(10^6)</f>
        <v>0</v>
      </c>
    </row>
    <row r="466" spans="1:10">
      <c r="A466" s="279"/>
      <c r="B466" s="146" t="s">
        <v>226</v>
      </c>
      <c r="C466" s="44">
        <v>0.54</v>
      </c>
      <c r="D466" s="45">
        <v>0.47</v>
      </c>
      <c r="E466" s="37">
        <f>'4D1_CH4_EF_DomesticWastewater'!$D$23</f>
        <v>0.06</v>
      </c>
      <c r="F466" s="112">
        <f t="shared" ref="F466:F479" si="48">$M$28</f>
        <v>2870015.4400000004</v>
      </c>
      <c r="G466" s="48"/>
      <c r="H466" s="48"/>
      <c r="I466" s="15">
        <f t="shared" ref="I466:I479" si="49">((C466*D466*E466)*(F466-G466))-H466</f>
        <v>43704.595120320009</v>
      </c>
      <c r="J466" s="34">
        <f t="shared" ref="J466:J479" si="50">I466/(10^6)</f>
        <v>4.370459512032001E-2</v>
      </c>
    </row>
    <row r="467" spans="1:10">
      <c r="A467" s="279"/>
      <c r="B467" s="143" t="s">
        <v>227</v>
      </c>
      <c r="C467" s="44">
        <v>0.54</v>
      </c>
      <c r="D467" s="45">
        <v>0</v>
      </c>
      <c r="E467" s="37">
        <f>'4D1_CH4_EF_DomesticWastewater'!$D$13</f>
        <v>0.06</v>
      </c>
      <c r="F467" s="112">
        <f t="shared" si="48"/>
        <v>2870015.4400000004</v>
      </c>
      <c r="G467" s="48"/>
      <c r="H467" s="48"/>
      <c r="I467" s="15">
        <f t="shared" si="49"/>
        <v>0</v>
      </c>
      <c r="J467" s="34">
        <f t="shared" si="50"/>
        <v>0</v>
      </c>
    </row>
    <row r="468" spans="1:10">
      <c r="A468" s="258"/>
      <c r="B468" s="143" t="s">
        <v>228</v>
      </c>
      <c r="C468" s="44">
        <v>0.54</v>
      </c>
      <c r="D468" s="46">
        <v>0.1</v>
      </c>
      <c r="E468" s="37">
        <f>'4D1_CH4_EF_DomesticWastewater'!$D$14</f>
        <v>0.3</v>
      </c>
      <c r="F468" s="112">
        <f t="shared" si="48"/>
        <v>2870015.4400000004</v>
      </c>
      <c r="G468" s="49"/>
      <c r="H468" s="49"/>
      <c r="I468" s="15">
        <f t="shared" si="49"/>
        <v>46494.250128000014</v>
      </c>
      <c r="J468" s="34">
        <f t="shared" si="50"/>
        <v>4.6494250128000014E-2</v>
      </c>
    </row>
    <row r="469" spans="1:10">
      <c r="A469" s="258"/>
      <c r="B469" s="143" t="s">
        <v>229</v>
      </c>
      <c r="C469" s="44">
        <v>0.54</v>
      </c>
      <c r="D469" s="46">
        <v>0.43</v>
      </c>
      <c r="E469" s="37">
        <v>0</v>
      </c>
      <c r="F469" s="112">
        <f t="shared" si="48"/>
        <v>2870015.4400000004</v>
      </c>
      <c r="G469" s="49"/>
      <c r="H469" s="49"/>
      <c r="I469" s="15">
        <f t="shared" si="49"/>
        <v>0</v>
      </c>
      <c r="J469" s="34">
        <f t="shared" si="50"/>
        <v>0</v>
      </c>
    </row>
    <row r="470" spans="1:10">
      <c r="A470" s="258" t="s">
        <v>165</v>
      </c>
      <c r="B470" s="143" t="s">
        <v>225</v>
      </c>
      <c r="C470" s="44">
        <v>0.12</v>
      </c>
      <c r="D470" s="46">
        <v>0.18</v>
      </c>
      <c r="E470" s="37">
        <f>'4D1_CH4_EF_DomesticWastewater'!$D$22</f>
        <v>0.3</v>
      </c>
      <c r="F470" s="112">
        <f t="shared" si="48"/>
        <v>2870015.4400000004</v>
      </c>
      <c r="G470" s="49"/>
      <c r="H470" s="49"/>
      <c r="I470" s="15">
        <f t="shared" si="49"/>
        <v>18597.700051199998</v>
      </c>
      <c r="J470" s="34">
        <f t="shared" si="50"/>
        <v>1.8597700051199997E-2</v>
      </c>
    </row>
    <row r="471" spans="1:10">
      <c r="A471" s="258"/>
      <c r="B471" s="143" t="s">
        <v>226</v>
      </c>
      <c r="C471" s="44">
        <v>0.12</v>
      </c>
      <c r="D471" s="46">
        <v>0.08</v>
      </c>
      <c r="E471" s="37">
        <f>'4D1_CH4_EF_DomesticWastewater'!$D$23</f>
        <v>0.06</v>
      </c>
      <c r="F471" s="112">
        <f t="shared" si="48"/>
        <v>2870015.4400000004</v>
      </c>
      <c r="G471" s="49"/>
      <c r="H471" s="49"/>
      <c r="I471" s="15">
        <f t="shared" si="49"/>
        <v>1653.12889344</v>
      </c>
      <c r="J471" s="34">
        <f t="shared" si="50"/>
        <v>1.65312889344E-3</v>
      </c>
    </row>
    <row r="472" spans="1:10">
      <c r="A472" s="258"/>
      <c r="B472" s="143" t="s">
        <v>227</v>
      </c>
      <c r="C472" s="44">
        <v>0.12</v>
      </c>
      <c r="D472" s="46">
        <v>0</v>
      </c>
      <c r="E472" s="37">
        <f>'4D1_CH4_EF_DomesticWastewater'!$D$13</f>
        <v>0.06</v>
      </c>
      <c r="F472" s="112">
        <f t="shared" si="48"/>
        <v>2870015.4400000004</v>
      </c>
      <c r="G472" s="49"/>
      <c r="H472" s="49"/>
      <c r="I472" s="15">
        <f t="shared" si="49"/>
        <v>0</v>
      </c>
      <c r="J472" s="34">
        <f t="shared" si="50"/>
        <v>0</v>
      </c>
    </row>
    <row r="473" spans="1:10">
      <c r="A473" s="258"/>
      <c r="B473" s="143" t="s">
        <v>228</v>
      </c>
      <c r="C473" s="44">
        <v>0.12</v>
      </c>
      <c r="D473" s="46">
        <v>0.74</v>
      </c>
      <c r="E473" s="37">
        <f>'4D1_CH4_EF_DomesticWastewater'!$D$13</f>
        <v>0.06</v>
      </c>
      <c r="F473" s="112">
        <f t="shared" si="48"/>
        <v>2870015.4400000004</v>
      </c>
      <c r="G473" s="49"/>
      <c r="H473" s="49"/>
      <c r="I473" s="15">
        <f t="shared" si="49"/>
        <v>15291.44226432</v>
      </c>
      <c r="J473" s="34">
        <f t="shared" si="50"/>
        <v>1.5291442264319999E-2</v>
      </c>
    </row>
    <row r="474" spans="1:10">
      <c r="A474" s="258"/>
      <c r="B474" s="143" t="s">
        <v>229</v>
      </c>
      <c r="C474" s="44">
        <v>0.12</v>
      </c>
      <c r="D474" s="46">
        <v>0</v>
      </c>
      <c r="E474" s="37">
        <v>0</v>
      </c>
      <c r="F474" s="112">
        <f t="shared" si="48"/>
        <v>2870015.4400000004</v>
      </c>
      <c r="G474" s="49"/>
      <c r="H474" s="49"/>
      <c r="I474" s="15">
        <f t="shared" si="49"/>
        <v>0</v>
      </c>
      <c r="J474" s="34">
        <f t="shared" si="50"/>
        <v>0</v>
      </c>
    </row>
    <row r="475" spans="1:10">
      <c r="A475" s="258" t="s">
        <v>166</v>
      </c>
      <c r="B475" s="143" t="s">
        <v>225</v>
      </c>
      <c r="C475" s="44">
        <v>0.34</v>
      </c>
      <c r="D475" s="46">
        <v>0.14000000000000001</v>
      </c>
      <c r="E475" s="37">
        <f>'4D1_CH4_EF_DomesticWastewater'!$D$22</f>
        <v>0.3</v>
      </c>
      <c r="F475" s="112">
        <f t="shared" si="48"/>
        <v>2870015.4400000004</v>
      </c>
      <c r="G475" s="49"/>
      <c r="H475" s="49"/>
      <c r="I475" s="15">
        <f t="shared" si="49"/>
        <v>40983.820483200012</v>
      </c>
      <c r="J475" s="34">
        <f t="shared" si="50"/>
        <v>4.0983820483200012E-2</v>
      </c>
    </row>
    <row r="476" spans="1:10">
      <c r="A476" s="258"/>
      <c r="B476" s="143" t="s">
        <v>226</v>
      </c>
      <c r="C476" s="44">
        <v>0.34</v>
      </c>
      <c r="D476" s="46">
        <v>0.1</v>
      </c>
      <c r="E476" s="37">
        <f>'4D1_CH4_EF_DomesticWastewater'!$D$23</f>
        <v>0.06</v>
      </c>
      <c r="F476" s="112">
        <f t="shared" si="48"/>
        <v>2870015.4400000004</v>
      </c>
      <c r="G476" s="49"/>
      <c r="H476" s="49"/>
      <c r="I476" s="15">
        <f t="shared" si="49"/>
        <v>5854.8314976000011</v>
      </c>
      <c r="J476" s="34">
        <f t="shared" si="50"/>
        <v>5.8548314976000007E-3</v>
      </c>
    </row>
    <row r="477" spans="1:10">
      <c r="A477" s="258"/>
      <c r="B477" s="143" t="s">
        <v>227</v>
      </c>
      <c r="C477" s="44">
        <v>0.34</v>
      </c>
      <c r="D477" s="46">
        <v>0.03</v>
      </c>
      <c r="E477" s="37">
        <f>'4D1_CH4_EF_DomesticWastewater'!$D$13</f>
        <v>0.06</v>
      </c>
      <c r="F477" s="112">
        <f t="shared" si="48"/>
        <v>2870015.4400000004</v>
      </c>
      <c r="G477" s="49"/>
      <c r="H477" s="49"/>
      <c r="I477" s="15">
        <f t="shared" si="49"/>
        <v>1756.4494492800004</v>
      </c>
      <c r="J477" s="34">
        <f t="shared" si="50"/>
        <v>1.7564494492800003E-3</v>
      </c>
    </row>
    <row r="478" spans="1:10">
      <c r="A478" s="258"/>
      <c r="B478" s="143" t="s">
        <v>228</v>
      </c>
      <c r="C478" s="44">
        <v>0.34</v>
      </c>
      <c r="D478" s="46">
        <v>0.53</v>
      </c>
      <c r="E478" s="37">
        <f>'4D1_CH4_EF_DomesticWastewater'!$D$13</f>
        <v>0.06</v>
      </c>
      <c r="F478" s="112">
        <f t="shared" si="48"/>
        <v>2870015.4400000004</v>
      </c>
      <c r="G478" s="49"/>
      <c r="H478" s="49"/>
      <c r="I478" s="15">
        <f t="shared" si="49"/>
        <v>31030.606937280005</v>
      </c>
      <c r="J478" s="34">
        <f t="shared" si="50"/>
        <v>3.1030606937280006E-2</v>
      </c>
    </row>
    <row r="479" spans="1:10">
      <c r="A479" s="258"/>
      <c r="B479" s="143" t="s">
        <v>229</v>
      </c>
      <c r="C479" s="44">
        <v>0.34</v>
      </c>
      <c r="D479" s="46">
        <v>0.2</v>
      </c>
      <c r="E479" s="37">
        <v>0</v>
      </c>
      <c r="F479" s="112">
        <f t="shared" si="48"/>
        <v>2870015.4400000004</v>
      </c>
      <c r="G479" s="49"/>
      <c r="H479" s="49"/>
      <c r="I479" s="15">
        <f t="shared" si="49"/>
        <v>0</v>
      </c>
      <c r="J479" s="34">
        <f t="shared" si="50"/>
        <v>0</v>
      </c>
    </row>
    <row r="480" spans="1:10">
      <c r="A480" s="275" t="s">
        <v>306</v>
      </c>
      <c r="B480" s="275"/>
      <c r="C480" s="275"/>
      <c r="D480" s="275"/>
      <c r="E480" s="275"/>
      <c r="F480" s="275"/>
      <c r="G480" s="275"/>
      <c r="H480" s="275"/>
      <c r="I480" s="113">
        <f>SUM(I465:I479)</f>
        <v>205366.82482464003</v>
      </c>
      <c r="J480" s="114">
        <f>SUM(J465:J479)</f>
        <v>0.20536682482464003</v>
      </c>
    </row>
    <row r="483" spans="1:10">
      <c r="A483" s="276" t="s">
        <v>0</v>
      </c>
      <c r="B483" s="277"/>
      <c r="C483" s="196" t="s">
        <v>1</v>
      </c>
      <c r="D483" s="280"/>
      <c r="E483" s="280"/>
      <c r="F483" s="280"/>
      <c r="G483" s="280"/>
      <c r="H483" s="280"/>
      <c r="I483" s="280"/>
    </row>
    <row r="484" spans="1:10">
      <c r="A484" s="276" t="s">
        <v>2</v>
      </c>
      <c r="B484" s="277"/>
      <c r="C484" s="196" t="s">
        <v>117</v>
      </c>
      <c r="D484" s="280"/>
      <c r="E484" s="280"/>
      <c r="F484" s="280"/>
      <c r="G484" s="280"/>
      <c r="H484" s="280"/>
      <c r="I484" s="280"/>
    </row>
    <row r="485" spans="1:10">
      <c r="A485" s="276" t="s">
        <v>4</v>
      </c>
      <c r="B485" s="277"/>
      <c r="C485" s="196" t="s">
        <v>118</v>
      </c>
      <c r="D485" s="280"/>
      <c r="E485" s="280"/>
      <c r="F485" s="280"/>
      <c r="G485" s="280"/>
      <c r="H485" s="280"/>
      <c r="I485" s="280"/>
    </row>
    <row r="486" spans="1:10">
      <c r="A486" s="276" t="s">
        <v>6</v>
      </c>
      <c r="B486" s="277"/>
      <c r="C486" s="196" t="s">
        <v>145</v>
      </c>
      <c r="D486" s="280"/>
      <c r="E486" s="280"/>
      <c r="F486" s="280"/>
      <c r="G486" s="280"/>
      <c r="H486" s="280"/>
      <c r="I486" s="280"/>
    </row>
    <row r="487" spans="1:10">
      <c r="A487" s="248" t="s">
        <v>10</v>
      </c>
      <c r="B487" s="265"/>
      <c r="C487" s="265"/>
      <c r="D487" s="265"/>
      <c r="E487" s="265"/>
      <c r="F487" s="265"/>
      <c r="G487" s="265"/>
      <c r="H487" s="265"/>
      <c r="I487" s="265"/>
      <c r="J487" s="111"/>
    </row>
    <row r="488" spans="1:10">
      <c r="A488" s="144"/>
      <c r="B488" s="144"/>
      <c r="C488" s="7" t="s">
        <v>11</v>
      </c>
      <c r="D488" s="7" t="s">
        <v>12</v>
      </c>
      <c r="E488" s="7" t="s">
        <v>13</v>
      </c>
      <c r="F488" s="7" t="s">
        <v>14</v>
      </c>
      <c r="G488" s="7" t="s">
        <v>15</v>
      </c>
      <c r="H488" s="7" t="s">
        <v>58</v>
      </c>
      <c r="I488" s="7" t="s">
        <v>78</v>
      </c>
      <c r="J488" s="92" t="s">
        <v>79</v>
      </c>
    </row>
    <row r="489" spans="1:10" ht="51">
      <c r="A489" s="206" t="s">
        <v>146</v>
      </c>
      <c r="B489" s="206" t="s">
        <v>147</v>
      </c>
      <c r="C489" s="144" t="s">
        <v>148</v>
      </c>
      <c r="D489" s="144" t="s">
        <v>149</v>
      </c>
      <c r="E489" s="144" t="s">
        <v>150</v>
      </c>
      <c r="F489" s="144" t="s">
        <v>123</v>
      </c>
      <c r="G489" s="144" t="s">
        <v>151</v>
      </c>
      <c r="H489" s="144" t="s">
        <v>152</v>
      </c>
      <c r="I489" s="144" t="s">
        <v>153</v>
      </c>
      <c r="J489" s="144" t="s">
        <v>153</v>
      </c>
    </row>
    <row r="490" spans="1:10" ht="15.75">
      <c r="A490" s="206"/>
      <c r="B490" s="206"/>
      <c r="C490" s="141" t="s">
        <v>154</v>
      </c>
      <c r="D490" s="141" t="s">
        <v>155</v>
      </c>
      <c r="E490" s="141" t="s">
        <v>156</v>
      </c>
      <c r="F490" s="141" t="s">
        <v>127</v>
      </c>
      <c r="G490" s="141" t="s">
        <v>157</v>
      </c>
      <c r="H490" s="141" t="s">
        <v>158</v>
      </c>
      <c r="I490" s="141" t="s">
        <v>159</v>
      </c>
      <c r="J490" s="141" t="s">
        <v>159</v>
      </c>
    </row>
    <row r="491" spans="1:10" ht="28.5">
      <c r="A491" s="206"/>
      <c r="B491" s="206"/>
      <c r="C491" s="8" t="s">
        <v>44</v>
      </c>
      <c r="D491" s="8" t="s">
        <v>44</v>
      </c>
      <c r="E491" s="8" t="s">
        <v>142</v>
      </c>
      <c r="F491" s="8" t="s">
        <v>130</v>
      </c>
      <c r="G491" s="8" t="s">
        <v>130</v>
      </c>
      <c r="H491" s="8" t="s">
        <v>160</v>
      </c>
      <c r="I491" s="8" t="s">
        <v>160</v>
      </c>
      <c r="J491" s="8" t="s">
        <v>231</v>
      </c>
    </row>
    <row r="492" spans="1:10" ht="24.75" thickBot="1">
      <c r="A492" s="222"/>
      <c r="B492" s="222"/>
      <c r="C492" s="5"/>
      <c r="D492" s="5"/>
      <c r="E492" s="5" t="s">
        <v>161</v>
      </c>
      <c r="F492" s="5" t="s">
        <v>162</v>
      </c>
      <c r="G492" s="5"/>
      <c r="H492" s="5"/>
      <c r="I492" s="9" t="s">
        <v>163</v>
      </c>
      <c r="J492" s="35"/>
    </row>
    <row r="493" spans="1:10" ht="13.5" thickTop="1">
      <c r="A493" s="278" t="s">
        <v>164</v>
      </c>
      <c r="B493" s="145" t="s">
        <v>225</v>
      </c>
      <c r="C493" s="42">
        <v>0.54</v>
      </c>
      <c r="D493" s="43">
        <v>0</v>
      </c>
      <c r="E493" s="38">
        <f>'4D1_CH4_EF_DomesticWastewater'!$D$14</f>
        <v>0.3</v>
      </c>
      <c r="F493" s="112">
        <f>$M$29</f>
        <v>2920318.28</v>
      </c>
      <c r="G493" s="47"/>
      <c r="H493" s="47"/>
      <c r="I493" s="14">
        <f>((C493*D493*E493)*(F493-G493))-H493</f>
        <v>0</v>
      </c>
      <c r="J493" s="142">
        <f>I493/(10^6)</f>
        <v>0</v>
      </c>
    </row>
    <row r="494" spans="1:10">
      <c r="A494" s="279"/>
      <c r="B494" s="146" t="s">
        <v>226</v>
      </c>
      <c r="C494" s="44">
        <v>0.54</v>
      </c>
      <c r="D494" s="45">
        <v>0.47</v>
      </c>
      <c r="E494" s="37">
        <f>'4D1_CH4_EF_DomesticWastewater'!$D$23</f>
        <v>0.06</v>
      </c>
      <c r="F494" s="112">
        <f t="shared" ref="F494:F507" si="51">$M$29</f>
        <v>2920318.28</v>
      </c>
      <c r="G494" s="48"/>
      <c r="H494" s="48"/>
      <c r="I494" s="15">
        <f t="shared" ref="I494:I507" si="52">((C494*D494*E494)*(F494-G494))-H494</f>
        <v>44470.60676784</v>
      </c>
      <c r="J494" s="34">
        <f t="shared" ref="J494:J507" si="53">I494/(10^6)</f>
        <v>4.4470606767840003E-2</v>
      </c>
    </row>
    <row r="495" spans="1:10">
      <c r="A495" s="279"/>
      <c r="B495" s="143" t="s">
        <v>227</v>
      </c>
      <c r="C495" s="44">
        <v>0.54</v>
      </c>
      <c r="D495" s="45">
        <v>0</v>
      </c>
      <c r="E495" s="37">
        <f>'4D1_CH4_EF_DomesticWastewater'!$D$13</f>
        <v>0.06</v>
      </c>
      <c r="F495" s="112">
        <f t="shared" si="51"/>
        <v>2920318.28</v>
      </c>
      <c r="G495" s="48"/>
      <c r="H495" s="48"/>
      <c r="I495" s="15">
        <f t="shared" si="52"/>
        <v>0</v>
      </c>
      <c r="J495" s="34">
        <f t="shared" si="53"/>
        <v>0</v>
      </c>
    </row>
    <row r="496" spans="1:10">
      <c r="A496" s="258"/>
      <c r="B496" s="143" t="s">
        <v>228</v>
      </c>
      <c r="C496" s="44">
        <v>0.54</v>
      </c>
      <c r="D496" s="46">
        <v>0.1</v>
      </c>
      <c r="E496" s="37">
        <f>'4D1_CH4_EF_DomesticWastewater'!$D$14</f>
        <v>0.3</v>
      </c>
      <c r="F496" s="112">
        <f t="shared" si="51"/>
        <v>2920318.28</v>
      </c>
      <c r="G496" s="49"/>
      <c r="H496" s="49"/>
      <c r="I496" s="15">
        <f t="shared" si="52"/>
        <v>47309.156136000005</v>
      </c>
      <c r="J496" s="34">
        <f t="shared" si="53"/>
        <v>4.7309156136000008E-2</v>
      </c>
    </row>
    <row r="497" spans="1:10">
      <c r="A497" s="258"/>
      <c r="B497" s="143" t="s">
        <v>229</v>
      </c>
      <c r="C497" s="44">
        <v>0.54</v>
      </c>
      <c r="D497" s="46">
        <v>0.43</v>
      </c>
      <c r="E497" s="37">
        <v>0</v>
      </c>
      <c r="F497" s="112">
        <f t="shared" si="51"/>
        <v>2920318.28</v>
      </c>
      <c r="G497" s="49"/>
      <c r="H497" s="49"/>
      <c r="I497" s="15">
        <f t="shared" si="52"/>
        <v>0</v>
      </c>
      <c r="J497" s="34">
        <f t="shared" si="53"/>
        <v>0</v>
      </c>
    </row>
    <row r="498" spans="1:10">
      <c r="A498" s="258" t="s">
        <v>165</v>
      </c>
      <c r="B498" s="143" t="s">
        <v>225</v>
      </c>
      <c r="C498" s="44">
        <v>0.12</v>
      </c>
      <c r="D498" s="46">
        <v>0.18</v>
      </c>
      <c r="E498" s="37">
        <f>'4D1_CH4_EF_DomesticWastewater'!$D$22</f>
        <v>0.3</v>
      </c>
      <c r="F498" s="112">
        <f t="shared" si="51"/>
        <v>2920318.28</v>
      </c>
      <c r="G498" s="49"/>
      <c r="H498" s="49"/>
      <c r="I498" s="15">
        <f t="shared" si="52"/>
        <v>18923.662454399997</v>
      </c>
      <c r="J498" s="34">
        <f t="shared" si="53"/>
        <v>1.8923662454399998E-2</v>
      </c>
    </row>
    <row r="499" spans="1:10">
      <c r="A499" s="258"/>
      <c r="B499" s="143" t="s">
        <v>226</v>
      </c>
      <c r="C499" s="44">
        <v>0.12</v>
      </c>
      <c r="D499" s="46">
        <v>0.08</v>
      </c>
      <c r="E499" s="37">
        <f>'4D1_CH4_EF_DomesticWastewater'!$D$23</f>
        <v>0.06</v>
      </c>
      <c r="F499" s="112">
        <f t="shared" si="51"/>
        <v>2920318.28</v>
      </c>
      <c r="G499" s="49"/>
      <c r="H499" s="49"/>
      <c r="I499" s="15">
        <f t="shared" si="52"/>
        <v>1682.1033292799996</v>
      </c>
      <c r="J499" s="34">
        <f t="shared" si="53"/>
        <v>1.6821033292799996E-3</v>
      </c>
    </row>
    <row r="500" spans="1:10">
      <c r="A500" s="258"/>
      <c r="B500" s="143" t="s">
        <v>227</v>
      </c>
      <c r="C500" s="44">
        <v>0.12</v>
      </c>
      <c r="D500" s="46">
        <v>0</v>
      </c>
      <c r="E500" s="37">
        <f>'4D1_CH4_EF_DomesticWastewater'!$D$13</f>
        <v>0.06</v>
      </c>
      <c r="F500" s="112">
        <f t="shared" si="51"/>
        <v>2920318.28</v>
      </c>
      <c r="G500" s="49"/>
      <c r="H500" s="49"/>
      <c r="I500" s="15">
        <f t="shared" si="52"/>
        <v>0</v>
      </c>
      <c r="J500" s="34">
        <f t="shared" si="53"/>
        <v>0</v>
      </c>
    </row>
    <row r="501" spans="1:10">
      <c r="A501" s="258"/>
      <c r="B501" s="143" t="s">
        <v>228</v>
      </c>
      <c r="C501" s="44">
        <v>0.12</v>
      </c>
      <c r="D501" s="46">
        <v>0.74</v>
      </c>
      <c r="E501" s="37">
        <f>'4D1_CH4_EF_DomesticWastewater'!$D$13</f>
        <v>0.06</v>
      </c>
      <c r="F501" s="112">
        <f t="shared" si="51"/>
        <v>2920318.28</v>
      </c>
      <c r="G501" s="49"/>
      <c r="H501" s="49"/>
      <c r="I501" s="15">
        <f t="shared" si="52"/>
        <v>15559.455795839996</v>
      </c>
      <c r="J501" s="34">
        <f t="shared" si="53"/>
        <v>1.5559455795839996E-2</v>
      </c>
    </row>
    <row r="502" spans="1:10">
      <c r="A502" s="258"/>
      <c r="B502" s="143" t="s">
        <v>229</v>
      </c>
      <c r="C502" s="44">
        <v>0.12</v>
      </c>
      <c r="D502" s="46">
        <v>0</v>
      </c>
      <c r="E502" s="37">
        <v>0</v>
      </c>
      <c r="F502" s="112">
        <f t="shared" si="51"/>
        <v>2920318.28</v>
      </c>
      <c r="G502" s="49"/>
      <c r="H502" s="49"/>
      <c r="I502" s="15">
        <f t="shared" si="52"/>
        <v>0</v>
      </c>
      <c r="J502" s="34">
        <f t="shared" si="53"/>
        <v>0</v>
      </c>
    </row>
    <row r="503" spans="1:10">
      <c r="A503" s="258" t="s">
        <v>166</v>
      </c>
      <c r="B503" s="143" t="s">
        <v>225</v>
      </c>
      <c r="C503" s="44">
        <v>0.34</v>
      </c>
      <c r="D503" s="46">
        <v>0.14000000000000001</v>
      </c>
      <c r="E503" s="37">
        <f>'4D1_CH4_EF_DomesticWastewater'!$D$22</f>
        <v>0.3</v>
      </c>
      <c r="F503" s="112">
        <f t="shared" si="51"/>
        <v>2920318.28</v>
      </c>
      <c r="G503" s="49"/>
      <c r="H503" s="49"/>
      <c r="I503" s="15">
        <f t="shared" si="52"/>
        <v>41702.145038400005</v>
      </c>
      <c r="J503" s="34">
        <f t="shared" si="53"/>
        <v>4.1702145038400008E-2</v>
      </c>
    </row>
    <row r="504" spans="1:10">
      <c r="A504" s="258"/>
      <c r="B504" s="143" t="s">
        <v>226</v>
      </c>
      <c r="C504" s="44">
        <v>0.34</v>
      </c>
      <c r="D504" s="46">
        <v>0.1</v>
      </c>
      <c r="E504" s="37">
        <f>'4D1_CH4_EF_DomesticWastewater'!$D$23</f>
        <v>0.06</v>
      </c>
      <c r="F504" s="112">
        <f t="shared" si="51"/>
        <v>2920318.28</v>
      </c>
      <c r="G504" s="49"/>
      <c r="H504" s="49"/>
      <c r="I504" s="15">
        <f t="shared" si="52"/>
        <v>5957.4492911999996</v>
      </c>
      <c r="J504" s="34">
        <f t="shared" si="53"/>
        <v>5.9574492912E-3</v>
      </c>
    </row>
    <row r="505" spans="1:10">
      <c r="A505" s="258"/>
      <c r="B505" s="143" t="s">
        <v>227</v>
      </c>
      <c r="C505" s="44">
        <v>0.34</v>
      </c>
      <c r="D505" s="46">
        <v>0.03</v>
      </c>
      <c r="E505" s="37">
        <f>'4D1_CH4_EF_DomesticWastewater'!$D$13</f>
        <v>0.06</v>
      </c>
      <c r="F505" s="112">
        <f t="shared" si="51"/>
        <v>2920318.28</v>
      </c>
      <c r="G505" s="49"/>
      <c r="H505" s="49"/>
      <c r="I505" s="15">
        <f t="shared" si="52"/>
        <v>1787.2347873599999</v>
      </c>
      <c r="J505" s="34">
        <f t="shared" si="53"/>
        <v>1.7872347873599999E-3</v>
      </c>
    </row>
    <row r="506" spans="1:10">
      <c r="A506" s="258"/>
      <c r="B506" s="143" t="s">
        <v>228</v>
      </c>
      <c r="C506" s="44">
        <v>0.34</v>
      </c>
      <c r="D506" s="46">
        <v>0.53</v>
      </c>
      <c r="E506" s="37">
        <f>'4D1_CH4_EF_DomesticWastewater'!$D$13</f>
        <v>0.06</v>
      </c>
      <c r="F506" s="112">
        <f t="shared" si="51"/>
        <v>2920318.28</v>
      </c>
      <c r="G506" s="49"/>
      <c r="H506" s="49"/>
      <c r="I506" s="15">
        <f t="shared" si="52"/>
        <v>31574.481243359998</v>
      </c>
      <c r="J506" s="34">
        <f t="shared" si="53"/>
        <v>3.157448124336E-2</v>
      </c>
    </row>
    <row r="507" spans="1:10">
      <c r="A507" s="258"/>
      <c r="B507" s="143" t="s">
        <v>229</v>
      </c>
      <c r="C507" s="44">
        <v>0.34</v>
      </c>
      <c r="D507" s="46">
        <v>0.2</v>
      </c>
      <c r="E507" s="37">
        <v>0</v>
      </c>
      <c r="F507" s="112">
        <f t="shared" si="51"/>
        <v>2920318.28</v>
      </c>
      <c r="G507" s="49"/>
      <c r="H507" s="49"/>
      <c r="I507" s="15">
        <f t="shared" si="52"/>
        <v>0</v>
      </c>
      <c r="J507" s="34">
        <f t="shared" si="53"/>
        <v>0</v>
      </c>
    </row>
    <row r="508" spans="1:10">
      <c r="A508" s="275" t="s">
        <v>307</v>
      </c>
      <c r="B508" s="275"/>
      <c r="C508" s="275"/>
      <c r="D508" s="275"/>
      <c r="E508" s="275"/>
      <c r="F508" s="275"/>
      <c r="G508" s="275"/>
      <c r="H508" s="275"/>
      <c r="I508" s="113">
        <f>SUM(I493:I507)</f>
        <v>208966.29484367999</v>
      </c>
      <c r="J508" s="114">
        <f>SUM(J493:J507)</f>
        <v>0.20896629484368001</v>
      </c>
    </row>
    <row r="511" spans="1:10">
      <c r="A511" s="276" t="s">
        <v>0</v>
      </c>
      <c r="B511" s="277"/>
      <c r="C511" s="196" t="s">
        <v>1</v>
      </c>
      <c r="D511" s="280"/>
      <c r="E511" s="280"/>
      <c r="F511" s="280"/>
      <c r="G511" s="280"/>
      <c r="H511" s="280"/>
      <c r="I511" s="280"/>
    </row>
    <row r="512" spans="1:10">
      <c r="A512" s="276" t="s">
        <v>2</v>
      </c>
      <c r="B512" s="277"/>
      <c r="C512" s="196" t="s">
        <v>117</v>
      </c>
      <c r="D512" s="280"/>
      <c r="E512" s="280"/>
      <c r="F512" s="280"/>
      <c r="G512" s="280"/>
      <c r="H512" s="280"/>
      <c r="I512" s="280"/>
    </row>
    <row r="513" spans="1:10">
      <c r="A513" s="276" t="s">
        <v>4</v>
      </c>
      <c r="B513" s="277"/>
      <c r="C513" s="196" t="s">
        <v>118</v>
      </c>
      <c r="D513" s="280"/>
      <c r="E513" s="280"/>
      <c r="F513" s="280"/>
      <c r="G513" s="280"/>
      <c r="H513" s="280"/>
      <c r="I513" s="280"/>
    </row>
    <row r="514" spans="1:10">
      <c r="A514" s="276" t="s">
        <v>6</v>
      </c>
      <c r="B514" s="277"/>
      <c r="C514" s="196" t="s">
        <v>145</v>
      </c>
      <c r="D514" s="280"/>
      <c r="E514" s="280"/>
      <c r="F514" s="280"/>
      <c r="G514" s="280"/>
      <c r="H514" s="280"/>
      <c r="I514" s="280"/>
    </row>
    <row r="515" spans="1:10">
      <c r="A515" s="248" t="s">
        <v>10</v>
      </c>
      <c r="B515" s="265"/>
      <c r="C515" s="265"/>
      <c r="D515" s="265"/>
      <c r="E515" s="265"/>
      <c r="F515" s="265"/>
      <c r="G515" s="265"/>
      <c r="H515" s="265"/>
      <c r="I515" s="265"/>
      <c r="J515" s="111"/>
    </row>
    <row r="516" spans="1:10">
      <c r="A516" s="144"/>
      <c r="B516" s="144"/>
      <c r="C516" s="7" t="s">
        <v>11</v>
      </c>
      <c r="D516" s="7" t="s">
        <v>12</v>
      </c>
      <c r="E516" s="7" t="s">
        <v>13</v>
      </c>
      <c r="F516" s="7" t="s">
        <v>14</v>
      </c>
      <c r="G516" s="7" t="s">
        <v>15</v>
      </c>
      <c r="H516" s="7" t="s">
        <v>58</v>
      </c>
      <c r="I516" s="7" t="s">
        <v>78</v>
      </c>
      <c r="J516" s="92" t="s">
        <v>79</v>
      </c>
    </row>
    <row r="517" spans="1:10" ht="51">
      <c r="A517" s="206" t="s">
        <v>146</v>
      </c>
      <c r="B517" s="206" t="s">
        <v>147</v>
      </c>
      <c r="C517" s="144" t="s">
        <v>148</v>
      </c>
      <c r="D517" s="144" t="s">
        <v>149</v>
      </c>
      <c r="E517" s="144" t="s">
        <v>150</v>
      </c>
      <c r="F517" s="144" t="s">
        <v>123</v>
      </c>
      <c r="G517" s="144" t="s">
        <v>151</v>
      </c>
      <c r="H517" s="144" t="s">
        <v>152</v>
      </c>
      <c r="I517" s="144" t="s">
        <v>153</v>
      </c>
      <c r="J517" s="144" t="s">
        <v>153</v>
      </c>
    </row>
    <row r="518" spans="1:10" ht="15.75">
      <c r="A518" s="206"/>
      <c r="B518" s="206"/>
      <c r="C518" s="141" t="s">
        <v>154</v>
      </c>
      <c r="D518" s="141" t="s">
        <v>155</v>
      </c>
      <c r="E518" s="141" t="s">
        <v>156</v>
      </c>
      <c r="F518" s="141" t="s">
        <v>127</v>
      </c>
      <c r="G518" s="141" t="s">
        <v>157</v>
      </c>
      <c r="H518" s="141" t="s">
        <v>158</v>
      </c>
      <c r="I518" s="141" t="s">
        <v>159</v>
      </c>
      <c r="J518" s="141" t="s">
        <v>159</v>
      </c>
    </row>
    <row r="519" spans="1:10" ht="28.5">
      <c r="A519" s="206"/>
      <c r="B519" s="206"/>
      <c r="C519" s="8" t="s">
        <v>44</v>
      </c>
      <c r="D519" s="8" t="s">
        <v>44</v>
      </c>
      <c r="E519" s="8" t="s">
        <v>142</v>
      </c>
      <c r="F519" s="8" t="s">
        <v>130</v>
      </c>
      <c r="G519" s="8" t="s">
        <v>130</v>
      </c>
      <c r="H519" s="8" t="s">
        <v>160</v>
      </c>
      <c r="I519" s="8" t="s">
        <v>160</v>
      </c>
      <c r="J519" s="8" t="s">
        <v>231</v>
      </c>
    </row>
    <row r="520" spans="1:10" ht="24.75" thickBot="1">
      <c r="A520" s="222"/>
      <c r="B520" s="222"/>
      <c r="C520" s="5"/>
      <c r="D520" s="5"/>
      <c r="E520" s="5" t="s">
        <v>161</v>
      </c>
      <c r="F520" s="5" t="s">
        <v>162</v>
      </c>
      <c r="G520" s="5"/>
      <c r="H520" s="5"/>
      <c r="I520" s="9" t="s">
        <v>163</v>
      </c>
      <c r="J520" s="35"/>
    </row>
    <row r="521" spans="1:10" ht="13.5" thickTop="1">
      <c r="A521" s="278" t="s">
        <v>164</v>
      </c>
      <c r="B521" s="145" t="s">
        <v>225</v>
      </c>
      <c r="C521" s="42">
        <v>0.54</v>
      </c>
      <c r="D521" s="43">
        <v>0</v>
      </c>
      <c r="E521" s="38">
        <f>'4D1_CH4_EF_DomesticWastewater'!$D$14</f>
        <v>0.3</v>
      </c>
      <c r="F521" s="112">
        <f>$M$30</f>
        <v>2970621.12</v>
      </c>
      <c r="G521" s="47"/>
      <c r="H521" s="47"/>
      <c r="I521" s="14">
        <f>((C521*D521*E521)*(F521-G521))-H521</f>
        <v>0</v>
      </c>
      <c r="J521" s="142">
        <f>I521/(10^6)</f>
        <v>0</v>
      </c>
    </row>
    <row r="522" spans="1:10">
      <c r="A522" s="279"/>
      <c r="B522" s="146" t="s">
        <v>226</v>
      </c>
      <c r="C522" s="44">
        <v>0.54</v>
      </c>
      <c r="D522" s="45">
        <v>0.47</v>
      </c>
      <c r="E522" s="37">
        <f>'4D1_CH4_EF_DomesticWastewater'!$D$23</f>
        <v>0.06</v>
      </c>
      <c r="F522" s="112">
        <f t="shared" ref="F522:F535" si="54">$M$30</f>
        <v>2970621.12</v>
      </c>
      <c r="G522" s="48"/>
      <c r="H522" s="48"/>
      <c r="I522" s="15">
        <f t="shared" ref="I522:I535" si="55">((C522*D522*E522)*(F522-G522))-H522</f>
        <v>45236.618415360004</v>
      </c>
      <c r="J522" s="34">
        <f t="shared" ref="J522:J535" si="56">I522/(10^6)</f>
        <v>4.5236618415360003E-2</v>
      </c>
    </row>
    <row r="523" spans="1:10">
      <c r="A523" s="279"/>
      <c r="B523" s="143" t="s">
        <v>227</v>
      </c>
      <c r="C523" s="44">
        <v>0.54</v>
      </c>
      <c r="D523" s="45">
        <v>0</v>
      </c>
      <c r="E523" s="37">
        <f>'4D1_CH4_EF_DomesticWastewater'!$D$13</f>
        <v>0.06</v>
      </c>
      <c r="F523" s="112">
        <f t="shared" si="54"/>
        <v>2970621.12</v>
      </c>
      <c r="G523" s="48"/>
      <c r="H523" s="48"/>
      <c r="I523" s="15">
        <f t="shared" si="55"/>
        <v>0</v>
      </c>
      <c r="J523" s="34">
        <f t="shared" si="56"/>
        <v>0</v>
      </c>
    </row>
    <row r="524" spans="1:10">
      <c r="A524" s="258"/>
      <c r="B524" s="143" t="s">
        <v>228</v>
      </c>
      <c r="C524" s="44">
        <v>0.54</v>
      </c>
      <c r="D524" s="46">
        <v>0.1</v>
      </c>
      <c r="E524" s="37">
        <f>'4D1_CH4_EF_DomesticWastewater'!$D$14</f>
        <v>0.3</v>
      </c>
      <c r="F524" s="112">
        <f t="shared" si="54"/>
        <v>2970621.12</v>
      </c>
      <c r="G524" s="49"/>
      <c r="H524" s="49"/>
      <c r="I524" s="15">
        <f t="shared" si="55"/>
        <v>48124.06214400001</v>
      </c>
      <c r="J524" s="34">
        <f t="shared" si="56"/>
        <v>4.8124062144000009E-2</v>
      </c>
    </row>
    <row r="525" spans="1:10">
      <c r="A525" s="258"/>
      <c r="B525" s="143" t="s">
        <v>229</v>
      </c>
      <c r="C525" s="44">
        <v>0.54</v>
      </c>
      <c r="D525" s="46">
        <v>0.43</v>
      </c>
      <c r="E525" s="37">
        <v>0</v>
      </c>
      <c r="F525" s="112">
        <f t="shared" si="54"/>
        <v>2970621.12</v>
      </c>
      <c r="G525" s="49"/>
      <c r="H525" s="49"/>
      <c r="I525" s="15">
        <f t="shared" si="55"/>
        <v>0</v>
      </c>
      <c r="J525" s="34">
        <f t="shared" si="56"/>
        <v>0</v>
      </c>
    </row>
    <row r="526" spans="1:10">
      <c r="A526" s="258" t="s">
        <v>165</v>
      </c>
      <c r="B526" s="143" t="s">
        <v>225</v>
      </c>
      <c r="C526" s="44">
        <v>0.12</v>
      </c>
      <c r="D526" s="46">
        <v>0.18</v>
      </c>
      <c r="E526" s="37">
        <f>'4D1_CH4_EF_DomesticWastewater'!$D$22</f>
        <v>0.3</v>
      </c>
      <c r="F526" s="112">
        <f t="shared" si="54"/>
        <v>2970621.12</v>
      </c>
      <c r="G526" s="49"/>
      <c r="H526" s="49"/>
      <c r="I526" s="15">
        <f t="shared" si="55"/>
        <v>19249.624857599996</v>
      </c>
      <c r="J526" s="34">
        <f t="shared" si="56"/>
        <v>1.9249624857599998E-2</v>
      </c>
    </row>
    <row r="527" spans="1:10">
      <c r="A527" s="258"/>
      <c r="B527" s="143" t="s">
        <v>226</v>
      </c>
      <c r="C527" s="44">
        <v>0.12</v>
      </c>
      <c r="D527" s="46">
        <v>0.08</v>
      </c>
      <c r="E527" s="37">
        <f>'4D1_CH4_EF_DomesticWastewater'!$D$23</f>
        <v>0.06</v>
      </c>
      <c r="F527" s="112">
        <f t="shared" si="54"/>
        <v>2970621.12</v>
      </c>
      <c r="G527" s="49"/>
      <c r="H527" s="49"/>
      <c r="I527" s="15">
        <f t="shared" si="55"/>
        <v>1711.0777651199999</v>
      </c>
      <c r="J527" s="34">
        <f t="shared" si="56"/>
        <v>1.7110777651199998E-3</v>
      </c>
    </row>
    <row r="528" spans="1:10">
      <c r="A528" s="258"/>
      <c r="B528" s="143" t="s">
        <v>227</v>
      </c>
      <c r="C528" s="44">
        <v>0.12</v>
      </c>
      <c r="D528" s="46">
        <v>0</v>
      </c>
      <c r="E528" s="37">
        <f>'4D1_CH4_EF_DomesticWastewater'!$D$13</f>
        <v>0.06</v>
      </c>
      <c r="F528" s="112">
        <f t="shared" si="54"/>
        <v>2970621.12</v>
      </c>
      <c r="G528" s="49"/>
      <c r="H528" s="49"/>
      <c r="I528" s="15">
        <f t="shared" si="55"/>
        <v>0</v>
      </c>
      <c r="J528" s="34">
        <f t="shared" si="56"/>
        <v>0</v>
      </c>
    </row>
    <row r="529" spans="1:10">
      <c r="A529" s="258"/>
      <c r="B529" s="143" t="s">
        <v>228</v>
      </c>
      <c r="C529" s="44">
        <v>0.12</v>
      </c>
      <c r="D529" s="46">
        <v>0.74</v>
      </c>
      <c r="E529" s="37">
        <f>'4D1_CH4_EF_DomesticWastewater'!$D$13</f>
        <v>0.06</v>
      </c>
      <c r="F529" s="112">
        <f t="shared" si="54"/>
        <v>2970621.12</v>
      </c>
      <c r="G529" s="49"/>
      <c r="H529" s="49"/>
      <c r="I529" s="15">
        <f t="shared" si="55"/>
        <v>15827.469327359999</v>
      </c>
      <c r="J529" s="34">
        <f t="shared" si="56"/>
        <v>1.5827469327359997E-2</v>
      </c>
    </row>
    <row r="530" spans="1:10">
      <c r="A530" s="258"/>
      <c r="B530" s="143" t="s">
        <v>229</v>
      </c>
      <c r="C530" s="44">
        <v>0.12</v>
      </c>
      <c r="D530" s="46">
        <v>0</v>
      </c>
      <c r="E530" s="37">
        <v>0</v>
      </c>
      <c r="F530" s="112">
        <f t="shared" si="54"/>
        <v>2970621.12</v>
      </c>
      <c r="G530" s="49"/>
      <c r="H530" s="49"/>
      <c r="I530" s="15">
        <f t="shared" si="55"/>
        <v>0</v>
      </c>
      <c r="J530" s="34">
        <f t="shared" si="56"/>
        <v>0</v>
      </c>
    </row>
    <row r="531" spans="1:10">
      <c r="A531" s="258" t="s">
        <v>166</v>
      </c>
      <c r="B531" s="143" t="s">
        <v>225</v>
      </c>
      <c r="C531" s="44">
        <v>0.34</v>
      </c>
      <c r="D531" s="46">
        <v>0.14000000000000001</v>
      </c>
      <c r="E531" s="37">
        <f>'4D1_CH4_EF_DomesticWastewater'!$D$22</f>
        <v>0.3</v>
      </c>
      <c r="F531" s="112">
        <f t="shared" si="54"/>
        <v>2970621.12</v>
      </c>
      <c r="G531" s="49"/>
      <c r="H531" s="49"/>
      <c r="I531" s="15">
        <f t="shared" si="55"/>
        <v>42420.469593600006</v>
      </c>
      <c r="J531" s="34">
        <f t="shared" si="56"/>
        <v>4.2420469593600005E-2</v>
      </c>
    </row>
    <row r="532" spans="1:10">
      <c r="A532" s="258"/>
      <c r="B532" s="143" t="s">
        <v>226</v>
      </c>
      <c r="C532" s="44">
        <v>0.34</v>
      </c>
      <c r="D532" s="46">
        <v>0.1</v>
      </c>
      <c r="E532" s="37">
        <f>'4D1_CH4_EF_DomesticWastewater'!$D$23</f>
        <v>0.06</v>
      </c>
      <c r="F532" s="112">
        <f t="shared" si="54"/>
        <v>2970621.12</v>
      </c>
      <c r="G532" s="49"/>
      <c r="H532" s="49"/>
      <c r="I532" s="15">
        <f t="shared" si="55"/>
        <v>6060.0670848000009</v>
      </c>
      <c r="J532" s="34">
        <f t="shared" si="56"/>
        <v>6.0600670848000009E-3</v>
      </c>
    </row>
    <row r="533" spans="1:10">
      <c r="A533" s="258"/>
      <c r="B533" s="143" t="s">
        <v>227</v>
      </c>
      <c r="C533" s="44">
        <v>0.34</v>
      </c>
      <c r="D533" s="46">
        <v>0.03</v>
      </c>
      <c r="E533" s="37">
        <f>'4D1_CH4_EF_DomesticWastewater'!$D$13</f>
        <v>0.06</v>
      </c>
      <c r="F533" s="112">
        <f t="shared" si="54"/>
        <v>2970621.12</v>
      </c>
      <c r="G533" s="49"/>
      <c r="H533" s="49"/>
      <c r="I533" s="15">
        <f t="shared" si="55"/>
        <v>1818.0201254400001</v>
      </c>
      <c r="J533" s="34">
        <f t="shared" si="56"/>
        <v>1.8180201254400002E-3</v>
      </c>
    </row>
    <row r="534" spans="1:10">
      <c r="A534" s="258"/>
      <c r="B534" s="143" t="s">
        <v>228</v>
      </c>
      <c r="C534" s="44">
        <v>0.34</v>
      </c>
      <c r="D534" s="46">
        <v>0.53</v>
      </c>
      <c r="E534" s="37">
        <f>'4D1_CH4_EF_DomesticWastewater'!$D$13</f>
        <v>0.06</v>
      </c>
      <c r="F534" s="112">
        <f t="shared" si="54"/>
        <v>2970621.12</v>
      </c>
      <c r="G534" s="49"/>
      <c r="H534" s="49"/>
      <c r="I534" s="15">
        <f t="shared" si="55"/>
        <v>32118.355549440003</v>
      </c>
      <c r="J534" s="34">
        <f t="shared" si="56"/>
        <v>3.2118355549440002E-2</v>
      </c>
    </row>
    <row r="535" spans="1:10">
      <c r="A535" s="258"/>
      <c r="B535" s="143" t="s">
        <v>229</v>
      </c>
      <c r="C535" s="44">
        <v>0.34</v>
      </c>
      <c r="D535" s="46">
        <v>0.2</v>
      </c>
      <c r="E535" s="37">
        <v>0</v>
      </c>
      <c r="F535" s="112">
        <f t="shared" si="54"/>
        <v>2970621.12</v>
      </c>
      <c r="G535" s="49"/>
      <c r="H535" s="49"/>
      <c r="I535" s="15">
        <f t="shared" si="55"/>
        <v>0</v>
      </c>
      <c r="J535" s="34">
        <f t="shared" si="56"/>
        <v>0</v>
      </c>
    </row>
    <row r="536" spans="1:10">
      <c r="A536" s="275" t="s">
        <v>308</v>
      </c>
      <c r="B536" s="275"/>
      <c r="C536" s="275"/>
      <c r="D536" s="275"/>
      <c r="E536" s="275"/>
      <c r="F536" s="275"/>
      <c r="G536" s="275"/>
      <c r="H536" s="275"/>
      <c r="I536" s="113">
        <f>SUM(I521:I535)</f>
        <v>212565.76486271998</v>
      </c>
      <c r="J536" s="114">
        <f>SUM(J521:J535)</f>
        <v>0.21256576486272</v>
      </c>
    </row>
    <row r="539" spans="1:10">
      <c r="A539" s="276" t="s">
        <v>0</v>
      </c>
      <c r="B539" s="277"/>
      <c r="C539" s="196" t="s">
        <v>1</v>
      </c>
      <c r="D539" s="280"/>
      <c r="E539" s="280"/>
      <c r="F539" s="280"/>
      <c r="G539" s="280"/>
      <c r="H539" s="280"/>
      <c r="I539" s="280"/>
    </row>
    <row r="540" spans="1:10">
      <c r="A540" s="276" t="s">
        <v>2</v>
      </c>
      <c r="B540" s="277"/>
      <c r="C540" s="196" t="s">
        <v>117</v>
      </c>
      <c r="D540" s="280"/>
      <c r="E540" s="280"/>
      <c r="F540" s="280"/>
      <c r="G540" s="280"/>
      <c r="H540" s="280"/>
      <c r="I540" s="280"/>
    </row>
    <row r="541" spans="1:10">
      <c r="A541" s="276" t="s">
        <v>4</v>
      </c>
      <c r="B541" s="277"/>
      <c r="C541" s="196" t="s">
        <v>118</v>
      </c>
      <c r="D541" s="280"/>
      <c r="E541" s="280"/>
      <c r="F541" s="280"/>
      <c r="G541" s="280"/>
      <c r="H541" s="280"/>
      <c r="I541" s="280"/>
    </row>
    <row r="542" spans="1:10">
      <c r="A542" s="276" t="s">
        <v>6</v>
      </c>
      <c r="B542" s="277"/>
      <c r="C542" s="196" t="s">
        <v>145</v>
      </c>
      <c r="D542" s="280"/>
      <c r="E542" s="280"/>
      <c r="F542" s="280"/>
      <c r="G542" s="280"/>
      <c r="H542" s="280"/>
      <c r="I542" s="280"/>
    </row>
    <row r="543" spans="1:10">
      <c r="A543" s="248" t="s">
        <v>10</v>
      </c>
      <c r="B543" s="265"/>
      <c r="C543" s="265"/>
      <c r="D543" s="265"/>
      <c r="E543" s="265"/>
      <c r="F543" s="265"/>
      <c r="G543" s="265"/>
      <c r="H543" s="265"/>
      <c r="I543" s="265"/>
      <c r="J543" s="111"/>
    </row>
    <row r="544" spans="1:10">
      <c r="A544" s="144"/>
      <c r="B544" s="144"/>
      <c r="C544" s="7" t="s">
        <v>11</v>
      </c>
      <c r="D544" s="7" t="s">
        <v>12</v>
      </c>
      <c r="E544" s="7" t="s">
        <v>13</v>
      </c>
      <c r="F544" s="7" t="s">
        <v>14</v>
      </c>
      <c r="G544" s="7" t="s">
        <v>15</v>
      </c>
      <c r="H544" s="7" t="s">
        <v>58</v>
      </c>
      <c r="I544" s="7" t="s">
        <v>78</v>
      </c>
      <c r="J544" s="92" t="s">
        <v>79</v>
      </c>
    </row>
    <row r="545" spans="1:10" ht="51">
      <c r="A545" s="206" t="s">
        <v>146</v>
      </c>
      <c r="B545" s="206" t="s">
        <v>147</v>
      </c>
      <c r="C545" s="144" t="s">
        <v>148</v>
      </c>
      <c r="D545" s="144" t="s">
        <v>149</v>
      </c>
      <c r="E545" s="144" t="s">
        <v>150</v>
      </c>
      <c r="F545" s="144" t="s">
        <v>123</v>
      </c>
      <c r="G545" s="144" t="s">
        <v>151</v>
      </c>
      <c r="H545" s="144" t="s">
        <v>152</v>
      </c>
      <c r="I545" s="144" t="s">
        <v>153</v>
      </c>
      <c r="J545" s="144" t="s">
        <v>153</v>
      </c>
    </row>
    <row r="546" spans="1:10" ht="15.75">
      <c r="A546" s="206"/>
      <c r="B546" s="206"/>
      <c r="C546" s="141" t="s">
        <v>154</v>
      </c>
      <c r="D546" s="141" t="s">
        <v>155</v>
      </c>
      <c r="E546" s="141" t="s">
        <v>156</v>
      </c>
      <c r="F546" s="141" t="s">
        <v>127</v>
      </c>
      <c r="G546" s="141" t="s">
        <v>157</v>
      </c>
      <c r="H546" s="141" t="s">
        <v>158</v>
      </c>
      <c r="I546" s="141" t="s">
        <v>159</v>
      </c>
      <c r="J546" s="141" t="s">
        <v>159</v>
      </c>
    </row>
    <row r="547" spans="1:10" ht="28.5">
      <c r="A547" s="206"/>
      <c r="B547" s="206"/>
      <c r="C547" s="8" t="s">
        <v>44</v>
      </c>
      <c r="D547" s="8" t="s">
        <v>44</v>
      </c>
      <c r="E547" s="8" t="s">
        <v>142</v>
      </c>
      <c r="F547" s="8" t="s">
        <v>130</v>
      </c>
      <c r="G547" s="8" t="s">
        <v>130</v>
      </c>
      <c r="H547" s="8" t="s">
        <v>160</v>
      </c>
      <c r="I547" s="8" t="s">
        <v>160</v>
      </c>
      <c r="J547" s="8" t="s">
        <v>231</v>
      </c>
    </row>
    <row r="548" spans="1:10" ht="24.75" thickBot="1">
      <c r="A548" s="222"/>
      <c r="B548" s="222"/>
      <c r="C548" s="5"/>
      <c r="D548" s="5"/>
      <c r="E548" s="5" t="s">
        <v>161</v>
      </c>
      <c r="F548" s="5" t="s">
        <v>162</v>
      </c>
      <c r="G548" s="5"/>
      <c r="H548" s="5"/>
      <c r="I548" s="9" t="s">
        <v>163</v>
      </c>
      <c r="J548" s="35"/>
    </row>
    <row r="549" spans="1:10" ht="13.5" thickTop="1">
      <c r="A549" s="278" t="s">
        <v>164</v>
      </c>
      <c r="B549" s="145" t="s">
        <v>225</v>
      </c>
      <c r="C549" s="42">
        <v>0.54</v>
      </c>
      <c r="D549" s="43">
        <v>0</v>
      </c>
      <c r="E549" s="38">
        <f>'4D1_CH4_EF_DomesticWastewater'!$D$14</f>
        <v>0.3</v>
      </c>
      <c r="F549" s="112">
        <f>$M$31</f>
        <v>3020923.96</v>
      </c>
      <c r="G549" s="47"/>
      <c r="H549" s="47"/>
      <c r="I549" s="14">
        <f>((C549*D549*E549)*(F549-G549))-H549</f>
        <v>0</v>
      </c>
      <c r="J549" s="142">
        <f>I549/(10^6)</f>
        <v>0</v>
      </c>
    </row>
    <row r="550" spans="1:10">
      <c r="A550" s="279"/>
      <c r="B550" s="146" t="s">
        <v>226</v>
      </c>
      <c r="C550" s="44">
        <v>0.54</v>
      </c>
      <c r="D550" s="45">
        <v>0.47</v>
      </c>
      <c r="E550" s="37">
        <f>'4D1_CH4_EF_DomesticWastewater'!$D$23</f>
        <v>0.06</v>
      </c>
      <c r="F550" s="112">
        <f t="shared" ref="F550:F563" si="57">$M$31</f>
        <v>3020923.96</v>
      </c>
      <c r="G550" s="48"/>
      <c r="H550" s="48"/>
      <c r="I550" s="15">
        <f t="shared" ref="I550:I563" si="58">((C550*D550*E550)*(F550-G550))-H550</f>
        <v>46002.630062880002</v>
      </c>
      <c r="J550" s="34">
        <f t="shared" ref="J550:J563" si="59">I550/(10^6)</f>
        <v>4.6002630062880003E-2</v>
      </c>
    </row>
    <row r="551" spans="1:10">
      <c r="A551" s="279"/>
      <c r="B551" s="143" t="s">
        <v>227</v>
      </c>
      <c r="C551" s="44">
        <v>0.54</v>
      </c>
      <c r="D551" s="45">
        <v>0</v>
      </c>
      <c r="E551" s="37">
        <f>'4D1_CH4_EF_DomesticWastewater'!$D$13</f>
        <v>0.06</v>
      </c>
      <c r="F551" s="112">
        <f t="shared" si="57"/>
        <v>3020923.96</v>
      </c>
      <c r="G551" s="48"/>
      <c r="H551" s="48"/>
      <c r="I551" s="15">
        <f t="shared" si="58"/>
        <v>0</v>
      </c>
      <c r="J551" s="34">
        <f t="shared" si="59"/>
        <v>0</v>
      </c>
    </row>
    <row r="552" spans="1:10">
      <c r="A552" s="258"/>
      <c r="B552" s="143" t="s">
        <v>228</v>
      </c>
      <c r="C552" s="44">
        <v>0.54</v>
      </c>
      <c r="D552" s="46">
        <v>0.1</v>
      </c>
      <c r="E552" s="37">
        <f>'4D1_CH4_EF_DomesticWastewater'!$D$14</f>
        <v>0.3</v>
      </c>
      <c r="F552" s="112">
        <f t="shared" si="57"/>
        <v>3020923.96</v>
      </c>
      <c r="G552" s="49"/>
      <c r="H552" s="49"/>
      <c r="I552" s="15">
        <f t="shared" si="58"/>
        <v>48938.968152000009</v>
      </c>
      <c r="J552" s="34">
        <f t="shared" si="59"/>
        <v>4.8938968152000009E-2</v>
      </c>
    </row>
    <row r="553" spans="1:10">
      <c r="A553" s="258"/>
      <c r="B553" s="143" t="s">
        <v>229</v>
      </c>
      <c r="C553" s="44">
        <v>0.54</v>
      </c>
      <c r="D553" s="46">
        <v>0.43</v>
      </c>
      <c r="E553" s="37">
        <v>0</v>
      </c>
      <c r="F553" s="112">
        <f t="shared" si="57"/>
        <v>3020923.96</v>
      </c>
      <c r="G553" s="49"/>
      <c r="H553" s="49"/>
      <c r="I553" s="15">
        <f t="shared" si="58"/>
        <v>0</v>
      </c>
      <c r="J553" s="34">
        <f t="shared" si="59"/>
        <v>0</v>
      </c>
    </row>
    <row r="554" spans="1:10">
      <c r="A554" s="258" t="s">
        <v>165</v>
      </c>
      <c r="B554" s="143" t="s">
        <v>225</v>
      </c>
      <c r="C554" s="44">
        <v>0.12</v>
      </c>
      <c r="D554" s="46">
        <v>0.18</v>
      </c>
      <c r="E554" s="37">
        <f>'4D1_CH4_EF_DomesticWastewater'!$D$22</f>
        <v>0.3</v>
      </c>
      <c r="F554" s="112">
        <f t="shared" si="57"/>
        <v>3020923.96</v>
      </c>
      <c r="G554" s="49"/>
      <c r="H554" s="49"/>
      <c r="I554" s="15">
        <f t="shared" si="58"/>
        <v>19575.587260799995</v>
      </c>
      <c r="J554" s="34">
        <f t="shared" si="59"/>
        <v>1.9575587260799995E-2</v>
      </c>
    </row>
    <row r="555" spans="1:10">
      <c r="A555" s="258"/>
      <c r="B555" s="143" t="s">
        <v>226</v>
      </c>
      <c r="C555" s="44">
        <v>0.12</v>
      </c>
      <c r="D555" s="46">
        <v>0.08</v>
      </c>
      <c r="E555" s="37">
        <f>'4D1_CH4_EF_DomesticWastewater'!$D$23</f>
        <v>0.06</v>
      </c>
      <c r="F555" s="112">
        <f t="shared" si="57"/>
        <v>3020923.96</v>
      </c>
      <c r="G555" s="49"/>
      <c r="H555" s="49"/>
      <c r="I555" s="15">
        <f t="shared" si="58"/>
        <v>1740.0522009599997</v>
      </c>
      <c r="J555" s="34">
        <f t="shared" si="59"/>
        <v>1.7400522009599997E-3</v>
      </c>
    </row>
    <row r="556" spans="1:10">
      <c r="A556" s="258"/>
      <c r="B556" s="143" t="s">
        <v>227</v>
      </c>
      <c r="C556" s="44">
        <v>0.12</v>
      </c>
      <c r="D556" s="46">
        <v>0</v>
      </c>
      <c r="E556" s="37">
        <f>'4D1_CH4_EF_DomesticWastewater'!$D$13</f>
        <v>0.06</v>
      </c>
      <c r="F556" s="112">
        <f t="shared" si="57"/>
        <v>3020923.96</v>
      </c>
      <c r="G556" s="49"/>
      <c r="H556" s="49"/>
      <c r="I556" s="15">
        <f t="shared" si="58"/>
        <v>0</v>
      </c>
      <c r="J556" s="34">
        <f t="shared" si="59"/>
        <v>0</v>
      </c>
    </row>
    <row r="557" spans="1:10">
      <c r="A557" s="258"/>
      <c r="B557" s="143" t="s">
        <v>228</v>
      </c>
      <c r="C557" s="44">
        <v>0.12</v>
      </c>
      <c r="D557" s="46">
        <v>0.74</v>
      </c>
      <c r="E557" s="37">
        <f>'4D1_CH4_EF_DomesticWastewater'!$D$13</f>
        <v>0.06</v>
      </c>
      <c r="F557" s="112">
        <f t="shared" si="57"/>
        <v>3020923.96</v>
      </c>
      <c r="G557" s="49"/>
      <c r="H557" s="49"/>
      <c r="I557" s="15">
        <f t="shared" si="58"/>
        <v>16095.482858879997</v>
      </c>
      <c r="J557" s="34">
        <f t="shared" si="59"/>
        <v>1.6095482858879996E-2</v>
      </c>
    </row>
    <row r="558" spans="1:10">
      <c r="A558" s="258"/>
      <c r="B558" s="143" t="s">
        <v>229</v>
      </c>
      <c r="C558" s="44">
        <v>0.12</v>
      </c>
      <c r="D558" s="46">
        <v>0</v>
      </c>
      <c r="E558" s="37">
        <v>0</v>
      </c>
      <c r="F558" s="112">
        <f t="shared" si="57"/>
        <v>3020923.96</v>
      </c>
      <c r="G558" s="49"/>
      <c r="H558" s="49"/>
      <c r="I558" s="15">
        <f t="shared" si="58"/>
        <v>0</v>
      </c>
      <c r="J558" s="34">
        <f t="shared" si="59"/>
        <v>0</v>
      </c>
    </row>
    <row r="559" spans="1:10">
      <c r="A559" s="258" t="s">
        <v>166</v>
      </c>
      <c r="B559" s="143" t="s">
        <v>225</v>
      </c>
      <c r="C559" s="44">
        <v>0.34</v>
      </c>
      <c r="D559" s="46">
        <v>0.14000000000000001</v>
      </c>
      <c r="E559" s="37">
        <f>'4D1_CH4_EF_DomesticWastewater'!$D$22</f>
        <v>0.3</v>
      </c>
      <c r="F559" s="112">
        <f t="shared" si="57"/>
        <v>3020923.96</v>
      </c>
      <c r="G559" s="49"/>
      <c r="H559" s="49"/>
      <c r="I559" s="15">
        <f t="shared" si="58"/>
        <v>43138.794148800007</v>
      </c>
      <c r="J559" s="34">
        <f t="shared" si="59"/>
        <v>4.3138794148800008E-2</v>
      </c>
    </row>
    <row r="560" spans="1:10">
      <c r="A560" s="258"/>
      <c r="B560" s="143" t="s">
        <v>226</v>
      </c>
      <c r="C560" s="44">
        <v>0.34</v>
      </c>
      <c r="D560" s="46">
        <v>0.1</v>
      </c>
      <c r="E560" s="37">
        <f>'4D1_CH4_EF_DomesticWastewater'!$D$23</f>
        <v>0.06</v>
      </c>
      <c r="F560" s="112">
        <f t="shared" si="57"/>
        <v>3020923.96</v>
      </c>
      <c r="G560" s="49"/>
      <c r="H560" s="49"/>
      <c r="I560" s="15">
        <f t="shared" si="58"/>
        <v>6162.6848784000003</v>
      </c>
      <c r="J560" s="34">
        <f t="shared" si="59"/>
        <v>6.1626848784000002E-3</v>
      </c>
    </row>
    <row r="561" spans="1:10">
      <c r="A561" s="258"/>
      <c r="B561" s="143" t="s">
        <v>227</v>
      </c>
      <c r="C561" s="44">
        <v>0.34</v>
      </c>
      <c r="D561" s="46">
        <v>0.03</v>
      </c>
      <c r="E561" s="37">
        <f>'4D1_CH4_EF_DomesticWastewater'!$D$13</f>
        <v>0.06</v>
      </c>
      <c r="F561" s="112">
        <f t="shared" si="57"/>
        <v>3020923.96</v>
      </c>
      <c r="G561" s="49"/>
      <c r="H561" s="49"/>
      <c r="I561" s="15">
        <f t="shared" si="58"/>
        <v>1848.8054635200001</v>
      </c>
      <c r="J561" s="34">
        <f t="shared" si="59"/>
        <v>1.8488054635200002E-3</v>
      </c>
    </row>
    <row r="562" spans="1:10">
      <c r="A562" s="258"/>
      <c r="B562" s="143" t="s">
        <v>228</v>
      </c>
      <c r="C562" s="44">
        <v>0.34</v>
      </c>
      <c r="D562" s="46">
        <v>0.53</v>
      </c>
      <c r="E562" s="37">
        <f>'4D1_CH4_EF_DomesticWastewater'!$D$13</f>
        <v>0.06</v>
      </c>
      <c r="F562" s="112">
        <f t="shared" si="57"/>
        <v>3020923.96</v>
      </c>
      <c r="G562" s="49"/>
      <c r="H562" s="49"/>
      <c r="I562" s="15">
        <f t="shared" si="58"/>
        <v>32662.22985552</v>
      </c>
      <c r="J562" s="34">
        <f t="shared" si="59"/>
        <v>3.2662229855519996E-2</v>
      </c>
    </row>
    <row r="563" spans="1:10">
      <c r="A563" s="258"/>
      <c r="B563" s="143" t="s">
        <v>229</v>
      </c>
      <c r="C563" s="44">
        <v>0.34</v>
      </c>
      <c r="D563" s="46">
        <v>0.2</v>
      </c>
      <c r="E563" s="37">
        <v>0</v>
      </c>
      <c r="F563" s="112">
        <f t="shared" si="57"/>
        <v>3020923.96</v>
      </c>
      <c r="G563" s="49"/>
      <c r="H563" s="49"/>
      <c r="I563" s="15">
        <f t="shared" si="58"/>
        <v>0</v>
      </c>
      <c r="J563" s="34">
        <f t="shared" si="59"/>
        <v>0</v>
      </c>
    </row>
    <row r="564" spans="1:10">
      <c r="A564" s="275" t="s">
        <v>309</v>
      </c>
      <c r="B564" s="275"/>
      <c r="C564" s="275"/>
      <c r="D564" s="275"/>
      <c r="E564" s="275"/>
      <c r="F564" s="275"/>
      <c r="G564" s="275"/>
      <c r="H564" s="275"/>
      <c r="I564" s="113">
        <f>SUM(I549:I563)</f>
        <v>216165.23488176003</v>
      </c>
      <c r="J564" s="114">
        <f>SUM(J549:J563)</f>
        <v>0.21616523488176004</v>
      </c>
    </row>
  </sheetData>
  <mergeCells count="305">
    <mergeCell ref="A549:A553"/>
    <mergeCell ref="A554:A558"/>
    <mergeCell ref="A559:A563"/>
    <mergeCell ref="A564:H564"/>
    <mergeCell ref="A540:B540"/>
    <mergeCell ref="C540:I540"/>
    <mergeCell ref="A541:B541"/>
    <mergeCell ref="C541:I541"/>
    <mergeCell ref="A542:B542"/>
    <mergeCell ref="C542:I542"/>
    <mergeCell ref="A543:I543"/>
    <mergeCell ref="A545:A548"/>
    <mergeCell ref="B545:B548"/>
    <mergeCell ref="A515:I515"/>
    <mergeCell ref="A517:A520"/>
    <mergeCell ref="B517:B520"/>
    <mergeCell ref="A521:A525"/>
    <mergeCell ref="A526:A530"/>
    <mergeCell ref="A531:A535"/>
    <mergeCell ref="A536:H536"/>
    <mergeCell ref="A539:B539"/>
    <mergeCell ref="C539:I539"/>
    <mergeCell ref="A503:A507"/>
    <mergeCell ref="A508:H508"/>
    <mergeCell ref="A511:B511"/>
    <mergeCell ref="C511:I511"/>
    <mergeCell ref="A512:B512"/>
    <mergeCell ref="C512:I512"/>
    <mergeCell ref="A513:B513"/>
    <mergeCell ref="C513:I513"/>
    <mergeCell ref="A514:B514"/>
    <mergeCell ref="C514:I514"/>
    <mergeCell ref="A485:B485"/>
    <mergeCell ref="C485:I485"/>
    <mergeCell ref="A486:B486"/>
    <mergeCell ref="C486:I486"/>
    <mergeCell ref="A487:I487"/>
    <mergeCell ref="A489:A492"/>
    <mergeCell ref="B489:B492"/>
    <mergeCell ref="A493:A497"/>
    <mergeCell ref="A498:A502"/>
    <mergeCell ref="A461:A464"/>
    <mergeCell ref="B461:B464"/>
    <mergeCell ref="A465:A469"/>
    <mergeCell ref="A470:A474"/>
    <mergeCell ref="A475:A479"/>
    <mergeCell ref="A480:H480"/>
    <mergeCell ref="A483:B483"/>
    <mergeCell ref="C483:I483"/>
    <mergeCell ref="A484:B484"/>
    <mergeCell ref="C484:I484"/>
    <mergeCell ref="A455:B455"/>
    <mergeCell ref="C455:I455"/>
    <mergeCell ref="A456:B456"/>
    <mergeCell ref="C456:I456"/>
    <mergeCell ref="A457:B457"/>
    <mergeCell ref="C457:I457"/>
    <mergeCell ref="A458:B458"/>
    <mergeCell ref="C458:I458"/>
    <mergeCell ref="A459:I459"/>
    <mergeCell ref="A430:B430"/>
    <mergeCell ref="C430:I430"/>
    <mergeCell ref="A431:I431"/>
    <mergeCell ref="A433:A436"/>
    <mergeCell ref="B433:B436"/>
    <mergeCell ref="A437:A441"/>
    <mergeCell ref="A442:A446"/>
    <mergeCell ref="A447:A451"/>
    <mergeCell ref="A452:H452"/>
    <mergeCell ref="A409:A413"/>
    <mergeCell ref="A414:A418"/>
    <mergeCell ref="A419:A423"/>
    <mergeCell ref="A424:H424"/>
    <mergeCell ref="A427:B427"/>
    <mergeCell ref="C427:I427"/>
    <mergeCell ref="A428:B428"/>
    <mergeCell ref="C428:I428"/>
    <mergeCell ref="A429:B429"/>
    <mergeCell ref="C429:I429"/>
    <mergeCell ref="A400:B400"/>
    <mergeCell ref="C400:I400"/>
    <mergeCell ref="A401:B401"/>
    <mergeCell ref="C401:I401"/>
    <mergeCell ref="A402:B402"/>
    <mergeCell ref="C402:I402"/>
    <mergeCell ref="A403:I403"/>
    <mergeCell ref="A405:A408"/>
    <mergeCell ref="B405:B408"/>
    <mergeCell ref="A375:I375"/>
    <mergeCell ref="A377:A380"/>
    <mergeCell ref="B377:B380"/>
    <mergeCell ref="A381:A385"/>
    <mergeCell ref="A386:A390"/>
    <mergeCell ref="A391:A395"/>
    <mergeCell ref="A396:H396"/>
    <mergeCell ref="A399:B399"/>
    <mergeCell ref="C399:I399"/>
    <mergeCell ref="A363:A367"/>
    <mergeCell ref="A368:H368"/>
    <mergeCell ref="A371:B371"/>
    <mergeCell ref="C371:I371"/>
    <mergeCell ref="A372:B372"/>
    <mergeCell ref="C372:I372"/>
    <mergeCell ref="A373:B373"/>
    <mergeCell ref="C373:I373"/>
    <mergeCell ref="A374:B374"/>
    <mergeCell ref="C374:I374"/>
    <mergeCell ref="A345:B345"/>
    <mergeCell ref="C345:I345"/>
    <mergeCell ref="A346:B346"/>
    <mergeCell ref="C346:I346"/>
    <mergeCell ref="A347:I347"/>
    <mergeCell ref="A349:A352"/>
    <mergeCell ref="B349:B352"/>
    <mergeCell ref="A353:A357"/>
    <mergeCell ref="A358:A362"/>
    <mergeCell ref="A321:A324"/>
    <mergeCell ref="B321:B324"/>
    <mergeCell ref="A325:A329"/>
    <mergeCell ref="A330:A334"/>
    <mergeCell ref="A335:A339"/>
    <mergeCell ref="A340:H340"/>
    <mergeCell ref="A343:B343"/>
    <mergeCell ref="C343:I343"/>
    <mergeCell ref="A344:B344"/>
    <mergeCell ref="C344:I344"/>
    <mergeCell ref="A315:B315"/>
    <mergeCell ref="C315:I315"/>
    <mergeCell ref="A316:B316"/>
    <mergeCell ref="C316:I316"/>
    <mergeCell ref="A317:B317"/>
    <mergeCell ref="C317:I317"/>
    <mergeCell ref="A318:B318"/>
    <mergeCell ref="C318:I318"/>
    <mergeCell ref="A319:I319"/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abSelected="1" topLeftCell="A11" zoomScaleNormal="100" workbookViewId="0">
      <selection activeCell="C32" sqref="C32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5" t="s">
        <v>0</v>
      </c>
      <c r="B2" s="196" t="s">
        <v>1</v>
      </c>
      <c r="C2" s="196"/>
      <c r="D2" s="196"/>
      <c r="E2" s="196"/>
      <c r="F2" s="196"/>
      <c r="G2" s="196"/>
      <c r="H2" s="196"/>
    </row>
    <row r="3" spans="1:8">
      <c r="A3" s="75" t="s">
        <v>2</v>
      </c>
      <c r="B3" s="196" t="s">
        <v>117</v>
      </c>
      <c r="C3" s="196"/>
      <c r="D3" s="196"/>
      <c r="E3" s="196"/>
      <c r="F3" s="196"/>
      <c r="G3" s="196"/>
      <c r="H3" s="196"/>
    </row>
    <row r="4" spans="1:8">
      <c r="A4" s="75" t="s">
        <v>4</v>
      </c>
      <c r="B4" s="196" t="s">
        <v>118</v>
      </c>
      <c r="C4" s="196"/>
      <c r="D4" s="196"/>
      <c r="E4" s="196"/>
      <c r="F4" s="196"/>
      <c r="G4" s="196"/>
      <c r="H4" s="196"/>
    </row>
    <row r="5" spans="1:8">
      <c r="A5" s="75" t="s">
        <v>6</v>
      </c>
      <c r="B5" s="196" t="s">
        <v>167</v>
      </c>
      <c r="C5" s="196"/>
      <c r="D5" s="196"/>
      <c r="E5" s="196"/>
      <c r="F5" s="196"/>
      <c r="G5" s="196"/>
      <c r="H5" s="196"/>
    </row>
    <row r="6" spans="1:8">
      <c r="A6" s="117"/>
      <c r="B6" s="282"/>
      <c r="C6" s="282"/>
      <c r="D6" s="282"/>
      <c r="E6" s="282"/>
      <c r="F6" s="282"/>
      <c r="G6" s="282"/>
      <c r="H6" s="282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2011</v>
      </c>
      <c r="B12" s="118">
        <f>'4C1_Amount_Waste_OpenBurned'!B12</f>
        <v>145978</v>
      </c>
      <c r="C12" s="119">
        <v>20.54</v>
      </c>
      <c r="D12" s="10">
        <v>0.16</v>
      </c>
      <c r="E12" s="10">
        <v>1.1000000000000001</v>
      </c>
      <c r="F12" s="10">
        <v>1.25</v>
      </c>
      <c r="G12" s="10">
        <v>0</v>
      </c>
      <c r="H12" s="120">
        <f>(B12*C12*D12*E12*F12)-G12</f>
        <v>659645.38639999996</v>
      </c>
    </row>
    <row r="13" spans="1:8">
      <c r="A13" s="10">
        <f>'4B_N2O emission'!B13</f>
        <v>2012</v>
      </c>
      <c r="B13" s="118">
        <f>'4C1_Amount_Waste_OpenBurned'!B13</f>
        <v>148034</v>
      </c>
      <c r="C13" s="119">
        <v>19.8</v>
      </c>
      <c r="D13" s="10">
        <v>0.16</v>
      </c>
      <c r="E13" s="10">
        <v>1.1000000000000001</v>
      </c>
      <c r="F13" s="10">
        <v>1.25</v>
      </c>
      <c r="G13" s="10">
        <v>0</v>
      </c>
      <c r="H13" s="120">
        <f t="shared" ref="H13:H32" si="0">(B13*C13*D13*E13*F13)-G13</f>
        <v>644836.10400000017</v>
      </c>
    </row>
    <row r="14" spans="1:8">
      <c r="A14" s="10">
        <f>'4B_N2O emission'!B14</f>
        <v>2013</v>
      </c>
      <c r="B14" s="118">
        <f>'4C1_Amount_Waste_OpenBurned'!B14</f>
        <v>150205</v>
      </c>
      <c r="C14" s="119">
        <v>19.52</v>
      </c>
      <c r="D14" s="10">
        <v>0.16</v>
      </c>
      <c r="E14" s="10">
        <v>1.1000000000000001</v>
      </c>
      <c r="F14" s="10">
        <v>1.25</v>
      </c>
      <c r="G14" s="10">
        <v>0</v>
      </c>
      <c r="H14" s="120">
        <f t="shared" si="0"/>
        <v>645040.35200000019</v>
      </c>
    </row>
    <row r="15" spans="1:8">
      <c r="A15" s="10">
        <f>'4B_N2O emission'!B15</f>
        <v>2014</v>
      </c>
      <c r="B15" s="118">
        <f>'4C1_Amount_Waste_OpenBurned'!B15</f>
        <v>152119</v>
      </c>
      <c r="C15" s="119">
        <f>AVERAGE(C12:C14)</f>
        <v>19.953333333333333</v>
      </c>
      <c r="D15" s="10">
        <v>0.16</v>
      </c>
      <c r="E15" s="10">
        <v>1.1000000000000001</v>
      </c>
      <c r="F15" s="10">
        <v>1.25</v>
      </c>
      <c r="G15" s="10">
        <v>0</v>
      </c>
      <c r="H15" s="120">
        <f t="shared" si="0"/>
        <v>667761.84493333334</v>
      </c>
    </row>
    <row r="16" spans="1:8">
      <c r="A16" s="10">
        <f>'4B_N2O emission'!B16</f>
        <v>2015</v>
      </c>
      <c r="B16" s="118">
        <f>'4C1_Amount_Waste_OpenBurned'!B16</f>
        <v>154235</v>
      </c>
      <c r="C16" s="119">
        <f>C15</f>
        <v>19.953333333333333</v>
      </c>
      <c r="D16" s="10">
        <v>0.16</v>
      </c>
      <c r="E16" s="10">
        <v>1.1000000000000001</v>
      </c>
      <c r="F16" s="10">
        <v>1.25</v>
      </c>
      <c r="G16" s="10">
        <v>0</v>
      </c>
      <c r="H16" s="120">
        <f t="shared" si="0"/>
        <v>677050.52066666668</v>
      </c>
    </row>
    <row r="17" spans="1:8">
      <c r="A17" s="10">
        <f>'4B_N2O emission'!B17</f>
        <v>2016</v>
      </c>
      <c r="B17" s="118">
        <f>'4C1_Amount_Waste_OpenBurned'!B17</f>
        <v>156001</v>
      </c>
      <c r="C17" s="119">
        <f t="shared" ref="C17:C31" si="1">C16</f>
        <v>19.953333333333333</v>
      </c>
      <c r="D17" s="10">
        <v>0.16</v>
      </c>
      <c r="E17" s="10">
        <v>1.1000000000000001</v>
      </c>
      <c r="F17" s="10">
        <v>1.25</v>
      </c>
      <c r="G17" s="10">
        <v>0</v>
      </c>
      <c r="H17" s="120">
        <f t="shared" si="0"/>
        <v>684802.78973333328</v>
      </c>
    </row>
    <row r="18" spans="1:8">
      <c r="A18" s="10">
        <f>'4B_N2O emission'!B18</f>
        <v>2017</v>
      </c>
      <c r="B18" s="118">
        <f>'4C1_Amount_Waste_OpenBurned'!B18</f>
        <v>162122.4</v>
      </c>
      <c r="C18" s="119">
        <f t="shared" si="1"/>
        <v>19.953333333333333</v>
      </c>
      <c r="D18" s="10">
        <v>0.16</v>
      </c>
      <c r="E18" s="10">
        <v>1.1000000000000001</v>
      </c>
      <c r="F18" s="10">
        <v>1.25</v>
      </c>
      <c r="G18" s="10">
        <v>0</v>
      </c>
      <c r="H18" s="120">
        <f t="shared" si="0"/>
        <v>711674.10336000007</v>
      </c>
    </row>
    <row r="19" spans="1:8">
      <c r="A19" s="10">
        <f>'4B_N2O emission'!B19</f>
        <v>2018</v>
      </c>
      <c r="B19" s="118">
        <f>'4C1_Amount_Waste_OpenBurned'!B19</f>
        <v>165567.79999999999</v>
      </c>
      <c r="C19" s="119">
        <f t="shared" si="1"/>
        <v>19.953333333333333</v>
      </c>
      <c r="D19" s="10">
        <v>0.16</v>
      </c>
      <c r="E19" s="10">
        <v>1.1000000000000001</v>
      </c>
      <c r="F19" s="10">
        <v>1.25</v>
      </c>
      <c r="G19" s="10">
        <v>0</v>
      </c>
      <c r="H19" s="120">
        <f t="shared" si="0"/>
        <v>726798.49058666662</v>
      </c>
    </row>
    <row r="20" spans="1:8">
      <c r="A20" s="10">
        <f>'4B_N2O emission'!B20</f>
        <v>2019</v>
      </c>
      <c r="B20" s="118">
        <f>'4C1_Amount_Waste_OpenBurned'!B20</f>
        <v>169013.2</v>
      </c>
      <c r="C20" s="119">
        <f t="shared" si="1"/>
        <v>19.953333333333333</v>
      </c>
      <c r="D20" s="10">
        <v>0.16</v>
      </c>
      <c r="E20" s="10">
        <v>1.1000000000000001</v>
      </c>
      <c r="F20" s="10">
        <v>1.25</v>
      </c>
      <c r="G20" s="10">
        <v>0</v>
      </c>
      <c r="H20" s="120">
        <f t="shared" si="0"/>
        <v>741922.87781333341</v>
      </c>
    </row>
    <row r="21" spans="1:8">
      <c r="A21" s="10">
        <f>'4B_N2O emission'!B21</f>
        <v>2020</v>
      </c>
      <c r="B21" s="118">
        <f>'4C1_Amount_Waste_OpenBurned'!B21</f>
        <v>172458.6</v>
      </c>
      <c r="C21" s="119">
        <f t="shared" si="1"/>
        <v>19.953333333333333</v>
      </c>
      <c r="D21" s="10">
        <v>0.16</v>
      </c>
      <c r="E21" s="10">
        <v>1.1000000000000001</v>
      </c>
      <c r="F21" s="10">
        <v>1.25</v>
      </c>
      <c r="G21" s="10">
        <v>0</v>
      </c>
      <c r="H21" s="120">
        <f t="shared" si="0"/>
        <v>757047.26504000009</v>
      </c>
    </row>
    <row r="22" spans="1:8">
      <c r="A22" s="10">
        <f>'4B_N2O emission'!B22</f>
        <v>2021</v>
      </c>
      <c r="B22" s="118">
        <f>'4C1_Amount_Waste_OpenBurned'!B22</f>
        <v>175904</v>
      </c>
      <c r="C22" s="119">
        <f t="shared" si="1"/>
        <v>19.953333333333333</v>
      </c>
      <c r="D22" s="10">
        <v>0.16</v>
      </c>
      <c r="E22" s="10">
        <v>1.1000000000000001</v>
      </c>
      <c r="F22" s="10">
        <v>1.25</v>
      </c>
      <c r="G22" s="10">
        <v>0</v>
      </c>
      <c r="H22" s="120">
        <f t="shared" si="0"/>
        <v>772171.65226666676</v>
      </c>
    </row>
    <row r="23" spans="1:8">
      <c r="A23" s="10">
        <f>'4B_N2O emission'!B23</f>
        <v>2022</v>
      </c>
      <c r="B23" s="118">
        <f>'4C1_Amount_Waste_OpenBurned'!B23</f>
        <v>179349.40000000002</v>
      </c>
      <c r="C23" s="119">
        <f t="shared" si="1"/>
        <v>19.953333333333333</v>
      </c>
      <c r="D23" s="10">
        <v>0.16</v>
      </c>
      <c r="E23" s="10">
        <v>1.1000000000000001</v>
      </c>
      <c r="F23" s="10">
        <v>1.25</v>
      </c>
      <c r="G23" s="10">
        <v>0</v>
      </c>
      <c r="H23" s="120">
        <f t="shared" si="0"/>
        <v>787296.03949333355</v>
      </c>
    </row>
    <row r="24" spans="1:8">
      <c r="A24" s="10">
        <f>'4B_N2O emission'!B24</f>
        <v>2023</v>
      </c>
      <c r="B24" s="118">
        <f>'4C1_Amount_Waste_OpenBurned'!B24</f>
        <v>182794.8</v>
      </c>
      <c r="C24" s="119">
        <f t="shared" si="1"/>
        <v>19.953333333333333</v>
      </c>
      <c r="D24" s="10">
        <v>0.16</v>
      </c>
      <c r="E24" s="10">
        <v>1.1000000000000001</v>
      </c>
      <c r="F24" s="10">
        <v>1.25</v>
      </c>
      <c r="G24" s="10">
        <v>0</v>
      </c>
      <c r="H24" s="120">
        <f t="shared" si="0"/>
        <v>802420.4267200001</v>
      </c>
    </row>
    <row r="25" spans="1:8">
      <c r="A25" s="10">
        <f>'4B_N2O emission'!B25</f>
        <v>2024</v>
      </c>
      <c r="B25" s="118">
        <f>'4C1_Amount_Waste_OpenBurned'!B25</f>
        <v>186240.2</v>
      </c>
      <c r="C25" s="119">
        <f t="shared" si="1"/>
        <v>19.953333333333333</v>
      </c>
      <c r="D25" s="10">
        <v>0.16</v>
      </c>
      <c r="E25" s="10">
        <v>1.1000000000000001</v>
      </c>
      <c r="F25" s="10">
        <v>1.25</v>
      </c>
      <c r="G25" s="10">
        <v>0</v>
      </c>
      <c r="H25" s="120">
        <f t="shared" si="0"/>
        <v>817544.81394666689</v>
      </c>
    </row>
    <row r="26" spans="1:8">
      <c r="A26" s="10">
        <f>'4B_N2O emission'!B26</f>
        <v>2025</v>
      </c>
      <c r="B26" s="118">
        <f>'4C1_Amount_Waste_OpenBurned'!B26</f>
        <v>189685.6</v>
      </c>
      <c r="C26" s="119">
        <f t="shared" si="1"/>
        <v>19.953333333333333</v>
      </c>
      <c r="D26" s="10">
        <v>0.16</v>
      </c>
      <c r="E26" s="10">
        <v>1.1000000000000001</v>
      </c>
      <c r="F26" s="10">
        <v>1.25</v>
      </c>
      <c r="G26" s="10">
        <v>0</v>
      </c>
      <c r="H26" s="120">
        <f t="shared" si="0"/>
        <v>832669.20117333345</v>
      </c>
    </row>
    <row r="27" spans="1:8">
      <c r="A27" s="10">
        <f>'4B_N2O emission'!B27</f>
        <v>2026</v>
      </c>
      <c r="B27" s="118">
        <f>'4C1_Amount_Waste_OpenBurned'!B27</f>
        <v>193131</v>
      </c>
      <c r="C27" s="119">
        <f t="shared" si="1"/>
        <v>19.953333333333333</v>
      </c>
      <c r="D27" s="10">
        <v>0.16</v>
      </c>
      <c r="E27" s="10">
        <v>1.1000000000000001</v>
      </c>
      <c r="F27" s="10">
        <v>1.25</v>
      </c>
      <c r="G27" s="10">
        <v>0</v>
      </c>
      <c r="H27" s="120">
        <f t="shared" si="0"/>
        <v>847793.58840000001</v>
      </c>
    </row>
    <row r="28" spans="1:8">
      <c r="A28" s="10">
        <f>'4B_N2O emission'!B28</f>
        <v>2027</v>
      </c>
      <c r="B28" s="118">
        <f>'4C1_Amount_Waste_OpenBurned'!B28</f>
        <v>196576.40000000002</v>
      </c>
      <c r="C28" s="119">
        <f t="shared" si="1"/>
        <v>19.953333333333333</v>
      </c>
      <c r="D28" s="10">
        <v>0.16</v>
      </c>
      <c r="E28" s="10">
        <v>1.1000000000000001</v>
      </c>
      <c r="F28" s="10">
        <v>1.25</v>
      </c>
      <c r="G28" s="10">
        <v>0</v>
      </c>
      <c r="H28" s="120">
        <f t="shared" si="0"/>
        <v>862917.9756266668</v>
      </c>
    </row>
    <row r="29" spans="1:8">
      <c r="A29" s="10">
        <f>'4B_N2O emission'!B29</f>
        <v>2028</v>
      </c>
      <c r="B29" s="118">
        <f>'4C1_Amount_Waste_OpenBurned'!B29</f>
        <v>200021.8</v>
      </c>
      <c r="C29" s="119">
        <f t="shared" si="1"/>
        <v>19.953333333333333</v>
      </c>
      <c r="D29" s="10">
        <v>0.16</v>
      </c>
      <c r="E29" s="10">
        <v>1.1000000000000001</v>
      </c>
      <c r="F29" s="10">
        <v>1.25</v>
      </c>
      <c r="G29" s="10">
        <v>0</v>
      </c>
      <c r="H29" s="120">
        <f t="shared" si="0"/>
        <v>878042.36285333335</v>
      </c>
    </row>
    <row r="30" spans="1:8">
      <c r="A30" s="10">
        <f>'4B_N2O emission'!B30</f>
        <v>2029</v>
      </c>
      <c r="B30" s="118">
        <f>'4C1_Amount_Waste_OpenBurned'!B30</f>
        <v>203467.2</v>
      </c>
      <c r="C30" s="119">
        <f t="shared" si="1"/>
        <v>19.953333333333333</v>
      </c>
      <c r="D30" s="10">
        <v>0.16</v>
      </c>
      <c r="E30" s="10">
        <v>1.1000000000000001</v>
      </c>
      <c r="F30" s="10">
        <v>1.25</v>
      </c>
      <c r="G30" s="10">
        <v>0</v>
      </c>
      <c r="H30" s="120">
        <f t="shared" si="0"/>
        <v>893166.75008000014</v>
      </c>
    </row>
    <row r="31" spans="1:8">
      <c r="A31" s="10">
        <f>'4B_N2O emission'!B31</f>
        <v>2030</v>
      </c>
      <c r="B31" s="118">
        <f>'4C1_Amount_Waste_OpenBurned'!B31</f>
        <v>206912.6</v>
      </c>
      <c r="C31" s="119">
        <f t="shared" si="1"/>
        <v>19.953333333333333</v>
      </c>
      <c r="D31" s="10">
        <v>0.16</v>
      </c>
      <c r="E31" s="10">
        <v>1.1000000000000001</v>
      </c>
      <c r="F31" s="10">
        <v>1.25</v>
      </c>
      <c r="G31" s="10">
        <v>0</v>
      </c>
      <c r="H31" s="120">
        <f t="shared" si="0"/>
        <v>908291.1373066667</v>
      </c>
    </row>
    <row r="32" spans="1:8">
      <c r="A32" s="10">
        <f>'4B_N2O emission'!B32</f>
        <v>2031</v>
      </c>
      <c r="B32" s="118">
        <f>'4C1_Amount_Waste_OpenBurned'!B32</f>
        <v>0</v>
      </c>
      <c r="C32" s="119"/>
      <c r="D32" s="10">
        <v>0.16</v>
      </c>
      <c r="E32" s="10">
        <v>1.1000000000000001</v>
      </c>
      <c r="F32" s="10">
        <v>1.25</v>
      </c>
      <c r="G32" s="10">
        <v>0</v>
      </c>
      <c r="H32" s="120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6" zoomScale="85" zoomScaleNormal="85" workbookViewId="0">
      <selection activeCell="B11" sqref="B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5" t="s">
        <v>0</v>
      </c>
      <c r="B2" s="283" t="s">
        <v>1</v>
      </c>
      <c r="C2" s="284"/>
      <c r="D2" s="284"/>
      <c r="E2" s="284"/>
      <c r="F2" s="284"/>
      <c r="G2" s="285"/>
    </row>
    <row r="3" spans="1:7" ht="16.5" customHeight="1">
      <c r="A3" s="75" t="s">
        <v>2</v>
      </c>
      <c r="B3" s="283" t="s">
        <v>117</v>
      </c>
      <c r="C3" s="284"/>
      <c r="D3" s="284"/>
      <c r="E3" s="284"/>
      <c r="F3" s="284"/>
      <c r="G3" s="285"/>
    </row>
    <row r="4" spans="1:7" ht="16.5" customHeight="1">
      <c r="A4" s="75" t="s">
        <v>4</v>
      </c>
      <c r="B4" s="283" t="s">
        <v>118</v>
      </c>
      <c r="C4" s="284"/>
      <c r="D4" s="284"/>
      <c r="E4" s="284"/>
      <c r="F4" s="284"/>
      <c r="G4" s="285"/>
    </row>
    <row r="5" spans="1:7" ht="16.5" customHeight="1">
      <c r="A5" s="75" t="s">
        <v>6</v>
      </c>
      <c r="B5" s="283" t="s">
        <v>188</v>
      </c>
      <c r="C5" s="284"/>
      <c r="D5" s="284"/>
      <c r="E5" s="284"/>
      <c r="F5" s="284"/>
      <c r="G5" s="285"/>
    </row>
    <row r="6" spans="1:7">
      <c r="A6" s="117"/>
      <c r="B6" s="282"/>
      <c r="C6" s="282"/>
      <c r="D6" s="282"/>
      <c r="E6" s="282"/>
      <c r="F6" s="282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92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21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2011</v>
      </c>
      <c r="B11" s="122">
        <f>'4D1_N_effluent'!H12</f>
        <v>659645.38639999996</v>
      </c>
      <c r="C11" s="122">
        <v>5.0000000000000001E-3</v>
      </c>
      <c r="D11" s="123">
        <f>44/28</f>
        <v>1.5714285714285714</v>
      </c>
      <c r="E11" s="124">
        <v>0</v>
      </c>
      <c r="F11" s="123">
        <f>(B11*C11*D11)-E11</f>
        <v>5182.9280360000002</v>
      </c>
      <c r="G11" s="125">
        <f>F11/(10^6)</f>
        <v>5.1829280360000006E-3</v>
      </c>
    </row>
    <row r="12" spans="1:7">
      <c r="A12" s="10">
        <f>'4B_N2O emission'!B13</f>
        <v>2012</v>
      </c>
      <c r="B12" s="126">
        <f>'4D1_N_effluent'!H13</f>
        <v>644836.10400000017</v>
      </c>
      <c r="C12" s="126">
        <v>5.0000000000000001E-3</v>
      </c>
      <c r="D12" s="127">
        <f t="shared" ref="D12:D31" si="0">44/28</f>
        <v>1.5714285714285714</v>
      </c>
      <c r="E12" s="128">
        <v>0</v>
      </c>
      <c r="F12" s="127">
        <f t="shared" ref="F12:F31" si="1">(B12*C12*D12)-E12</f>
        <v>5066.56938857143</v>
      </c>
      <c r="G12" s="129">
        <f t="shared" ref="G12:G31" si="2">F12/(10^6)</f>
        <v>5.0665693885714302E-3</v>
      </c>
    </row>
    <row r="13" spans="1:7">
      <c r="A13" s="10">
        <f>'4B_N2O emission'!B14</f>
        <v>2013</v>
      </c>
      <c r="B13" s="126">
        <f>'4D1_N_effluent'!H14</f>
        <v>645040.35200000019</v>
      </c>
      <c r="C13" s="126">
        <v>5.0000000000000001E-3</v>
      </c>
      <c r="D13" s="127">
        <f t="shared" si="0"/>
        <v>1.5714285714285714</v>
      </c>
      <c r="E13" s="128">
        <v>0</v>
      </c>
      <c r="F13" s="127">
        <f t="shared" si="1"/>
        <v>5068.1741942857152</v>
      </c>
      <c r="G13" s="129">
        <f t="shared" si="2"/>
        <v>5.0681741942857151E-3</v>
      </c>
    </row>
    <row r="14" spans="1:7">
      <c r="A14" s="10">
        <f>'4B_N2O emission'!B15</f>
        <v>2014</v>
      </c>
      <c r="B14" s="126">
        <f>'4D1_N_effluent'!H15</f>
        <v>667761.84493333334</v>
      </c>
      <c r="C14" s="126">
        <v>5.0000000000000001E-3</v>
      </c>
      <c r="D14" s="127">
        <f t="shared" si="0"/>
        <v>1.5714285714285714</v>
      </c>
      <c r="E14" s="128">
        <v>0</v>
      </c>
      <c r="F14" s="127">
        <f t="shared" si="1"/>
        <v>5246.7002101904764</v>
      </c>
      <c r="G14" s="129">
        <f t="shared" si="2"/>
        <v>5.2467002101904761E-3</v>
      </c>
    </row>
    <row r="15" spans="1:7">
      <c r="A15" s="10">
        <f>'4B_N2O emission'!B16</f>
        <v>2015</v>
      </c>
      <c r="B15" s="126">
        <f>'4D1_N_effluent'!H16</f>
        <v>677050.52066666668</v>
      </c>
      <c r="C15" s="126">
        <v>5.0000000000000001E-3</v>
      </c>
      <c r="D15" s="127">
        <f t="shared" si="0"/>
        <v>1.5714285714285714</v>
      </c>
      <c r="E15" s="128">
        <v>0</v>
      </c>
      <c r="F15" s="127">
        <f t="shared" si="1"/>
        <v>5319.682662380952</v>
      </c>
      <c r="G15" s="129">
        <f t="shared" si="2"/>
        <v>5.3196826623809522E-3</v>
      </c>
    </row>
    <row r="16" spans="1:7">
      <c r="A16" s="10">
        <f>'4B_N2O emission'!B17</f>
        <v>2016</v>
      </c>
      <c r="B16" s="126">
        <f>'4D1_N_effluent'!H17</f>
        <v>684802.78973333328</v>
      </c>
      <c r="C16" s="126">
        <v>5.0000000000000001E-3</v>
      </c>
      <c r="D16" s="127">
        <f t="shared" si="0"/>
        <v>1.5714285714285714</v>
      </c>
      <c r="E16" s="128">
        <v>0</v>
      </c>
      <c r="F16" s="127">
        <f t="shared" si="1"/>
        <v>5380.5933479047617</v>
      </c>
      <c r="G16" s="129">
        <f t="shared" si="2"/>
        <v>5.3805933479047618E-3</v>
      </c>
    </row>
    <row r="17" spans="1:7">
      <c r="A17" s="10">
        <f>'4B_N2O emission'!B18</f>
        <v>2017</v>
      </c>
      <c r="B17" s="126">
        <f>'4D1_N_effluent'!H18</f>
        <v>711674.10336000007</v>
      </c>
      <c r="C17" s="126">
        <v>5.0000000000000001E-3</v>
      </c>
      <c r="D17" s="127">
        <f t="shared" si="0"/>
        <v>1.5714285714285714</v>
      </c>
      <c r="E17" s="128">
        <v>0</v>
      </c>
      <c r="F17" s="127">
        <f t="shared" si="1"/>
        <v>5591.725097828572</v>
      </c>
      <c r="G17" s="129">
        <f t="shared" si="2"/>
        <v>5.5917250978285721E-3</v>
      </c>
    </row>
    <row r="18" spans="1:7">
      <c r="A18" s="10">
        <f>'4B_N2O emission'!B19</f>
        <v>2018</v>
      </c>
      <c r="B18" s="126">
        <f>'4D1_N_effluent'!H19</f>
        <v>726798.49058666662</v>
      </c>
      <c r="C18" s="126">
        <v>5.0000000000000001E-3</v>
      </c>
      <c r="D18" s="127">
        <f t="shared" si="0"/>
        <v>1.5714285714285714</v>
      </c>
      <c r="E18" s="128">
        <v>0</v>
      </c>
      <c r="F18" s="127">
        <f t="shared" si="1"/>
        <v>5710.5595688952371</v>
      </c>
      <c r="G18" s="129">
        <f t="shared" si="2"/>
        <v>5.7105595688952369E-3</v>
      </c>
    </row>
    <row r="19" spans="1:7">
      <c r="A19" s="10">
        <f>'4B_N2O emission'!B20</f>
        <v>2019</v>
      </c>
      <c r="B19" s="126">
        <f>'4D1_N_effluent'!H20</f>
        <v>741922.87781333341</v>
      </c>
      <c r="C19" s="126">
        <v>5.0000000000000001E-3</v>
      </c>
      <c r="D19" s="127">
        <f t="shared" si="0"/>
        <v>1.5714285714285714</v>
      </c>
      <c r="E19" s="128">
        <v>0</v>
      </c>
      <c r="F19" s="127">
        <f t="shared" si="1"/>
        <v>5829.394039961905</v>
      </c>
      <c r="G19" s="129">
        <f t="shared" si="2"/>
        <v>5.8293940399619052E-3</v>
      </c>
    </row>
    <row r="20" spans="1:7">
      <c r="A20" s="10">
        <f>'4B_N2O emission'!B21</f>
        <v>2020</v>
      </c>
      <c r="B20" s="126">
        <f>'4D1_N_effluent'!H21</f>
        <v>757047.26504000009</v>
      </c>
      <c r="C20" s="126">
        <v>5.0000000000000001E-3</v>
      </c>
      <c r="D20" s="127">
        <f t="shared" si="0"/>
        <v>1.5714285714285714</v>
      </c>
      <c r="E20" s="128">
        <v>0</v>
      </c>
      <c r="F20" s="127">
        <f t="shared" si="1"/>
        <v>5948.228511028572</v>
      </c>
      <c r="G20" s="129">
        <f t="shared" si="2"/>
        <v>5.9482285110285717E-3</v>
      </c>
    </row>
    <row r="21" spans="1:7">
      <c r="A21" s="10">
        <f>'4B_N2O emission'!B22</f>
        <v>2021</v>
      </c>
      <c r="B21" s="126">
        <f>'4D1_N_effluent'!H22</f>
        <v>772171.65226666676</v>
      </c>
      <c r="C21" s="126">
        <v>5.0000000000000001E-3</v>
      </c>
      <c r="D21" s="127">
        <f t="shared" si="0"/>
        <v>1.5714285714285714</v>
      </c>
      <c r="E21" s="128">
        <v>0</v>
      </c>
      <c r="F21" s="127">
        <f t="shared" si="1"/>
        <v>6067.062982095239</v>
      </c>
      <c r="G21" s="129">
        <f t="shared" si="2"/>
        <v>6.0670629820952391E-3</v>
      </c>
    </row>
    <row r="22" spans="1:7">
      <c r="A22" s="10">
        <f>'4B_N2O emission'!B23</f>
        <v>2022</v>
      </c>
      <c r="B22" s="126">
        <f>'4D1_N_effluent'!H23</f>
        <v>787296.03949333355</v>
      </c>
      <c r="C22" s="126">
        <v>5.0000000000000001E-3</v>
      </c>
      <c r="D22" s="127">
        <f t="shared" si="0"/>
        <v>1.5714285714285714</v>
      </c>
      <c r="E22" s="128">
        <v>0</v>
      </c>
      <c r="F22" s="127">
        <f t="shared" si="1"/>
        <v>6185.8974531619069</v>
      </c>
      <c r="G22" s="129">
        <f t="shared" si="2"/>
        <v>6.1858974531619065E-3</v>
      </c>
    </row>
    <row r="23" spans="1:7">
      <c r="A23" s="10">
        <f>'4B_N2O emission'!B24</f>
        <v>2023</v>
      </c>
      <c r="B23" s="126">
        <f>'4D1_N_effluent'!H24</f>
        <v>802420.4267200001</v>
      </c>
      <c r="C23" s="126">
        <v>5.0000000000000001E-3</v>
      </c>
      <c r="D23" s="127">
        <f t="shared" si="0"/>
        <v>1.5714285714285714</v>
      </c>
      <c r="E23" s="128">
        <v>0</v>
      </c>
      <c r="F23" s="127">
        <f t="shared" si="1"/>
        <v>6304.731924228573</v>
      </c>
      <c r="G23" s="129">
        <f t="shared" si="2"/>
        <v>6.3047319242285731E-3</v>
      </c>
    </row>
    <row r="24" spans="1:7">
      <c r="A24" s="10">
        <f>'4B_N2O emission'!B25</f>
        <v>2024</v>
      </c>
      <c r="B24" s="126">
        <f>'4D1_N_effluent'!H25</f>
        <v>817544.81394666689</v>
      </c>
      <c r="C24" s="126">
        <v>5.0000000000000001E-3</v>
      </c>
      <c r="D24" s="127">
        <f t="shared" si="0"/>
        <v>1.5714285714285714</v>
      </c>
      <c r="E24" s="128">
        <v>0</v>
      </c>
      <c r="F24" s="127">
        <f t="shared" si="1"/>
        <v>6423.56639529524</v>
      </c>
      <c r="G24" s="129">
        <f t="shared" si="2"/>
        <v>6.4235663952952396E-3</v>
      </c>
    </row>
    <row r="25" spans="1:7">
      <c r="A25" s="10">
        <f>'4B_N2O emission'!B26</f>
        <v>2025</v>
      </c>
      <c r="B25" s="126">
        <f>'4D1_N_effluent'!H26</f>
        <v>832669.20117333345</v>
      </c>
      <c r="C25" s="126">
        <v>5.0000000000000001E-3</v>
      </c>
      <c r="D25" s="127">
        <f t="shared" si="0"/>
        <v>1.5714285714285714</v>
      </c>
      <c r="E25" s="128">
        <v>0</v>
      </c>
      <c r="F25" s="127">
        <f t="shared" si="1"/>
        <v>6542.4008663619052</v>
      </c>
      <c r="G25" s="129">
        <f t="shared" si="2"/>
        <v>6.5424008663619053E-3</v>
      </c>
    </row>
    <row r="26" spans="1:7">
      <c r="A26" s="10">
        <f>'4B_N2O emission'!B27</f>
        <v>2026</v>
      </c>
      <c r="B26" s="126">
        <f>'4D1_N_effluent'!H27</f>
        <v>847793.58840000001</v>
      </c>
      <c r="C26" s="126">
        <v>5.0000000000000001E-3</v>
      </c>
      <c r="D26" s="127">
        <f t="shared" si="0"/>
        <v>1.5714285714285714</v>
      </c>
      <c r="E26" s="128">
        <v>0</v>
      </c>
      <c r="F26" s="127">
        <f t="shared" si="1"/>
        <v>6661.2353374285713</v>
      </c>
      <c r="G26" s="129">
        <f t="shared" si="2"/>
        <v>6.6612353374285709E-3</v>
      </c>
    </row>
    <row r="27" spans="1:7">
      <c r="A27" s="10">
        <f>'4B_N2O emission'!B28</f>
        <v>2027</v>
      </c>
      <c r="B27" s="126">
        <f>'4D1_N_effluent'!H28</f>
        <v>862917.9756266668</v>
      </c>
      <c r="C27" s="126">
        <v>5.0000000000000001E-3</v>
      </c>
      <c r="D27" s="127">
        <f t="shared" si="0"/>
        <v>1.5714285714285714</v>
      </c>
      <c r="E27" s="128">
        <v>0</v>
      </c>
      <c r="F27" s="127">
        <f t="shared" si="1"/>
        <v>6780.0698084952401</v>
      </c>
      <c r="G27" s="129">
        <f t="shared" si="2"/>
        <v>6.7800698084952401E-3</v>
      </c>
    </row>
    <row r="28" spans="1:7">
      <c r="A28" s="10">
        <f>'4B_N2O emission'!B29</f>
        <v>2028</v>
      </c>
      <c r="B28" s="126">
        <f>'4D1_N_effluent'!H29</f>
        <v>878042.36285333335</v>
      </c>
      <c r="C28" s="126">
        <v>5.0000000000000001E-3</v>
      </c>
      <c r="D28" s="127">
        <f t="shared" si="0"/>
        <v>1.5714285714285714</v>
      </c>
      <c r="E28" s="128">
        <v>0</v>
      </c>
      <c r="F28" s="127">
        <f t="shared" si="1"/>
        <v>6898.9042795619052</v>
      </c>
      <c r="G28" s="129">
        <f t="shared" si="2"/>
        <v>6.8989042795619048E-3</v>
      </c>
    </row>
    <row r="29" spans="1:7">
      <c r="A29" s="10">
        <f>'4B_N2O emission'!B30</f>
        <v>2029</v>
      </c>
      <c r="B29" s="126">
        <f>'4D1_N_effluent'!H30</f>
        <v>893166.75008000014</v>
      </c>
      <c r="C29" s="126">
        <v>5.0000000000000001E-3</v>
      </c>
      <c r="D29" s="127">
        <f t="shared" si="0"/>
        <v>1.5714285714285714</v>
      </c>
      <c r="E29" s="128">
        <v>0</v>
      </c>
      <c r="F29" s="127">
        <f t="shared" si="1"/>
        <v>7017.7387506285731</v>
      </c>
      <c r="G29" s="129">
        <f t="shared" si="2"/>
        <v>7.0177387506285731E-3</v>
      </c>
    </row>
    <row r="30" spans="1:7">
      <c r="A30" s="10">
        <f>'4B_N2O emission'!B31</f>
        <v>2030</v>
      </c>
      <c r="B30" s="126">
        <f>'4D1_N_effluent'!H31</f>
        <v>908291.1373066667</v>
      </c>
      <c r="C30" s="126">
        <v>5.0000000000000001E-3</v>
      </c>
      <c r="D30" s="127">
        <f t="shared" si="0"/>
        <v>1.5714285714285714</v>
      </c>
      <c r="E30" s="128">
        <v>0</v>
      </c>
      <c r="F30" s="127">
        <f t="shared" si="1"/>
        <v>7136.5732216952383</v>
      </c>
      <c r="G30" s="129">
        <f t="shared" si="2"/>
        <v>7.1365732216952379E-3</v>
      </c>
    </row>
    <row r="31" spans="1:7">
      <c r="A31" s="10">
        <f>'4B_N2O emission'!B32</f>
        <v>2031</v>
      </c>
      <c r="B31" s="126">
        <f>'4D1_N_effluent'!H32</f>
        <v>0</v>
      </c>
      <c r="C31" s="126">
        <v>5.0000000000000001E-3</v>
      </c>
      <c r="D31" s="127">
        <f t="shared" si="0"/>
        <v>1.5714285714285714</v>
      </c>
      <c r="E31" s="128">
        <v>0</v>
      </c>
      <c r="F31" s="127">
        <f t="shared" si="1"/>
        <v>0</v>
      </c>
      <c r="G31" s="129">
        <f t="shared" si="2"/>
        <v>0</v>
      </c>
    </row>
    <row r="32" spans="1:7">
      <c r="C32" s="130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A7" zoomScaleNormal="100" workbookViewId="0">
      <selection activeCell="C12" sqref="C12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194"/>
      <c r="B1" s="194"/>
      <c r="C1" s="194"/>
      <c r="D1" s="194"/>
      <c r="E1" s="194"/>
      <c r="F1" s="194"/>
      <c r="G1" s="194"/>
    </row>
    <row r="2" spans="1:7">
      <c r="A2" s="195" t="s">
        <v>0</v>
      </c>
      <c r="B2" s="195"/>
      <c r="C2" s="196" t="s">
        <v>1</v>
      </c>
      <c r="D2" s="196"/>
      <c r="E2" s="196"/>
      <c r="F2" s="196"/>
      <c r="G2" s="196"/>
    </row>
    <row r="3" spans="1:7">
      <c r="A3" s="195" t="s">
        <v>2</v>
      </c>
      <c r="B3" s="195"/>
      <c r="C3" s="196" t="s">
        <v>3</v>
      </c>
      <c r="D3" s="196"/>
      <c r="E3" s="196"/>
      <c r="F3" s="196"/>
      <c r="G3" s="196"/>
    </row>
    <row r="4" spans="1:7">
      <c r="A4" s="195" t="s">
        <v>4</v>
      </c>
      <c r="B4" s="195"/>
      <c r="C4" s="196" t="s">
        <v>5</v>
      </c>
      <c r="D4" s="196"/>
      <c r="E4" s="196"/>
      <c r="F4" s="196"/>
      <c r="G4" s="196"/>
    </row>
    <row r="5" spans="1:7" ht="14.25" customHeight="1">
      <c r="A5" s="195" t="s">
        <v>6</v>
      </c>
      <c r="B5" s="195"/>
      <c r="C5" s="196" t="s">
        <v>7</v>
      </c>
      <c r="D5" s="196"/>
      <c r="E5" s="196"/>
      <c r="F5" s="196"/>
      <c r="G5" s="196"/>
    </row>
    <row r="6" spans="1:7">
      <c r="A6" s="56"/>
      <c r="B6" s="57"/>
      <c r="C6" s="58" t="s">
        <v>8</v>
      </c>
      <c r="D6" s="212" t="s">
        <v>9</v>
      </c>
      <c r="E6" s="213"/>
      <c r="F6" s="214" t="s">
        <v>10</v>
      </c>
      <c r="G6" s="213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200" t="s">
        <v>16</v>
      </c>
      <c r="B8" s="206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201"/>
      <c r="B9" s="207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202"/>
      <c r="B10" s="208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209" t="s">
        <v>27</v>
      </c>
      <c r="B12" s="10">
        <v>2011</v>
      </c>
      <c r="C12" s="135">
        <f>'[1]Fraksi pengelolaan sampah BaU'!D29</f>
        <v>0.39414060000000001</v>
      </c>
      <c r="D12" s="64">
        <v>4</v>
      </c>
      <c r="E12" s="65">
        <f>C12*D12/1000</f>
        <v>1.5765624E-3</v>
      </c>
      <c r="F12" s="66">
        <v>0</v>
      </c>
      <c r="G12" s="65">
        <f>E12-F12</f>
        <v>1.5765624E-3</v>
      </c>
    </row>
    <row r="13" spans="1:7">
      <c r="A13" s="210"/>
      <c r="B13" s="10">
        <v>2012</v>
      </c>
      <c r="C13" s="135">
        <f>'[1]Fraksi pengelolaan sampah BaU'!D30</f>
        <v>0.39969180000000004</v>
      </c>
      <c r="D13" s="64">
        <v>4</v>
      </c>
      <c r="E13" s="65">
        <f t="shared" ref="E13:E32" si="0">C13*D13/1000</f>
        <v>1.5987672000000001E-3</v>
      </c>
      <c r="F13" s="66">
        <v>0</v>
      </c>
      <c r="G13" s="65">
        <f t="shared" ref="G13:G32" si="1">E13-F13</f>
        <v>1.5987672000000001E-3</v>
      </c>
    </row>
    <row r="14" spans="1:7">
      <c r="A14" s="210"/>
      <c r="B14" s="10">
        <v>2013</v>
      </c>
      <c r="C14" s="135">
        <f>'[1]Fraksi pengelolaan sampah BaU'!D31</f>
        <v>0.40555350000000001</v>
      </c>
      <c r="D14" s="64">
        <v>4</v>
      </c>
      <c r="E14" s="65">
        <f t="shared" si="0"/>
        <v>1.6222140000000001E-3</v>
      </c>
      <c r="F14" s="66">
        <v>0</v>
      </c>
      <c r="G14" s="65">
        <f t="shared" si="1"/>
        <v>1.6222140000000001E-3</v>
      </c>
    </row>
    <row r="15" spans="1:7">
      <c r="A15" s="210"/>
      <c r="B15" s="10">
        <v>2014</v>
      </c>
      <c r="C15" s="135">
        <f>'[1]Fraksi pengelolaan sampah BaU'!D32</f>
        <v>0.41072130000000007</v>
      </c>
      <c r="D15" s="64">
        <v>4</v>
      </c>
      <c r="E15" s="65">
        <f t="shared" si="0"/>
        <v>1.6428852000000002E-3</v>
      </c>
      <c r="F15" s="66">
        <v>0</v>
      </c>
      <c r="G15" s="65">
        <f t="shared" si="1"/>
        <v>1.6428852000000002E-3</v>
      </c>
    </row>
    <row r="16" spans="1:7">
      <c r="A16" s="210"/>
      <c r="B16" s="10">
        <v>2015</v>
      </c>
      <c r="C16" s="135">
        <f>'[1]Fraksi pengelolaan sampah BaU'!D33</f>
        <v>0.41643449999999999</v>
      </c>
      <c r="D16" s="64">
        <v>4</v>
      </c>
      <c r="E16" s="65">
        <f t="shared" si="0"/>
        <v>1.6657379999999999E-3</v>
      </c>
      <c r="F16" s="66">
        <v>0</v>
      </c>
      <c r="G16" s="65">
        <f t="shared" si="1"/>
        <v>1.6657379999999999E-3</v>
      </c>
    </row>
    <row r="17" spans="1:7">
      <c r="A17" s="210"/>
      <c r="B17" s="10">
        <v>2016</v>
      </c>
      <c r="C17" s="135">
        <f>'[1]Fraksi pengelolaan sampah BaU'!D34</f>
        <v>0.42120270000000004</v>
      </c>
      <c r="D17" s="64">
        <v>4</v>
      </c>
      <c r="E17" s="65">
        <f t="shared" si="0"/>
        <v>1.6848108000000002E-3</v>
      </c>
      <c r="F17" s="66">
        <v>0</v>
      </c>
      <c r="G17" s="65">
        <f t="shared" si="1"/>
        <v>1.6848108000000002E-3</v>
      </c>
    </row>
    <row r="18" spans="1:7">
      <c r="A18" s="210"/>
      <c r="B18" s="10">
        <v>2017</v>
      </c>
      <c r="C18" s="135">
        <f>'[1]Fraksi pengelolaan sampah BaU'!D35</f>
        <v>0.43773048000000003</v>
      </c>
      <c r="D18" s="64">
        <v>4</v>
      </c>
      <c r="E18" s="65">
        <f t="shared" si="0"/>
        <v>1.7509219200000001E-3</v>
      </c>
      <c r="F18" s="66">
        <v>0</v>
      </c>
      <c r="G18" s="65">
        <f t="shared" si="1"/>
        <v>1.7509219200000001E-3</v>
      </c>
    </row>
    <row r="19" spans="1:7">
      <c r="A19" s="210"/>
      <c r="B19" s="10">
        <v>2018</v>
      </c>
      <c r="C19" s="135">
        <f>'[1]Fraksi pengelolaan sampah BaU'!D36</f>
        <v>0.44703305999999998</v>
      </c>
      <c r="D19" s="64">
        <v>4</v>
      </c>
      <c r="E19" s="65">
        <f t="shared" si="0"/>
        <v>1.7881322399999999E-3</v>
      </c>
      <c r="F19" s="66">
        <v>0</v>
      </c>
      <c r="G19" s="65">
        <f t="shared" si="1"/>
        <v>1.7881322399999999E-3</v>
      </c>
    </row>
    <row r="20" spans="1:7">
      <c r="A20" s="210"/>
      <c r="B20" s="10">
        <v>2019</v>
      </c>
      <c r="C20" s="135">
        <f>'[1]Fraksi pengelolaan sampah BaU'!D37</f>
        <v>0.45633564000000004</v>
      </c>
      <c r="D20" s="64">
        <v>4</v>
      </c>
      <c r="E20" s="65">
        <f t="shared" si="0"/>
        <v>1.8253425600000001E-3</v>
      </c>
      <c r="F20" s="66">
        <v>0</v>
      </c>
      <c r="G20" s="65">
        <f t="shared" si="1"/>
        <v>1.8253425600000001E-3</v>
      </c>
    </row>
    <row r="21" spans="1:7">
      <c r="A21" s="210"/>
      <c r="B21" s="10">
        <v>2020</v>
      </c>
      <c r="C21" s="135">
        <f>'[1]Fraksi pengelolaan sampah BaU'!D38</f>
        <v>0.46563821999999999</v>
      </c>
      <c r="D21" s="64">
        <v>4</v>
      </c>
      <c r="E21" s="65">
        <f t="shared" si="0"/>
        <v>1.8625528799999999E-3</v>
      </c>
      <c r="F21" s="66">
        <v>0</v>
      </c>
      <c r="G21" s="65">
        <f t="shared" si="1"/>
        <v>1.8625528799999999E-3</v>
      </c>
    </row>
    <row r="22" spans="1:7">
      <c r="A22" s="210"/>
      <c r="B22" s="10">
        <v>2021</v>
      </c>
      <c r="C22" s="135">
        <f>'[1]Fraksi pengelolaan sampah BaU'!D39</f>
        <v>0.47494080000000005</v>
      </c>
      <c r="D22" s="64">
        <v>4</v>
      </c>
      <c r="E22" s="65">
        <f t="shared" si="0"/>
        <v>1.8997632000000001E-3</v>
      </c>
      <c r="F22" s="66">
        <v>0</v>
      </c>
      <c r="G22" s="65">
        <f>E22-F22</f>
        <v>1.8997632000000001E-3</v>
      </c>
    </row>
    <row r="23" spans="1:7">
      <c r="A23" s="210"/>
      <c r="B23" s="10">
        <v>2022</v>
      </c>
      <c r="C23" s="135">
        <f>'[1]Fraksi pengelolaan sampah BaU'!D40</f>
        <v>0.48424338</v>
      </c>
      <c r="D23" s="64">
        <v>4</v>
      </c>
      <c r="E23" s="65">
        <f t="shared" si="0"/>
        <v>1.9369735199999999E-3</v>
      </c>
      <c r="F23" s="66">
        <v>0</v>
      </c>
      <c r="G23" s="65">
        <f t="shared" si="1"/>
        <v>1.9369735199999999E-3</v>
      </c>
    </row>
    <row r="24" spans="1:7">
      <c r="A24" s="210"/>
      <c r="B24" s="10">
        <v>2023</v>
      </c>
      <c r="C24" s="135">
        <f>'[1]Fraksi pengelolaan sampah BaU'!D41</f>
        <v>0.49354596000000001</v>
      </c>
      <c r="D24" s="64">
        <v>4</v>
      </c>
      <c r="E24" s="65">
        <f t="shared" si="0"/>
        <v>1.9741838400000001E-3</v>
      </c>
      <c r="F24" s="66">
        <v>0</v>
      </c>
      <c r="G24" s="65">
        <f t="shared" si="1"/>
        <v>1.9741838400000001E-3</v>
      </c>
    </row>
    <row r="25" spans="1:7">
      <c r="A25" s="210"/>
      <c r="B25" s="10">
        <v>2024</v>
      </c>
      <c r="C25" s="135">
        <f>'[1]Fraksi pengelolaan sampah BaU'!D42</f>
        <v>0.50284854000000001</v>
      </c>
      <c r="D25" s="64">
        <v>4</v>
      </c>
      <c r="E25" s="65">
        <f t="shared" si="0"/>
        <v>2.0113941599999999E-3</v>
      </c>
      <c r="F25" s="66">
        <v>0</v>
      </c>
      <c r="G25" s="65">
        <f t="shared" si="1"/>
        <v>2.0113941599999999E-3</v>
      </c>
    </row>
    <row r="26" spans="1:7">
      <c r="A26" s="210"/>
      <c r="B26" s="10">
        <v>2025</v>
      </c>
      <c r="C26" s="135">
        <f>'[1]Fraksi pengelolaan sampah BaU'!D43</f>
        <v>0.51215111999999996</v>
      </c>
      <c r="D26" s="64">
        <v>4</v>
      </c>
      <c r="E26" s="65">
        <f t="shared" si="0"/>
        <v>2.0486044799999997E-3</v>
      </c>
      <c r="F26" s="66">
        <v>0</v>
      </c>
      <c r="G26" s="65">
        <f t="shared" si="1"/>
        <v>2.0486044799999997E-3</v>
      </c>
    </row>
    <row r="27" spans="1:7">
      <c r="A27" s="210"/>
      <c r="B27" s="10">
        <v>2026</v>
      </c>
      <c r="C27" s="135">
        <f>'[1]Fraksi pengelolaan sampah BaU'!D44</f>
        <v>0.52145370000000002</v>
      </c>
      <c r="D27" s="64">
        <v>4</v>
      </c>
      <c r="E27" s="65">
        <f t="shared" si="0"/>
        <v>2.0858147999999999E-3</v>
      </c>
      <c r="F27" s="66">
        <v>0</v>
      </c>
      <c r="G27" s="65">
        <f t="shared" si="1"/>
        <v>2.0858147999999999E-3</v>
      </c>
    </row>
    <row r="28" spans="1:7">
      <c r="A28" s="210"/>
      <c r="B28" s="10">
        <v>2027</v>
      </c>
      <c r="C28" s="135">
        <f>'[1]Fraksi pengelolaan sampah BaU'!D45</f>
        <v>0.53075628000000008</v>
      </c>
      <c r="D28" s="64">
        <v>4</v>
      </c>
      <c r="E28" s="65">
        <f t="shared" si="0"/>
        <v>2.1230251200000001E-3</v>
      </c>
      <c r="F28" s="66">
        <v>0</v>
      </c>
      <c r="G28" s="65">
        <f t="shared" si="1"/>
        <v>2.1230251200000001E-3</v>
      </c>
    </row>
    <row r="29" spans="1:7">
      <c r="A29" s="210"/>
      <c r="B29" s="10">
        <v>2028</v>
      </c>
      <c r="C29" s="135">
        <f>'[1]Fraksi pengelolaan sampah BaU'!D46</f>
        <v>0.54005885999999992</v>
      </c>
      <c r="D29" s="64">
        <v>4</v>
      </c>
      <c r="E29" s="65">
        <f t="shared" si="0"/>
        <v>2.1602354399999995E-3</v>
      </c>
      <c r="F29" s="66">
        <v>0</v>
      </c>
      <c r="G29" s="65">
        <f t="shared" si="1"/>
        <v>2.1602354399999995E-3</v>
      </c>
    </row>
    <row r="30" spans="1:7">
      <c r="A30" s="210"/>
      <c r="B30" s="10">
        <v>2029</v>
      </c>
      <c r="C30" s="135">
        <f>'[1]Fraksi pengelolaan sampah BaU'!D47</f>
        <v>0.54936143999999998</v>
      </c>
      <c r="D30" s="64">
        <v>4</v>
      </c>
      <c r="E30" s="65">
        <f t="shared" si="0"/>
        <v>2.1974457600000001E-3</v>
      </c>
      <c r="F30" s="66">
        <v>0</v>
      </c>
      <c r="G30" s="65">
        <f t="shared" si="1"/>
        <v>2.1974457600000001E-3</v>
      </c>
    </row>
    <row r="31" spans="1:7">
      <c r="A31" s="210"/>
      <c r="B31" s="10">
        <v>2030</v>
      </c>
      <c r="C31" s="135">
        <f>'[1]Fraksi pengelolaan sampah BaU'!D48</f>
        <v>0.55866402000000004</v>
      </c>
      <c r="D31" s="64">
        <v>4</v>
      </c>
      <c r="E31" s="65">
        <f t="shared" si="0"/>
        <v>2.2346560800000003E-3</v>
      </c>
      <c r="F31" s="66">
        <v>0</v>
      </c>
      <c r="G31" s="65">
        <f t="shared" si="1"/>
        <v>2.2346560800000003E-3</v>
      </c>
    </row>
    <row r="32" spans="1:7">
      <c r="A32" s="211"/>
      <c r="B32" s="10">
        <v>2031</v>
      </c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197"/>
      <c r="B37" s="198"/>
      <c r="C37" s="198"/>
      <c r="D37" s="198"/>
      <c r="E37" s="198"/>
      <c r="F37" s="199"/>
      <c r="G37" s="67"/>
    </row>
    <row r="38" spans="1:7" ht="24.75" customHeight="1">
      <c r="A38" s="215" t="s">
        <v>49</v>
      </c>
      <c r="B38" s="216"/>
      <c r="C38" s="216"/>
      <c r="D38" s="216"/>
      <c r="E38" s="216"/>
      <c r="F38" s="216"/>
      <c r="G38" s="217"/>
    </row>
    <row r="39" spans="1:7" ht="13.5" customHeight="1">
      <c r="A39" s="218" t="s">
        <v>50</v>
      </c>
      <c r="B39" s="219"/>
      <c r="C39" s="219"/>
      <c r="D39" s="219"/>
      <c r="E39" s="219"/>
      <c r="F39" s="219"/>
      <c r="G39" s="220"/>
    </row>
    <row r="40" spans="1:7" ht="13.5" customHeight="1">
      <c r="A40" s="203" t="s">
        <v>51</v>
      </c>
      <c r="B40" s="204"/>
      <c r="C40" s="204"/>
      <c r="D40" s="204"/>
      <c r="E40" s="204"/>
      <c r="F40" s="204"/>
      <c r="G40" s="205"/>
    </row>
  </sheetData>
  <mergeCells count="18"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  <mergeCell ref="A1:G1"/>
    <mergeCell ref="A2:B2"/>
    <mergeCell ref="C2:G2"/>
    <mergeCell ref="A3:B3"/>
    <mergeCell ref="C3:G3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topLeftCell="A10" zoomScaleNormal="100" workbookViewId="0">
      <selection activeCell="C25" sqref="C25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195" t="s">
        <v>0</v>
      </c>
      <c r="B2" s="195"/>
      <c r="C2" s="196" t="s">
        <v>1</v>
      </c>
      <c r="D2" s="196"/>
      <c r="E2" s="196"/>
    </row>
    <row r="3" spans="1:5" ht="13.5" customHeight="1">
      <c r="A3" s="195" t="s">
        <v>2</v>
      </c>
      <c r="B3" s="195"/>
      <c r="C3" s="196" t="s">
        <v>3</v>
      </c>
      <c r="D3" s="196"/>
      <c r="E3" s="196"/>
    </row>
    <row r="4" spans="1:5">
      <c r="A4" s="195" t="s">
        <v>4</v>
      </c>
      <c r="B4" s="195"/>
      <c r="C4" s="196" t="s">
        <v>5</v>
      </c>
      <c r="D4" s="196"/>
      <c r="E4" s="196"/>
    </row>
    <row r="5" spans="1:5" ht="15.75" customHeight="1">
      <c r="A5" s="195" t="s">
        <v>6</v>
      </c>
      <c r="B5" s="195"/>
      <c r="C5" s="196" t="s">
        <v>29</v>
      </c>
      <c r="D5" s="196"/>
      <c r="E5" s="196"/>
    </row>
    <row r="6" spans="1:5">
      <c r="A6" s="68"/>
      <c r="B6" s="69"/>
      <c r="C6" s="69" t="s">
        <v>8</v>
      </c>
      <c r="D6" s="221" t="s">
        <v>9</v>
      </c>
      <c r="E6" s="221"/>
    </row>
    <row r="7" spans="1:5">
      <c r="A7" s="3"/>
      <c r="B7" s="70"/>
      <c r="C7" s="10" t="s">
        <v>11</v>
      </c>
      <c r="D7" s="10" t="s">
        <v>12</v>
      </c>
      <c r="E7" s="10" t="s">
        <v>13</v>
      </c>
    </row>
    <row r="8" spans="1:5" ht="30" customHeight="1">
      <c r="A8" s="206" t="s">
        <v>16</v>
      </c>
      <c r="B8" s="206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206"/>
      <c r="B9" s="206"/>
      <c r="C9" s="1" t="s">
        <v>22</v>
      </c>
      <c r="D9" s="1" t="s">
        <v>32</v>
      </c>
      <c r="E9" s="1" t="s">
        <v>33</v>
      </c>
    </row>
    <row r="10" spans="1:5" ht="15" thickBot="1">
      <c r="A10" s="222"/>
      <c r="B10" s="222"/>
      <c r="C10" s="11"/>
      <c r="D10" s="11"/>
      <c r="E10" s="71" t="s">
        <v>202</v>
      </c>
    </row>
    <row r="11" spans="1:5" ht="14.25" customHeight="1" thickTop="1" thickBot="1">
      <c r="B11" s="60"/>
      <c r="C11" s="60"/>
      <c r="D11" s="60"/>
      <c r="E11" s="72" t="s">
        <v>230</v>
      </c>
    </row>
    <row r="12" spans="1:5" ht="13.5" thickTop="1">
      <c r="A12" s="223" t="s">
        <v>27</v>
      </c>
      <c r="B12" s="74">
        <f>'4B_CH4 emissions'!B12</f>
        <v>2011</v>
      </c>
      <c r="C12" s="136">
        <f>'4B_CH4 emissions'!C12</f>
        <v>0.39414060000000001</v>
      </c>
      <c r="D12" s="65">
        <v>0.3</v>
      </c>
      <c r="E12" s="65">
        <f>C12*D12/1000</f>
        <v>1.1824218E-4</v>
      </c>
    </row>
    <row r="13" spans="1:5">
      <c r="A13" s="224"/>
      <c r="B13" s="74">
        <f>'4B_CH4 emissions'!B13</f>
        <v>2012</v>
      </c>
      <c r="C13" s="136">
        <f>'4B_CH4 emissions'!C13</f>
        <v>0.39969180000000004</v>
      </c>
      <c r="D13" s="65">
        <v>0.3</v>
      </c>
      <c r="E13" s="65">
        <f t="shared" ref="E13:E32" si="0">C13*D13/1000</f>
        <v>1.1990754000000001E-4</v>
      </c>
    </row>
    <row r="14" spans="1:5">
      <c r="A14" s="224"/>
      <c r="B14" s="74">
        <f>'4B_CH4 emissions'!B14</f>
        <v>2013</v>
      </c>
      <c r="C14" s="136">
        <f>'4B_CH4 emissions'!C14</f>
        <v>0.40555350000000001</v>
      </c>
      <c r="D14" s="65">
        <v>0.3</v>
      </c>
      <c r="E14" s="65">
        <f t="shared" si="0"/>
        <v>1.2166605E-4</v>
      </c>
    </row>
    <row r="15" spans="1:5">
      <c r="A15" s="224"/>
      <c r="B15" s="74">
        <f>'4B_CH4 emissions'!B15</f>
        <v>2014</v>
      </c>
      <c r="C15" s="136">
        <f>'4B_CH4 emissions'!C15</f>
        <v>0.41072130000000007</v>
      </c>
      <c r="D15" s="65">
        <v>0.3</v>
      </c>
      <c r="E15" s="65">
        <f t="shared" si="0"/>
        <v>1.2321639000000001E-4</v>
      </c>
    </row>
    <row r="16" spans="1:5">
      <c r="A16" s="224"/>
      <c r="B16" s="74">
        <f>'4B_CH4 emissions'!B16</f>
        <v>2015</v>
      </c>
      <c r="C16" s="136">
        <f>'4B_CH4 emissions'!C16</f>
        <v>0.41643449999999999</v>
      </c>
      <c r="D16" s="65">
        <v>0.3</v>
      </c>
      <c r="E16" s="65">
        <f t="shared" si="0"/>
        <v>1.2493035E-4</v>
      </c>
    </row>
    <row r="17" spans="1:5">
      <c r="A17" s="224"/>
      <c r="B17" s="74">
        <f>'4B_CH4 emissions'!B17</f>
        <v>2016</v>
      </c>
      <c r="C17" s="136">
        <f>'4B_CH4 emissions'!C17</f>
        <v>0.42120270000000004</v>
      </c>
      <c r="D17" s="65">
        <v>0.3</v>
      </c>
      <c r="E17" s="65">
        <f t="shared" si="0"/>
        <v>1.2636081000000002E-4</v>
      </c>
    </row>
    <row r="18" spans="1:5">
      <c r="A18" s="224"/>
      <c r="B18" s="74">
        <f>'4B_CH4 emissions'!B18</f>
        <v>2017</v>
      </c>
      <c r="C18" s="136">
        <f>'4B_CH4 emissions'!C18</f>
        <v>0.43773048000000003</v>
      </c>
      <c r="D18" s="65">
        <v>0.3</v>
      </c>
      <c r="E18" s="65">
        <f t="shared" si="0"/>
        <v>1.3131914399999999E-4</v>
      </c>
    </row>
    <row r="19" spans="1:5">
      <c r="A19" s="224"/>
      <c r="B19" s="74">
        <f>'4B_CH4 emissions'!B19</f>
        <v>2018</v>
      </c>
      <c r="C19" s="136">
        <f>'4B_CH4 emissions'!C19</f>
        <v>0.44703305999999998</v>
      </c>
      <c r="D19" s="65">
        <v>0.3</v>
      </c>
      <c r="E19" s="65">
        <f t="shared" si="0"/>
        <v>1.34109918E-4</v>
      </c>
    </row>
    <row r="20" spans="1:5">
      <c r="A20" s="224"/>
      <c r="B20" s="74">
        <f>'4B_CH4 emissions'!B20</f>
        <v>2019</v>
      </c>
      <c r="C20" s="136">
        <f>'4B_CH4 emissions'!C20</f>
        <v>0.45633564000000004</v>
      </c>
      <c r="D20" s="65">
        <v>0.3</v>
      </c>
      <c r="E20" s="65">
        <f t="shared" si="0"/>
        <v>1.3690069200000002E-4</v>
      </c>
    </row>
    <row r="21" spans="1:5">
      <c r="A21" s="224"/>
      <c r="B21" s="74">
        <f>'4B_CH4 emissions'!B21</f>
        <v>2020</v>
      </c>
      <c r="C21" s="136">
        <f>'4B_CH4 emissions'!C21</f>
        <v>0.46563821999999999</v>
      </c>
      <c r="D21" s="65">
        <v>0.3</v>
      </c>
      <c r="E21" s="65">
        <f t="shared" si="0"/>
        <v>1.3969146599999998E-4</v>
      </c>
    </row>
    <row r="22" spans="1:5">
      <c r="A22" s="224"/>
      <c r="B22" s="74">
        <f>'4B_CH4 emissions'!B22</f>
        <v>2021</v>
      </c>
      <c r="C22" s="136">
        <f>'4B_CH4 emissions'!C22</f>
        <v>0.47494080000000005</v>
      </c>
      <c r="D22" s="65">
        <v>0.3</v>
      </c>
      <c r="E22" s="65">
        <f t="shared" si="0"/>
        <v>1.4248224E-4</v>
      </c>
    </row>
    <row r="23" spans="1:5">
      <c r="A23" s="224"/>
      <c r="B23" s="74">
        <f>'4B_CH4 emissions'!B23</f>
        <v>2022</v>
      </c>
      <c r="C23" s="65">
        <f>'4B_CH4 emissions'!C23</f>
        <v>0.48424338</v>
      </c>
      <c r="D23" s="65">
        <v>0.3</v>
      </c>
      <c r="E23" s="65">
        <f t="shared" si="0"/>
        <v>1.4527301400000001E-4</v>
      </c>
    </row>
    <row r="24" spans="1:5">
      <c r="A24" s="224"/>
      <c r="B24" s="74">
        <f>'4B_CH4 emissions'!B24</f>
        <v>2023</v>
      </c>
      <c r="C24" s="65">
        <f>'4B_CH4 emissions'!C24</f>
        <v>0.49354596000000001</v>
      </c>
      <c r="D24" s="65">
        <v>0.3</v>
      </c>
      <c r="E24" s="65">
        <f t="shared" si="0"/>
        <v>1.48063788E-4</v>
      </c>
    </row>
    <row r="25" spans="1:5">
      <c r="A25" s="224"/>
      <c r="B25" s="74">
        <f>'4B_CH4 emissions'!B25</f>
        <v>2024</v>
      </c>
      <c r="C25" s="65">
        <f>'4B_CH4 emissions'!C25</f>
        <v>0.50284854000000001</v>
      </c>
      <c r="D25" s="65">
        <v>0.3</v>
      </c>
      <c r="E25" s="65">
        <f t="shared" si="0"/>
        <v>1.5085456199999999E-4</v>
      </c>
    </row>
    <row r="26" spans="1:5">
      <c r="A26" s="224"/>
      <c r="B26" s="74">
        <f>'4B_CH4 emissions'!B26</f>
        <v>2025</v>
      </c>
      <c r="C26" s="65">
        <f>'4B_CH4 emissions'!C26</f>
        <v>0.51215111999999996</v>
      </c>
      <c r="D26" s="65">
        <v>0.3</v>
      </c>
      <c r="E26" s="65">
        <f t="shared" si="0"/>
        <v>1.5364533599999998E-4</v>
      </c>
    </row>
    <row r="27" spans="1:5">
      <c r="A27" s="224"/>
      <c r="B27" s="74">
        <f>'4B_CH4 emissions'!B27</f>
        <v>2026</v>
      </c>
      <c r="C27" s="65">
        <f>'4B_CH4 emissions'!C27</f>
        <v>0.52145370000000002</v>
      </c>
      <c r="D27" s="65">
        <v>0.3</v>
      </c>
      <c r="E27" s="65">
        <f t="shared" si="0"/>
        <v>1.5643611E-4</v>
      </c>
    </row>
    <row r="28" spans="1:5">
      <c r="A28" s="224"/>
      <c r="B28" s="74">
        <f>'4B_CH4 emissions'!B28</f>
        <v>2027</v>
      </c>
      <c r="C28" s="65">
        <f>'4B_CH4 emissions'!C28</f>
        <v>0.53075628000000008</v>
      </c>
      <c r="D28" s="65">
        <v>0.3</v>
      </c>
      <c r="E28" s="65">
        <f t="shared" si="0"/>
        <v>1.5922688400000001E-4</v>
      </c>
    </row>
    <row r="29" spans="1:5">
      <c r="A29" s="224"/>
      <c r="B29" s="74">
        <f>'4B_CH4 emissions'!B29</f>
        <v>2028</v>
      </c>
      <c r="C29" s="65">
        <f>'4B_CH4 emissions'!C29</f>
        <v>0.54005885999999992</v>
      </c>
      <c r="D29" s="65">
        <v>0.3</v>
      </c>
      <c r="E29" s="65">
        <f t="shared" si="0"/>
        <v>1.6201765799999998E-4</v>
      </c>
    </row>
    <row r="30" spans="1:5">
      <c r="A30" s="224"/>
      <c r="B30" s="74">
        <f>'4B_CH4 emissions'!B30</f>
        <v>2029</v>
      </c>
      <c r="C30" s="65">
        <f>'4B_CH4 emissions'!C30</f>
        <v>0.54936143999999998</v>
      </c>
      <c r="D30" s="65">
        <v>0.3</v>
      </c>
      <c r="E30" s="65">
        <f t="shared" si="0"/>
        <v>1.6480843199999997E-4</v>
      </c>
    </row>
    <row r="31" spans="1:5">
      <c r="A31" s="224"/>
      <c r="B31" s="74">
        <f>'4B_CH4 emissions'!B31</f>
        <v>2030</v>
      </c>
      <c r="C31" s="65">
        <f>'4B_CH4 emissions'!C31</f>
        <v>0.55866402000000004</v>
      </c>
      <c r="D31" s="65">
        <v>0.3</v>
      </c>
      <c r="E31" s="65">
        <f t="shared" si="0"/>
        <v>1.6759920600000001E-4</v>
      </c>
    </row>
    <row r="32" spans="1:5">
      <c r="A32" s="225"/>
      <c r="B32" s="4">
        <f>'4B_CH4 emissions'!B32</f>
        <v>2031</v>
      </c>
      <c r="C32" s="65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197"/>
      <c r="B38" s="198"/>
      <c r="C38" s="198"/>
      <c r="D38" s="199"/>
      <c r="E38" s="73"/>
    </row>
    <row r="39" spans="1:5" ht="13.5" customHeight="1">
      <c r="A39" s="215" t="s">
        <v>52</v>
      </c>
      <c r="B39" s="216"/>
      <c r="C39" s="216"/>
      <c r="D39" s="216"/>
      <c r="E39" s="217"/>
    </row>
    <row r="40" spans="1:5" ht="12.75" customHeight="1">
      <c r="A40" s="218" t="s">
        <v>50</v>
      </c>
      <c r="B40" s="219"/>
      <c r="C40" s="219"/>
      <c r="D40" s="219"/>
      <c r="E40" s="220"/>
    </row>
    <row r="41" spans="1:5" ht="13.5" customHeight="1">
      <c r="A41" s="203" t="s">
        <v>51</v>
      </c>
      <c r="B41" s="204"/>
      <c r="C41" s="204"/>
      <c r="D41" s="204"/>
      <c r="E41" s="205"/>
    </row>
  </sheetData>
  <mergeCells count="16">
    <mergeCell ref="A4:B4"/>
    <mergeCell ref="C4:E4"/>
    <mergeCell ref="A5:B5"/>
    <mergeCell ref="C5:E5"/>
    <mergeCell ref="A2:B2"/>
    <mergeCell ref="C2:E2"/>
    <mergeCell ref="A3:B3"/>
    <mergeCell ref="C3:E3"/>
    <mergeCell ref="A39:E39"/>
    <mergeCell ref="A40:E40"/>
    <mergeCell ref="A41:E41"/>
    <mergeCell ref="A38:D38"/>
    <mergeCell ref="D6:E6"/>
    <mergeCell ref="A8:A10"/>
    <mergeCell ref="B8:B10"/>
    <mergeCell ref="A12:A3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9"/>
  <sheetViews>
    <sheetView topLeftCell="A58" zoomScaleNormal="100" workbookViewId="0">
      <selection activeCell="G72" sqref="G72"/>
    </sheetView>
  </sheetViews>
  <sheetFormatPr defaultRowHeight="12.75"/>
  <cols>
    <col min="1" max="1" width="9.140625" style="149"/>
    <col min="2" max="2" width="11.42578125" style="149" bestFit="1" customWidth="1"/>
    <col min="3" max="3" width="17.85546875" style="149" customWidth="1"/>
    <col min="4" max="4" width="12.28515625" style="149" bestFit="1" customWidth="1"/>
    <col min="5" max="5" width="19.140625" style="149" customWidth="1"/>
    <col min="6" max="6" width="16.140625" style="149" customWidth="1"/>
    <col min="7" max="16384" width="9.140625" style="149"/>
  </cols>
  <sheetData>
    <row r="2" spans="1:6" ht="13.5" thickBot="1">
      <c r="A2" s="131" t="s">
        <v>265</v>
      </c>
    </row>
    <row r="3" spans="1:6" ht="16.5" customHeight="1" thickBot="1">
      <c r="A3" s="236" t="s">
        <v>259</v>
      </c>
      <c r="B3" s="238" t="s">
        <v>264</v>
      </c>
      <c r="C3" s="239"/>
      <c r="D3" s="239"/>
      <c r="E3" s="239"/>
      <c r="F3" s="240"/>
    </row>
    <row r="4" spans="1:6" ht="16.5" thickBot="1">
      <c r="A4" s="237"/>
      <c r="B4" s="238" t="s">
        <v>310</v>
      </c>
      <c r="C4" s="240"/>
      <c r="D4" s="238" t="s">
        <v>311</v>
      </c>
      <c r="E4" s="240"/>
      <c r="F4" s="232" t="s">
        <v>312</v>
      </c>
    </row>
    <row r="5" spans="1:6" ht="15.75">
      <c r="A5" s="237"/>
      <c r="B5" s="162" t="s">
        <v>313</v>
      </c>
      <c r="C5" s="162" t="s">
        <v>314</v>
      </c>
      <c r="D5" s="162" t="s">
        <v>315</v>
      </c>
      <c r="E5" s="162" t="s">
        <v>314</v>
      </c>
      <c r="F5" s="233"/>
    </row>
    <row r="6" spans="1:6">
      <c r="A6" s="163">
        <f>'4B_N2O emission'!B12</f>
        <v>2011</v>
      </c>
      <c r="B6" s="150">
        <f>'4B_CH4 emissions'!G12</f>
        <v>1.5765624E-3</v>
      </c>
      <c r="C6" s="151">
        <f>B6*21</f>
        <v>3.31078104E-2</v>
      </c>
      <c r="D6" s="152">
        <f>'4B_N2O emission'!E12</f>
        <v>1.1824218E-4</v>
      </c>
      <c r="E6" s="151">
        <f>D6*310</f>
        <v>3.6655075799999999E-2</v>
      </c>
      <c r="F6" s="153">
        <f>E6+C6</f>
        <v>6.9762886199999999E-2</v>
      </c>
    </row>
    <row r="7" spans="1:6">
      <c r="A7" s="163">
        <f>'4B_N2O emission'!B13</f>
        <v>2012</v>
      </c>
      <c r="B7" s="150">
        <f>'4B_CH4 emissions'!G13</f>
        <v>1.5987672000000001E-3</v>
      </c>
      <c r="C7" s="151">
        <f t="shared" ref="C7:C25" si="0">B7*21</f>
        <v>3.3574111200000006E-2</v>
      </c>
      <c r="D7" s="152">
        <f>'4B_N2O emission'!E13</f>
        <v>1.1990754000000001E-4</v>
      </c>
      <c r="E7" s="151">
        <f t="shared" ref="E7:E25" si="1">D7*310</f>
        <v>3.7171337400000004E-2</v>
      </c>
      <c r="F7" s="153">
        <f t="shared" ref="F7:F25" si="2">E7+C7</f>
        <v>7.074544860000001E-2</v>
      </c>
    </row>
    <row r="8" spans="1:6">
      <c r="A8" s="163">
        <f>'4B_N2O emission'!B14</f>
        <v>2013</v>
      </c>
      <c r="B8" s="150">
        <f>'4B_CH4 emissions'!G14</f>
        <v>1.6222140000000001E-3</v>
      </c>
      <c r="C8" s="151">
        <f t="shared" si="0"/>
        <v>3.4066494000000003E-2</v>
      </c>
      <c r="D8" s="152">
        <f>'4B_N2O emission'!E14</f>
        <v>1.2166605E-4</v>
      </c>
      <c r="E8" s="151">
        <f t="shared" si="1"/>
        <v>3.7716475499999999E-2</v>
      </c>
      <c r="F8" s="153">
        <f t="shared" si="2"/>
        <v>7.1782969500000002E-2</v>
      </c>
    </row>
    <row r="9" spans="1:6">
      <c r="A9" s="163">
        <f>'4B_N2O emission'!B15</f>
        <v>2014</v>
      </c>
      <c r="B9" s="150">
        <f>'4B_CH4 emissions'!G15</f>
        <v>1.6428852000000002E-3</v>
      </c>
      <c r="C9" s="151">
        <f t="shared" si="0"/>
        <v>3.4500589200000008E-2</v>
      </c>
      <c r="D9" s="152">
        <f>'4B_N2O emission'!E15</f>
        <v>1.2321639000000001E-4</v>
      </c>
      <c r="E9" s="151">
        <f t="shared" si="1"/>
        <v>3.8197080899999999E-2</v>
      </c>
      <c r="F9" s="153">
        <f t="shared" si="2"/>
        <v>7.26976701E-2</v>
      </c>
    </row>
    <row r="10" spans="1:6">
      <c r="A10" s="163">
        <f>'4B_N2O emission'!B16</f>
        <v>2015</v>
      </c>
      <c r="B10" s="150">
        <f>'4B_CH4 emissions'!G16</f>
        <v>1.6657379999999999E-3</v>
      </c>
      <c r="C10" s="151">
        <f t="shared" si="0"/>
        <v>3.4980497999999999E-2</v>
      </c>
      <c r="D10" s="152">
        <f>'4B_N2O emission'!E16</f>
        <v>1.2493035E-4</v>
      </c>
      <c r="E10" s="151">
        <f t="shared" si="1"/>
        <v>3.8728408499999999E-2</v>
      </c>
      <c r="F10" s="153">
        <f t="shared" si="2"/>
        <v>7.3708906500000004E-2</v>
      </c>
    </row>
    <row r="11" spans="1:6">
      <c r="A11" s="163">
        <f>'4B_N2O emission'!B17</f>
        <v>2016</v>
      </c>
      <c r="B11" s="150">
        <f>'4B_CH4 emissions'!G17</f>
        <v>1.6848108000000002E-3</v>
      </c>
      <c r="C11" s="151">
        <f t="shared" si="0"/>
        <v>3.5381026800000007E-2</v>
      </c>
      <c r="D11" s="152">
        <f>'4B_N2O emission'!E17</f>
        <v>1.2636081000000002E-4</v>
      </c>
      <c r="E11" s="151">
        <f t="shared" si="1"/>
        <v>3.9171851100000009E-2</v>
      </c>
      <c r="F11" s="153">
        <f t="shared" si="2"/>
        <v>7.4552877900000009E-2</v>
      </c>
    </row>
    <row r="12" spans="1:6">
      <c r="A12" s="163">
        <f>'4B_N2O emission'!B18</f>
        <v>2017</v>
      </c>
      <c r="B12" s="150">
        <f>'4B_CH4 emissions'!G18</f>
        <v>1.7509219200000001E-3</v>
      </c>
      <c r="C12" s="151">
        <f t="shared" si="0"/>
        <v>3.676936032E-2</v>
      </c>
      <c r="D12" s="152">
        <f>'4B_N2O emission'!E18</f>
        <v>1.3131914399999999E-4</v>
      </c>
      <c r="E12" s="151">
        <f t="shared" si="1"/>
        <v>4.070893464E-2</v>
      </c>
      <c r="F12" s="153">
        <f t="shared" si="2"/>
        <v>7.7478294959999999E-2</v>
      </c>
    </row>
    <row r="13" spans="1:6">
      <c r="A13" s="163">
        <f>'4B_N2O emission'!B19</f>
        <v>2018</v>
      </c>
      <c r="B13" s="150">
        <f>'4B_CH4 emissions'!G19</f>
        <v>1.7881322399999999E-3</v>
      </c>
      <c r="C13" s="151">
        <f t="shared" si="0"/>
        <v>3.7550777039999997E-2</v>
      </c>
      <c r="D13" s="152">
        <f>'4B_N2O emission'!E19</f>
        <v>1.34109918E-4</v>
      </c>
      <c r="E13" s="151">
        <f t="shared" si="1"/>
        <v>4.1574074580000002E-2</v>
      </c>
      <c r="F13" s="153">
        <f t="shared" si="2"/>
        <v>7.9124851619999992E-2</v>
      </c>
    </row>
    <row r="14" spans="1:6">
      <c r="A14" s="163">
        <f>'4B_N2O emission'!B20</f>
        <v>2019</v>
      </c>
      <c r="B14" s="150">
        <f>'4B_CH4 emissions'!G20</f>
        <v>1.8253425600000001E-3</v>
      </c>
      <c r="C14" s="151">
        <f t="shared" si="0"/>
        <v>3.8332193760000001E-2</v>
      </c>
      <c r="D14" s="152">
        <f>'4B_N2O emission'!E20</f>
        <v>1.3690069200000002E-4</v>
      </c>
      <c r="E14" s="151">
        <f t="shared" si="1"/>
        <v>4.2439214520000004E-2</v>
      </c>
      <c r="F14" s="153">
        <f t="shared" si="2"/>
        <v>8.0771408280000012E-2</v>
      </c>
    </row>
    <row r="15" spans="1:6">
      <c r="A15" s="163">
        <f>'4B_N2O emission'!B21</f>
        <v>2020</v>
      </c>
      <c r="B15" s="150">
        <f>'4B_CH4 emissions'!G21</f>
        <v>1.8625528799999999E-3</v>
      </c>
      <c r="C15" s="151">
        <f t="shared" si="0"/>
        <v>3.9113610479999998E-2</v>
      </c>
      <c r="D15" s="152">
        <f>'4B_N2O emission'!E21</f>
        <v>1.3969146599999998E-4</v>
      </c>
      <c r="E15" s="151">
        <f t="shared" si="1"/>
        <v>4.3304354459999993E-2</v>
      </c>
      <c r="F15" s="153">
        <f t="shared" si="2"/>
        <v>8.2417964939999991E-2</v>
      </c>
    </row>
    <row r="16" spans="1:6">
      <c r="A16" s="163">
        <f>'4B_N2O emission'!B22</f>
        <v>2021</v>
      </c>
      <c r="B16" s="150">
        <f>'4B_CH4 emissions'!G22</f>
        <v>1.8997632000000001E-3</v>
      </c>
      <c r="C16" s="151">
        <f t="shared" si="0"/>
        <v>3.9895027200000002E-2</v>
      </c>
      <c r="D16" s="152">
        <f>'4B_N2O emission'!E22</f>
        <v>1.4248224E-4</v>
      </c>
      <c r="E16" s="151">
        <f t="shared" si="1"/>
        <v>4.4169494400000002E-2</v>
      </c>
      <c r="F16" s="153">
        <f t="shared" si="2"/>
        <v>8.4064521599999997E-2</v>
      </c>
    </row>
    <row r="17" spans="1:7">
      <c r="A17" s="163">
        <f>'4B_N2O emission'!B23</f>
        <v>2022</v>
      </c>
      <c r="B17" s="150">
        <f>'4B_CH4 emissions'!G23</f>
        <v>1.9369735199999999E-3</v>
      </c>
      <c r="C17" s="151">
        <f t="shared" si="0"/>
        <v>4.0676443919999999E-2</v>
      </c>
      <c r="D17" s="152">
        <f>'4B_N2O emission'!E23</f>
        <v>1.4527301400000001E-4</v>
      </c>
      <c r="E17" s="151">
        <f t="shared" si="1"/>
        <v>4.5034634340000004E-2</v>
      </c>
      <c r="F17" s="153">
        <f t="shared" si="2"/>
        <v>8.5711078260000004E-2</v>
      </c>
    </row>
    <row r="18" spans="1:7">
      <c r="A18" s="163">
        <f>'4B_N2O emission'!B24</f>
        <v>2023</v>
      </c>
      <c r="B18" s="150">
        <f>'4B_CH4 emissions'!G24</f>
        <v>1.9741838400000001E-3</v>
      </c>
      <c r="C18" s="151">
        <f t="shared" si="0"/>
        <v>4.1457860640000004E-2</v>
      </c>
      <c r="D18" s="152">
        <f>'4B_N2O emission'!E24</f>
        <v>1.48063788E-4</v>
      </c>
      <c r="E18" s="151">
        <f t="shared" si="1"/>
        <v>4.589977428E-2</v>
      </c>
      <c r="F18" s="153">
        <f t="shared" si="2"/>
        <v>8.735763492000001E-2</v>
      </c>
    </row>
    <row r="19" spans="1:7">
      <c r="A19" s="163">
        <f>'4B_N2O emission'!B25</f>
        <v>2024</v>
      </c>
      <c r="B19" s="150">
        <f>'4B_CH4 emissions'!G25</f>
        <v>2.0113941599999999E-3</v>
      </c>
      <c r="C19" s="151">
        <f t="shared" si="0"/>
        <v>4.2239277360000001E-2</v>
      </c>
      <c r="D19" s="152">
        <f>'4B_N2O emission'!E25</f>
        <v>1.5085456199999999E-4</v>
      </c>
      <c r="E19" s="151">
        <f t="shared" si="1"/>
        <v>4.6764914219999995E-2</v>
      </c>
      <c r="F19" s="153">
        <f t="shared" si="2"/>
        <v>8.9004191580000003E-2</v>
      </c>
    </row>
    <row r="20" spans="1:7">
      <c r="A20" s="163">
        <f>'4B_N2O emission'!B26</f>
        <v>2025</v>
      </c>
      <c r="B20" s="150">
        <f>'4B_CH4 emissions'!G26</f>
        <v>2.0486044799999997E-3</v>
      </c>
      <c r="C20" s="151">
        <f t="shared" si="0"/>
        <v>4.3020694079999991E-2</v>
      </c>
      <c r="D20" s="152">
        <f>'4B_N2O emission'!E26</f>
        <v>1.5364533599999998E-4</v>
      </c>
      <c r="E20" s="151">
        <f t="shared" si="1"/>
        <v>4.7630054159999997E-2</v>
      </c>
      <c r="F20" s="153">
        <f t="shared" si="2"/>
        <v>9.0650748239999995E-2</v>
      </c>
    </row>
    <row r="21" spans="1:7">
      <c r="A21" s="163">
        <f>'4B_N2O emission'!B27</f>
        <v>2026</v>
      </c>
      <c r="B21" s="150">
        <f>'4B_CH4 emissions'!G27</f>
        <v>2.0858147999999999E-3</v>
      </c>
      <c r="C21" s="151">
        <f t="shared" si="0"/>
        <v>4.3802110799999995E-2</v>
      </c>
      <c r="D21" s="152">
        <f>'4B_N2O emission'!E27</f>
        <v>1.5643611E-4</v>
      </c>
      <c r="E21" s="151">
        <f t="shared" si="1"/>
        <v>4.84951941E-2</v>
      </c>
      <c r="F21" s="153">
        <f t="shared" si="2"/>
        <v>9.2297304899999988E-2</v>
      </c>
    </row>
    <row r="22" spans="1:7">
      <c r="A22" s="163">
        <f>'4B_N2O emission'!B28</f>
        <v>2027</v>
      </c>
      <c r="B22" s="150">
        <f>'4B_CH4 emissions'!G28</f>
        <v>2.1230251200000001E-3</v>
      </c>
      <c r="C22" s="151">
        <f t="shared" si="0"/>
        <v>4.4583527519999999E-2</v>
      </c>
      <c r="D22" s="152">
        <f>'4B_N2O emission'!E28</f>
        <v>1.5922688400000001E-4</v>
      </c>
      <c r="E22" s="151">
        <f t="shared" si="1"/>
        <v>4.9360334040000002E-2</v>
      </c>
      <c r="F22" s="153">
        <f t="shared" si="2"/>
        <v>9.3943861560000008E-2</v>
      </c>
    </row>
    <row r="23" spans="1:7">
      <c r="A23" s="163">
        <f>'4B_N2O emission'!B29</f>
        <v>2028</v>
      </c>
      <c r="B23" s="150">
        <f>'4B_CH4 emissions'!G29</f>
        <v>2.1602354399999995E-3</v>
      </c>
      <c r="C23" s="151">
        <f t="shared" si="0"/>
        <v>4.5364944239999989E-2</v>
      </c>
      <c r="D23" s="152">
        <f>'4B_N2O emission'!E29</f>
        <v>1.6201765799999998E-4</v>
      </c>
      <c r="E23" s="151">
        <f t="shared" si="1"/>
        <v>5.0225473979999991E-2</v>
      </c>
      <c r="F23" s="153">
        <f t="shared" si="2"/>
        <v>9.5590418219999973E-2</v>
      </c>
    </row>
    <row r="24" spans="1:7">
      <c r="A24" s="163">
        <f>'4B_N2O emission'!B30</f>
        <v>2029</v>
      </c>
      <c r="B24" s="150">
        <f>'4B_CH4 emissions'!G30</f>
        <v>2.1974457600000001E-3</v>
      </c>
      <c r="C24" s="151">
        <f t="shared" si="0"/>
        <v>4.614636096E-2</v>
      </c>
      <c r="D24" s="152">
        <f>'4B_N2O emission'!E30</f>
        <v>1.6480843199999997E-4</v>
      </c>
      <c r="E24" s="151">
        <f t="shared" si="1"/>
        <v>5.1090613919999993E-2</v>
      </c>
      <c r="F24" s="153">
        <f t="shared" si="2"/>
        <v>9.7236974879999993E-2</v>
      </c>
    </row>
    <row r="25" spans="1:7">
      <c r="A25" s="163">
        <f>'4B_N2O emission'!B31</f>
        <v>2030</v>
      </c>
      <c r="B25" s="150">
        <f>'4B_CH4 emissions'!G31</f>
        <v>2.2346560800000003E-3</v>
      </c>
      <c r="C25" s="151">
        <f t="shared" si="0"/>
        <v>4.6927777680000005E-2</v>
      </c>
      <c r="D25" s="152">
        <f>'4B_N2O emission'!E31</f>
        <v>1.6759920600000001E-4</v>
      </c>
      <c r="E25" s="151">
        <f t="shared" si="1"/>
        <v>5.1955753860000002E-2</v>
      </c>
      <c r="F25" s="153">
        <f t="shared" si="2"/>
        <v>9.8883531540000014E-2</v>
      </c>
    </row>
    <row r="26" spans="1:7">
      <c r="A26" s="164"/>
      <c r="B26" s="154"/>
      <c r="C26" s="155"/>
      <c r="D26" s="156"/>
      <c r="E26" s="155"/>
      <c r="F26" s="157"/>
    </row>
    <row r="28" spans="1:7" ht="13.5" thickBot="1">
      <c r="A28" s="132" t="s">
        <v>266</v>
      </c>
    </row>
    <row r="29" spans="1:7" ht="16.5" customHeight="1" thickBot="1">
      <c r="A29" s="241" t="s">
        <v>259</v>
      </c>
      <c r="B29" s="243" t="s">
        <v>263</v>
      </c>
      <c r="C29" s="244"/>
      <c r="D29" s="244"/>
      <c r="E29" s="244"/>
      <c r="F29" s="244"/>
      <c r="G29" s="245"/>
    </row>
    <row r="30" spans="1:7" ht="14.25" customHeight="1" thickBot="1">
      <c r="A30" s="242"/>
      <c r="B30" s="243" t="s">
        <v>310</v>
      </c>
      <c r="C30" s="245"/>
      <c r="D30" s="243" t="s">
        <v>311</v>
      </c>
      <c r="E30" s="245"/>
      <c r="F30" s="165" t="s">
        <v>316</v>
      </c>
      <c r="G30" s="234" t="s">
        <v>312</v>
      </c>
    </row>
    <row r="31" spans="1:7" ht="15.75">
      <c r="A31" s="242"/>
      <c r="B31" s="166" t="s">
        <v>313</v>
      </c>
      <c r="C31" s="166" t="s">
        <v>314</v>
      </c>
      <c r="D31" s="166" t="s">
        <v>315</v>
      </c>
      <c r="E31" s="166" t="s">
        <v>314</v>
      </c>
      <c r="F31" s="166" t="s">
        <v>317</v>
      </c>
      <c r="G31" s="235"/>
    </row>
    <row r="32" spans="1:7">
      <c r="A32" s="163">
        <f t="shared" ref="A32:A42" si="3">A6</f>
        <v>2011</v>
      </c>
      <c r="B32" s="158">
        <f>'4C2_CH4_OpenBurning'!D11</f>
        <v>1.35139060511E-2</v>
      </c>
      <c r="C32" s="151">
        <f>B32*21</f>
        <v>0.28379202707310003</v>
      </c>
      <c r="D32" s="159">
        <f>'4C2_N2O_OpenBurning'!D12</f>
        <v>3.1185937040999998E-4</v>
      </c>
      <c r="E32" s="151">
        <f>D32*310</f>
        <v>9.6676404827099993E-2</v>
      </c>
      <c r="F32" s="139">
        <f>'4C2_CO2_OpenBurning'!M13</f>
        <v>0.36037210055416879</v>
      </c>
      <c r="G32" s="153">
        <f>C32+E32+F32</f>
        <v>0.74084053245436876</v>
      </c>
    </row>
    <row r="33" spans="1:7" ht="12.75" customHeight="1">
      <c r="A33" s="163">
        <f t="shared" si="3"/>
        <v>2012</v>
      </c>
      <c r="B33" s="158">
        <f>'4C2_CH4_OpenBurning'!D12</f>
        <v>1.3704240148299997E-2</v>
      </c>
      <c r="C33" s="151">
        <f t="shared" ref="C33:C51" si="4">B33*21</f>
        <v>0.28778904311429993</v>
      </c>
      <c r="D33" s="159">
        <f>'4C2_N2O_OpenBurning'!D13</f>
        <v>3.1625169572999996E-4</v>
      </c>
      <c r="E33" s="151">
        <f t="shared" ref="E33:E51" si="5">D33*310</f>
        <v>9.8038025676299989E-2</v>
      </c>
      <c r="F33" s="139">
        <f>'4C2_CO2_OpenBurning'!M14</f>
        <v>0.36544769440214148</v>
      </c>
      <c r="G33" s="153">
        <f t="shared" ref="G33:G51" si="6">C33+E33+F33</f>
        <v>0.75127476319274145</v>
      </c>
    </row>
    <row r="34" spans="1:7" ht="13.5" customHeight="1">
      <c r="A34" s="163">
        <f t="shared" si="3"/>
        <v>2013</v>
      </c>
      <c r="B34" s="158">
        <f>'4C2_CH4_OpenBurning'!D13</f>
        <v>1.3905220364750002E-2</v>
      </c>
      <c r="C34" s="151">
        <f t="shared" si="4"/>
        <v>0.29200962765975003</v>
      </c>
      <c r="D34" s="159">
        <f>'4C2_N2O_OpenBurning'!D14</f>
        <v>3.2088970072500009E-4</v>
      </c>
      <c r="E34" s="151">
        <f t="shared" si="5"/>
        <v>9.9475807224750024E-2</v>
      </c>
      <c r="F34" s="139">
        <f>'4C2_CO2_OpenBurning'!M15</f>
        <v>0.37080718576593003</v>
      </c>
      <c r="G34" s="153">
        <f t="shared" si="6"/>
        <v>0.76229262065043013</v>
      </c>
    </row>
    <row r="35" spans="1:7">
      <c r="A35" s="163">
        <f t="shared" si="3"/>
        <v>2014</v>
      </c>
      <c r="B35" s="158">
        <f>'4C2_CH4_OpenBurning'!D14</f>
        <v>1.4082408819049999E-2</v>
      </c>
      <c r="C35" s="151">
        <f t="shared" si="4"/>
        <v>0.29573058520004997</v>
      </c>
      <c r="D35" s="159">
        <f>'4C2_N2O_OpenBurning'!D15</f>
        <v>3.2497866505499997E-4</v>
      </c>
      <c r="E35" s="151">
        <f t="shared" si="5"/>
        <v>0.10074338616704999</v>
      </c>
      <c r="F35" s="139">
        <f>'4C2_CO2_OpenBurning'!M16</f>
        <v>0.3755322278987217</v>
      </c>
      <c r="G35" s="153">
        <f t="shared" si="6"/>
        <v>0.77200619926582159</v>
      </c>
    </row>
    <row r="36" spans="1:7">
      <c r="A36" s="163">
        <f t="shared" si="3"/>
        <v>2015</v>
      </c>
      <c r="B36" s="158">
        <f>'4C2_CH4_OpenBurning'!D15</f>
        <v>1.4278297413249999E-2</v>
      </c>
      <c r="C36" s="151">
        <f t="shared" si="4"/>
        <v>0.29984424567824997</v>
      </c>
      <c r="D36" s="159">
        <f>'4C2_N2O_OpenBurning'!D16</f>
        <v>3.29499171075E-4</v>
      </c>
      <c r="E36" s="151">
        <f t="shared" si="5"/>
        <v>0.10214474303325</v>
      </c>
      <c r="F36" s="139">
        <f>'4C2_CO2_OpenBurning'!M17</f>
        <v>0.38075594218972864</v>
      </c>
      <c r="G36" s="153">
        <f t="shared" si="6"/>
        <v>0.78274493090122865</v>
      </c>
    </row>
    <row r="37" spans="1:7">
      <c r="A37" s="163">
        <f t="shared" si="3"/>
        <v>2016</v>
      </c>
      <c r="B37" s="158">
        <f>'4C2_CH4_OpenBurning'!D16</f>
        <v>1.4441784774949997E-2</v>
      </c>
      <c r="C37" s="151">
        <f t="shared" si="4"/>
        <v>0.30327748027394996</v>
      </c>
      <c r="D37" s="159">
        <f>'4C2_N2O_OpenBurning'!D17</f>
        <v>3.3327195634499994E-4</v>
      </c>
      <c r="E37" s="151">
        <f t="shared" si="5"/>
        <v>0.10331430646694999</v>
      </c>
      <c r="F37" s="139">
        <f>'4C2_CO2_OpenBurning'!M18</f>
        <v>0.385115620563036</v>
      </c>
      <c r="G37" s="153">
        <f t="shared" si="6"/>
        <v>0.79170740730393596</v>
      </c>
    </row>
    <row r="38" spans="1:7">
      <c r="A38" s="163">
        <f t="shared" si="3"/>
        <v>2017</v>
      </c>
      <c r="B38" s="158">
        <f>'4C2_CH4_OpenBurning'!D17</f>
        <v>1.5008473073879999E-2</v>
      </c>
      <c r="C38" s="151">
        <f t="shared" si="4"/>
        <v>0.31517793455147997</v>
      </c>
      <c r="D38" s="159">
        <f>'4C2_N2O_OpenBurning'!D18</f>
        <v>3.4634937862799997E-4</v>
      </c>
      <c r="E38" s="151">
        <f t="shared" si="5"/>
        <v>0.10736830737467999</v>
      </c>
      <c r="F38" s="139">
        <f>'4C2_CO2_OpenBurning'!M19</f>
        <v>0.40022736189619784</v>
      </c>
      <c r="G38" s="153">
        <f t="shared" si="6"/>
        <v>0.82277360382235787</v>
      </c>
    </row>
    <row r="39" spans="1:7">
      <c r="A39" s="163">
        <f t="shared" si="3"/>
        <v>2018</v>
      </c>
      <c r="B39" s="158">
        <f>'4C2_CH4_OpenBurning'!D18</f>
        <v>1.5327430806610001E-2</v>
      </c>
      <c r="C39" s="151">
        <f t="shared" si="4"/>
        <v>0.32187604693881</v>
      </c>
      <c r="D39" s="159">
        <f>'4C2_N2O_OpenBurning'!D19</f>
        <v>3.5370994169099998E-4</v>
      </c>
      <c r="E39" s="151">
        <f t="shared" si="5"/>
        <v>0.10965008192421</v>
      </c>
      <c r="F39" s="139">
        <f>'4C2_CO2_OpenBurning'!M20</f>
        <v>0.4087329314700332</v>
      </c>
      <c r="G39" s="153">
        <f t="shared" si="6"/>
        <v>0.8402590603330532</v>
      </c>
    </row>
    <row r="40" spans="1:7">
      <c r="A40" s="163">
        <f t="shared" si="3"/>
        <v>2019</v>
      </c>
      <c r="B40" s="158">
        <f>'4C2_CH4_OpenBurning'!D19</f>
        <v>1.564638853934E-2</v>
      </c>
      <c r="C40" s="151">
        <f t="shared" si="4"/>
        <v>0.32857415932613998</v>
      </c>
      <c r="D40" s="159">
        <f>'4C2_N2O_OpenBurning'!D20</f>
        <v>3.61070504754E-4</v>
      </c>
      <c r="E40" s="151">
        <f t="shared" si="5"/>
        <v>0.11193185647374</v>
      </c>
      <c r="F40" s="139">
        <f>'4C2_CO2_OpenBurning'!M21</f>
        <v>0.4172385010438685</v>
      </c>
      <c r="G40" s="153">
        <f t="shared" si="6"/>
        <v>0.85774451684374853</v>
      </c>
    </row>
    <row r="41" spans="1:7">
      <c r="A41" s="163">
        <f t="shared" si="3"/>
        <v>2020</v>
      </c>
      <c r="B41" s="158">
        <f>'4C2_CH4_OpenBurning'!D20</f>
        <v>1.596534627207E-2</v>
      </c>
      <c r="C41" s="151">
        <f t="shared" si="4"/>
        <v>0.33527227171347002</v>
      </c>
      <c r="D41" s="159">
        <f>'4C2_N2O_OpenBurning'!D21</f>
        <v>3.6843106781699996E-4</v>
      </c>
      <c r="E41" s="151">
        <f t="shared" si="5"/>
        <v>0.11421363102326999</v>
      </c>
      <c r="F41" s="139">
        <f>'4C2_CO2_OpenBurning'!M22</f>
        <v>0.42574407061770381</v>
      </c>
      <c r="G41" s="153">
        <f t="shared" si="6"/>
        <v>0.87522997335444375</v>
      </c>
    </row>
    <row r="42" spans="1:7">
      <c r="A42" s="163">
        <f t="shared" si="3"/>
        <v>2021</v>
      </c>
      <c r="B42" s="158">
        <f>'4C2_CH4_OpenBurning'!D21</f>
        <v>1.62843040048E-2</v>
      </c>
      <c r="C42" s="151">
        <f t="shared" si="4"/>
        <v>0.3419703841008</v>
      </c>
      <c r="D42" s="159">
        <f>'4C2_N2O_OpenBurning'!D22</f>
        <v>3.7579163087999998E-4</v>
      </c>
      <c r="E42" s="151">
        <f t="shared" si="5"/>
        <v>0.1164954055728</v>
      </c>
      <c r="F42" s="139">
        <f>'4C2_CO2_OpenBurning'!M23</f>
        <v>0.43424964019153911</v>
      </c>
      <c r="G42" s="153">
        <f t="shared" si="6"/>
        <v>0.89271542986513908</v>
      </c>
    </row>
    <row r="43" spans="1:7">
      <c r="A43" s="163">
        <f t="shared" ref="A43:A51" si="7">A17</f>
        <v>2022</v>
      </c>
      <c r="B43" s="158">
        <f>'4C2_CH4_OpenBurning'!D22</f>
        <v>1.6603261737530003E-2</v>
      </c>
      <c r="C43" s="151">
        <f t="shared" si="4"/>
        <v>0.34866849648813009</v>
      </c>
      <c r="D43" s="159">
        <f>'4C2_N2O_OpenBurning'!D23</f>
        <v>3.8315219394300005E-4</v>
      </c>
      <c r="E43" s="151">
        <f t="shared" si="5"/>
        <v>0.11877718012233002</v>
      </c>
      <c r="F43" s="139">
        <f>'4C2_CO2_OpenBurning'!M24</f>
        <v>0.44275520976537452</v>
      </c>
      <c r="G43" s="153">
        <f t="shared" si="6"/>
        <v>0.91020088637583463</v>
      </c>
    </row>
    <row r="44" spans="1:7">
      <c r="A44" s="163">
        <f t="shared" si="7"/>
        <v>2023</v>
      </c>
      <c r="B44" s="158">
        <f>'4C2_CH4_OpenBurning'!D23</f>
        <v>1.692221947026E-2</v>
      </c>
      <c r="C44" s="151">
        <f t="shared" si="4"/>
        <v>0.35536660887546001</v>
      </c>
      <c r="D44" s="159">
        <f>'4C2_N2O_OpenBurning'!D24</f>
        <v>3.9051275700600002E-4</v>
      </c>
      <c r="E44" s="151">
        <f t="shared" si="5"/>
        <v>0.12105895467186001</v>
      </c>
      <c r="F44" s="139">
        <f>'4C2_CO2_OpenBurning'!M25</f>
        <v>0.45126077933920977</v>
      </c>
      <c r="G44" s="153">
        <f t="shared" si="6"/>
        <v>0.92768634288652985</v>
      </c>
    </row>
    <row r="45" spans="1:7">
      <c r="A45" s="163">
        <f t="shared" si="7"/>
        <v>2024</v>
      </c>
      <c r="B45" s="158">
        <f>'4C2_CH4_OpenBurning'!D24</f>
        <v>1.7241177202990003E-2</v>
      </c>
      <c r="C45" s="151">
        <f t="shared" si="4"/>
        <v>0.36206472126279005</v>
      </c>
      <c r="D45" s="159">
        <f>'4C2_N2O_OpenBurning'!D25</f>
        <v>3.9787332006900003E-4</v>
      </c>
      <c r="E45" s="151">
        <f t="shared" si="5"/>
        <v>0.12334072922139001</v>
      </c>
      <c r="F45" s="139">
        <f>'4C2_CO2_OpenBurning'!M26</f>
        <v>0.45976634891304519</v>
      </c>
      <c r="G45" s="153">
        <f t="shared" si="6"/>
        <v>0.94517179939722529</v>
      </c>
    </row>
    <row r="46" spans="1:7">
      <c r="A46" s="163">
        <f t="shared" si="7"/>
        <v>2025</v>
      </c>
      <c r="B46" s="158">
        <f>'4C2_CH4_OpenBurning'!D25</f>
        <v>1.7560134935720006E-2</v>
      </c>
      <c r="C46" s="151">
        <f t="shared" si="4"/>
        <v>0.36876283365012014</v>
      </c>
      <c r="D46" s="159">
        <f>'4C2_N2O_OpenBurning'!D26</f>
        <v>4.0523388313200005E-4</v>
      </c>
      <c r="E46" s="151">
        <f t="shared" si="5"/>
        <v>0.12562250377092002</v>
      </c>
      <c r="F46" s="139">
        <f>'4C2_CO2_OpenBurning'!M27</f>
        <v>0.46827191848688066</v>
      </c>
      <c r="G46" s="153">
        <f t="shared" si="6"/>
        <v>0.96265725590792084</v>
      </c>
    </row>
    <row r="47" spans="1:7">
      <c r="A47" s="163">
        <f t="shared" si="7"/>
        <v>2026</v>
      </c>
      <c r="B47" s="158">
        <f>'4C2_CH4_OpenBurning'!D26</f>
        <v>1.7879092668449999E-2</v>
      </c>
      <c r="C47" s="151">
        <f t="shared" si="4"/>
        <v>0.37546094603745001</v>
      </c>
      <c r="D47" s="159">
        <f>'4C2_N2O_OpenBurning'!D27</f>
        <v>4.1259444619500007E-4</v>
      </c>
      <c r="E47" s="151">
        <f t="shared" si="5"/>
        <v>0.12790427832045001</v>
      </c>
      <c r="F47" s="139">
        <f>'4C2_CO2_OpenBurning'!M28</f>
        <v>0.4767774880607159</v>
      </c>
      <c r="G47" s="153">
        <f t="shared" si="6"/>
        <v>0.98014271241861595</v>
      </c>
    </row>
    <row r="48" spans="1:7">
      <c r="A48" s="163">
        <f t="shared" si="7"/>
        <v>2027</v>
      </c>
      <c r="B48" s="158">
        <f>'4C2_CH4_OpenBurning'!D27</f>
        <v>1.8198050401180003E-2</v>
      </c>
      <c r="C48" s="151">
        <f t="shared" si="4"/>
        <v>0.38215905842478004</v>
      </c>
      <c r="D48" s="159">
        <f>'4C2_N2O_OpenBurning'!D28</f>
        <v>4.1995500925800014E-4</v>
      </c>
      <c r="E48" s="151">
        <f t="shared" si="5"/>
        <v>0.13018605286998006</v>
      </c>
      <c r="F48" s="139">
        <f>'4C2_CO2_OpenBurning'!M29</f>
        <v>0.48528305763455126</v>
      </c>
      <c r="G48" s="153">
        <f t="shared" si="6"/>
        <v>0.99762816892931139</v>
      </c>
    </row>
    <row r="49" spans="1:7">
      <c r="A49" s="163">
        <f t="shared" si="7"/>
        <v>2028</v>
      </c>
      <c r="B49" s="158">
        <f>'4C2_CH4_OpenBurning'!D28</f>
        <v>1.8517008133909999E-2</v>
      </c>
      <c r="C49" s="151">
        <f t="shared" si="4"/>
        <v>0.38885717081210996</v>
      </c>
      <c r="D49" s="159">
        <f>'4C2_N2O_OpenBurning'!D29</f>
        <v>4.27315572321E-4</v>
      </c>
      <c r="E49" s="151">
        <f t="shared" si="5"/>
        <v>0.13246782741950999</v>
      </c>
      <c r="F49" s="139">
        <f>'4C2_CO2_OpenBurning'!M30</f>
        <v>0.49378862720838645</v>
      </c>
      <c r="G49" s="153">
        <f t="shared" si="6"/>
        <v>1.0151136254400064</v>
      </c>
    </row>
    <row r="50" spans="1:7">
      <c r="A50" s="163">
        <f t="shared" si="7"/>
        <v>2029</v>
      </c>
      <c r="B50" s="158">
        <f>'4C2_CH4_OpenBurning'!D29</f>
        <v>1.8835965866640002E-2</v>
      </c>
      <c r="C50" s="151">
        <f t="shared" si="4"/>
        <v>0.39555528319944006</v>
      </c>
      <c r="D50" s="159">
        <f>'4C2_N2O_OpenBurning'!D30</f>
        <v>4.3467613538400007E-4</v>
      </c>
      <c r="E50" s="151">
        <f t="shared" si="5"/>
        <v>0.13474960196904001</v>
      </c>
      <c r="F50" s="139">
        <f>'4C2_CO2_OpenBurning'!M31</f>
        <v>0.50229419678222187</v>
      </c>
      <c r="G50" s="153">
        <f t="shared" si="6"/>
        <v>1.032599081950702</v>
      </c>
    </row>
    <row r="51" spans="1:7">
      <c r="A51" s="163">
        <f t="shared" si="7"/>
        <v>2030</v>
      </c>
      <c r="B51" s="158">
        <f>'4C2_CH4_OpenBurning'!D30</f>
        <v>1.9154923599370002E-2</v>
      </c>
      <c r="C51" s="151">
        <f t="shared" si="4"/>
        <v>0.40225339558677004</v>
      </c>
      <c r="D51" s="159">
        <f>'4C2_N2O_OpenBurning'!D31</f>
        <v>4.4203669844700003E-4</v>
      </c>
      <c r="E51" s="151">
        <f t="shared" si="5"/>
        <v>0.13703137651857</v>
      </c>
      <c r="F51" s="139">
        <f>'4C2_CO2_OpenBurning'!M32</f>
        <v>0.51079976635605706</v>
      </c>
      <c r="G51" s="153">
        <f t="shared" si="6"/>
        <v>1.050084538461397</v>
      </c>
    </row>
    <row r="52" spans="1:7">
      <c r="A52" s="164"/>
      <c r="B52" s="160"/>
      <c r="C52" s="161"/>
      <c r="D52" s="160"/>
      <c r="E52" s="161"/>
      <c r="F52" s="161"/>
    </row>
    <row r="53" spans="1:7">
      <c r="A53" s="164"/>
      <c r="B53" s="160"/>
      <c r="C53" s="161"/>
      <c r="D53" s="160"/>
      <c r="E53" s="161"/>
      <c r="F53" s="161"/>
    </row>
    <row r="54" spans="1:7" ht="13.5" thickBot="1">
      <c r="A54" s="133" t="s">
        <v>269</v>
      </c>
      <c r="B54" s="161"/>
      <c r="C54" s="160"/>
      <c r="D54" s="161"/>
    </row>
    <row r="55" spans="1:7" ht="14.25" customHeight="1" thickBot="1">
      <c r="A55" s="226" t="s">
        <v>259</v>
      </c>
      <c r="B55" s="228" t="s">
        <v>318</v>
      </c>
      <c r="C55" s="229"/>
      <c r="D55" s="167" t="s">
        <v>319</v>
      </c>
      <c r="E55" s="168"/>
      <c r="F55" s="169" t="s">
        <v>239</v>
      </c>
    </row>
    <row r="56" spans="1:7" ht="45" thickBot="1">
      <c r="A56" s="227"/>
      <c r="B56" s="170" t="s">
        <v>320</v>
      </c>
      <c r="C56" s="170" t="s">
        <v>321</v>
      </c>
      <c r="D56" s="171" t="s">
        <v>322</v>
      </c>
      <c r="E56" s="171" t="s">
        <v>323</v>
      </c>
      <c r="F56" s="172" t="s">
        <v>324</v>
      </c>
    </row>
    <row r="57" spans="1:7" ht="13.5" thickBot="1">
      <c r="A57" s="227"/>
      <c r="B57" s="230" t="s">
        <v>11</v>
      </c>
      <c r="C57" s="173" t="s">
        <v>12</v>
      </c>
      <c r="D57" s="174" t="s">
        <v>13</v>
      </c>
      <c r="E57" s="175" t="s">
        <v>14</v>
      </c>
      <c r="F57" s="176" t="s">
        <v>15</v>
      </c>
    </row>
    <row r="58" spans="1:7">
      <c r="A58" s="227"/>
      <c r="B58" s="231"/>
      <c r="C58" s="177" t="s">
        <v>260</v>
      </c>
      <c r="D58" s="178"/>
      <c r="E58" s="179" t="s">
        <v>261</v>
      </c>
      <c r="F58" s="180" t="s">
        <v>262</v>
      </c>
    </row>
    <row r="59" spans="1:7">
      <c r="A59" s="163">
        <f t="shared" ref="A59:A69" si="8">A32</f>
        <v>2011</v>
      </c>
      <c r="B59" s="139">
        <f>'4D1_CH4_Domestic_Wastewater'!N12</f>
        <v>0.1525057858128</v>
      </c>
      <c r="C59" s="151">
        <f>B59*21</f>
        <v>3.2026215020688</v>
      </c>
      <c r="D59" s="181">
        <f>'4D1_Indirect_N2O'!G11</f>
        <v>5.1829280360000006E-3</v>
      </c>
      <c r="E59" s="151">
        <f>D59*310</f>
        <v>1.6067076911600002</v>
      </c>
      <c r="F59" s="182">
        <f>C59+E59</f>
        <v>4.8093291932288</v>
      </c>
    </row>
    <row r="60" spans="1:7">
      <c r="A60" s="163">
        <f t="shared" si="8"/>
        <v>2012</v>
      </c>
      <c r="B60" s="139">
        <f>'4D1_CH4_Domestic_Wastewater'!N13</f>
        <v>0.15465372519840001</v>
      </c>
      <c r="C60" s="151">
        <f t="shared" ref="C60:C79" si="9">B60*21</f>
        <v>3.2477282291664</v>
      </c>
      <c r="D60" s="181">
        <f>'4D1_Indirect_N2O'!G12</f>
        <v>5.0665693885714302E-3</v>
      </c>
      <c r="E60" s="151">
        <f t="shared" ref="E60:E79" si="10">D60*310</f>
        <v>1.5706365104571434</v>
      </c>
      <c r="F60" s="182">
        <f t="shared" ref="F60:F79" si="11">C60+E60</f>
        <v>4.8183647396235436</v>
      </c>
    </row>
    <row r="61" spans="1:7">
      <c r="A61" s="163">
        <f t="shared" si="8"/>
        <v>2013</v>
      </c>
      <c r="B61" s="139">
        <f>'4D1_CH4_Domestic_Wastewater'!N14</f>
        <v>0.15692180710799999</v>
      </c>
      <c r="C61" s="151">
        <f t="shared" si="9"/>
        <v>3.2953579492679999</v>
      </c>
      <c r="D61" s="181">
        <f>'4D1_Indirect_N2O'!G13</f>
        <v>5.0681741942857151E-3</v>
      </c>
      <c r="E61" s="151">
        <f t="shared" si="10"/>
        <v>1.5711340002285716</v>
      </c>
      <c r="F61" s="182">
        <f t="shared" si="11"/>
        <v>4.8664919494965719</v>
      </c>
    </row>
    <row r="62" spans="1:7">
      <c r="A62" s="163">
        <f t="shared" si="8"/>
        <v>2014</v>
      </c>
      <c r="B62" s="139">
        <f>'4D1_CH4_Domestic_Wastewater'!N15</f>
        <v>0.15892139659439997</v>
      </c>
      <c r="C62" s="151">
        <f t="shared" si="9"/>
        <v>3.3373493284823992</v>
      </c>
      <c r="D62" s="181">
        <f>'4D1_Indirect_N2O'!G14</f>
        <v>5.2467002101904761E-3</v>
      </c>
      <c r="E62" s="151">
        <f t="shared" si="10"/>
        <v>1.6264770651590477</v>
      </c>
      <c r="F62" s="182">
        <f t="shared" si="11"/>
        <v>4.9638263936414466</v>
      </c>
    </row>
    <row r="63" spans="1:7">
      <c r="A63" s="163">
        <f t="shared" si="8"/>
        <v>2015</v>
      </c>
      <c r="B63" s="139">
        <f>'4D1_CH4_Domestic_Wastewater'!N16</f>
        <v>0.16113201903600002</v>
      </c>
      <c r="C63" s="151">
        <f t="shared" si="9"/>
        <v>3.3837723997560003</v>
      </c>
      <c r="D63" s="181">
        <f>'4D1_Indirect_N2O'!G15</f>
        <v>5.3196826623809522E-3</v>
      </c>
      <c r="E63" s="151">
        <f t="shared" si="10"/>
        <v>1.6491016253380952</v>
      </c>
      <c r="F63" s="182">
        <f t="shared" si="11"/>
        <v>5.0328740250940953</v>
      </c>
    </row>
    <row r="64" spans="1:7">
      <c r="A64" s="163">
        <f t="shared" si="8"/>
        <v>2016</v>
      </c>
      <c r="B64" s="139">
        <f>'4D1_CH4_Domestic_Wastewater'!N17</f>
        <v>0.16297699031760002</v>
      </c>
      <c r="C64" s="151">
        <f t="shared" si="9"/>
        <v>3.4225167966696004</v>
      </c>
      <c r="D64" s="181">
        <f>'4D1_Indirect_N2O'!G16</f>
        <v>5.3805933479047618E-3</v>
      </c>
      <c r="E64" s="151">
        <f t="shared" si="10"/>
        <v>1.6679839378504762</v>
      </c>
      <c r="F64" s="182">
        <f t="shared" si="11"/>
        <v>5.0905007345200763</v>
      </c>
    </row>
    <row r="65" spans="1:6">
      <c r="A65" s="163">
        <f t="shared" si="8"/>
        <v>2017</v>
      </c>
      <c r="B65" s="139">
        <f>'4D1_CH4_Domestic_Wastewater'!N18</f>
        <v>0.16937212463423998</v>
      </c>
      <c r="C65" s="151">
        <f t="shared" si="9"/>
        <v>3.5568146173190396</v>
      </c>
      <c r="D65" s="181">
        <f>'4D1_Indirect_N2O'!G17</f>
        <v>5.5917250978285721E-3</v>
      </c>
      <c r="E65" s="151">
        <f t="shared" si="10"/>
        <v>1.7334347803268573</v>
      </c>
      <c r="F65" s="182">
        <f t="shared" si="11"/>
        <v>5.2902493976458969</v>
      </c>
    </row>
    <row r="66" spans="1:6">
      <c r="A66" s="163">
        <f t="shared" si="8"/>
        <v>2018</v>
      </c>
      <c r="B66" s="139">
        <f>'4D1_CH4_Domestic_Wastewater'!N19</f>
        <v>0.17297159465327999</v>
      </c>
      <c r="C66" s="151">
        <f t="shared" si="9"/>
        <v>3.63240348771888</v>
      </c>
      <c r="D66" s="181">
        <f>'4D1_Indirect_N2O'!G18</f>
        <v>5.7105595688952369E-3</v>
      </c>
      <c r="E66" s="151">
        <f t="shared" si="10"/>
        <v>1.7702734663575235</v>
      </c>
      <c r="F66" s="182">
        <f t="shared" si="11"/>
        <v>5.4026769540764032</v>
      </c>
    </row>
    <row r="67" spans="1:6">
      <c r="A67" s="163">
        <f t="shared" si="8"/>
        <v>2019</v>
      </c>
      <c r="B67" s="139">
        <f>'4D1_CH4_Domestic_Wastewater'!N20</f>
        <v>0.17657106467232003</v>
      </c>
      <c r="C67" s="151">
        <f t="shared" si="9"/>
        <v>3.7079923581187209</v>
      </c>
      <c r="D67" s="181">
        <f>'4D1_Indirect_N2O'!G19</f>
        <v>5.8293940399619052E-3</v>
      </c>
      <c r="E67" s="151">
        <f t="shared" si="10"/>
        <v>1.8071121523881906</v>
      </c>
      <c r="F67" s="182">
        <f t="shared" si="11"/>
        <v>5.5151045105069114</v>
      </c>
    </row>
    <row r="68" spans="1:6">
      <c r="A68" s="163">
        <f t="shared" si="8"/>
        <v>2020</v>
      </c>
      <c r="B68" s="139">
        <f>'4D1_CH4_Domestic_Wastewater'!N21</f>
        <v>0.18017053469136005</v>
      </c>
      <c r="C68" s="151">
        <f t="shared" si="9"/>
        <v>3.7835812285185608</v>
      </c>
      <c r="D68" s="181">
        <f>'4D1_Indirect_N2O'!G20</f>
        <v>5.9482285110285717E-3</v>
      </c>
      <c r="E68" s="151">
        <f t="shared" si="10"/>
        <v>1.8439508384188572</v>
      </c>
      <c r="F68" s="182">
        <f t="shared" si="11"/>
        <v>5.6275320669374178</v>
      </c>
    </row>
    <row r="69" spans="1:6">
      <c r="A69" s="163">
        <f t="shared" si="8"/>
        <v>2021</v>
      </c>
      <c r="B69" s="139">
        <f>'4D1_CH4_Domestic_Wastewater'!N22</f>
        <v>0.18377000471039998</v>
      </c>
      <c r="C69" s="151">
        <f t="shared" si="9"/>
        <v>3.8591700989183995</v>
      </c>
      <c r="D69" s="181">
        <f>'4D1_Indirect_N2O'!G21</f>
        <v>6.0670629820952391E-3</v>
      </c>
      <c r="E69" s="151">
        <f t="shared" si="10"/>
        <v>1.8807895244495241</v>
      </c>
      <c r="F69" s="182">
        <f t="shared" si="11"/>
        <v>5.7399596233679233</v>
      </c>
    </row>
    <row r="70" spans="1:6">
      <c r="A70" s="163">
        <f t="shared" ref="A70:A78" si="12">A43</f>
        <v>2022</v>
      </c>
      <c r="B70" s="139">
        <f>'4D1_CH4_Domestic_Wastewater'!N23</f>
        <v>0.18736947472944004</v>
      </c>
      <c r="C70" s="151">
        <f t="shared" si="9"/>
        <v>3.9347589693182408</v>
      </c>
      <c r="D70" s="181">
        <f>'4D1_Indirect_N2O'!G22</f>
        <v>6.1858974531619065E-3</v>
      </c>
      <c r="E70" s="151">
        <f t="shared" si="10"/>
        <v>1.9176282104801909</v>
      </c>
      <c r="F70" s="182">
        <f t="shared" si="11"/>
        <v>5.8523871797984315</v>
      </c>
    </row>
    <row r="71" spans="1:6">
      <c r="A71" s="163">
        <f t="shared" si="12"/>
        <v>2023</v>
      </c>
      <c r="B71" s="139">
        <f>'4D1_CH4_Domestic_Wastewater'!N24</f>
        <v>0.19096894474847997</v>
      </c>
      <c r="C71" s="151">
        <f t="shared" si="9"/>
        <v>4.0103478397180794</v>
      </c>
      <c r="D71" s="181">
        <f>'4D1_Indirect_N2O'!G23</f>
        <v>6.3047319242285731E-3</v>
      </c>
      <c r="E71" s="151">
        <f t="shared" si="10"/>
        <v>1.9544668965108576</v>
      </c>
      <c r="F71" s="182">
        <f t="shared" si="11"/>
        <v>5.964814736228937</v>
      </c>
    </row>
    <row r="72" spans="1:6">
      <c r="A72" s="163">
        <f t="shared" si="12"/>
        <v>2024</v>
      </c>
      <c r="B72" s="139">
        <f>'4D1_CH4_Domestic_Wastewater'!N25</f>
        <v>0.19456841476752001</v>
      </c>
      <c r="C72" s="151">
        <f t="shared" si="9"/>
        <v>4.0859367101179203</v>
      </c>
      <c r="D72" s="181">
        <f>'4D1_Indirect_N2O'!G24</f>
        <v>6.4235663952952396E-3</v>
      </c>
      <c r="E72" s="151">
        <f t="shared" si="10"/>
        <v>1.9913055825415242</v>
      </c>
      <c r="F72" s="182">
        <f t="shared" si="11"/>
        <v>6.0772422926594443</v>
      </c>
    </row>
    <row r="73" spans="1:6">
      <c r="A73" s="163">
        <f t="shared" si="12"/>
        <v>2025</v>
      </c>
      <c r="B73" s="139">
        <f>'4D1_CH4_Domestic_Wastewater'!N26</f>
        <v>0.19816788478656006</v>
      </c>
      <c r="C73" s="151">
        <f t="shared" si="9"/>
        <v>4.1615255805177611</v>
      </c>
      <c r="D73" s="181">
        <f>'4D1_Indirect_N2O'!G25</f>
        <v>6.5424008663619053E-3</v>
      </c>
      <c r="E73" s="151">
        <f t="shared" si="10"/>
        <v>2.0281442685721904</v>
      </c>
      <c r="F73" s="182">
        <f t="shared" si="11"/>
        <v>6.1896698490899515</v>
      </c>
    </row>
    <row r="74" spans="1:6">
      <c r="A74" s="163">
        <f t="shared" si="12"/>
        <v>2026</v>
      </c>
      <c r="B74" s="139">
        <f>'4D1_CH4_Domestic_Wastewater'!N27</f>
        <v>0.20176735480560001</v>
      </c>
      <c r="C74" s="151">
        <f t="shared" si="9"/>
        <v>4.2371144509176002</v>
      </c>
      <c r="D74" s="181">
        <f>'4D1_Indirect_N2O'!G26</f>
        <v>6.6612353374285709E-3</v>
      </c>
      <c r="E74" s="151">
        <f t="shared" si="10"/>
        <v>2.0649829546028569</v>
      </c>
      <c r="F74" s="182">
        <f t="shared" si="11"/>
        <v>6.3020974055204571</v>
      </c>
    </row>
    <row r="75" spans="1:6">
      <c r="A75" s="163">
        <f t="shared" si="12"/>
        <v>2027</v>
      </c>
      <c r="B75" s="139">
        <f>'4D1_CH4_Domestic_Wastewater'!N28</f>
        <v>0.20536682482464003</v>
      </c>
      <c r="C75" s="151">
        <f t="shared" si="9"/>
        <v>4.3127033213174402</v>
      </c>
      <c r="D75" s="181">
        <f>'4D1_Indirect_N2O'!G27</f>
        <v>6.7800698084952401E-3</v>
      </c>
      <c r="E75" s="151">
        <f t="shared" si="10"/>
        <v>2.1018216406335246</v>
      </c>
      <c r="F75" s="182">
        <f t="shared" si="11"/>
        <v>6.4145249619509652</v>
      </c>
    </row>
    <row r="76" spans="1:6">
      <c r="A76" s="163">
        <f t="shared" si="12"/>
        <v>2028</v>
      </c>
      <c r="B76" s="139">
        <f>'4D1_CH4_Domestic_Wastewater'!N29</f>
        <v>0.20896629484368001</v>
      </c>
      <c r="C76" s="151">
        <f t="shared" si="9"/>
        <v>4.3882921917172801</v>
      </c>
      <c r="D76" s="181">
        <f>'4D1_Indirect_N2O'!G28</f>
        <v>6.8989042795619048E-3</v>
      </c>
      <c r="E76" s="151">
        <f t="shared" si="10"/>
        <v>2.1386603266641906</v>
      </c>
      <c r="F76" s="182">
        <f t="shared" si="11"/>
        <v>6.5269525183814707</v>
      </c>
    </row>
    <row r="77" spans="1:6">
      <c r="A77" s="163">
        <f t="shared" si="12"/>
        <v>2029</v>
      </c>
      <c r="B77" s="139">
        <f>'4D1_CH4_Domestic_Wastewater'!N30</f>
        <v>0.21256576486272</v>
      </c>
      <c r="C77" s="151">
        <f t="shared" si="9"/>
        <v>4.4638810621171201</v>
      </c>
      <c r="D77" s="181">
        <f>'4D1_Indirect_N2O'!G29</f>
        <v>7.0177387506285731E-3</v>
      </c>
      <c r="E77" s="151">
        <f t="shared" si="10"/>
        <v>2.1754990126948575</v>
      </c>
      <c r="F77" s="182">
        <f t="shared" si="11"/>
        <v>6.639380074811978</v>
      </c>
    </row>
    <row r="78" spans="1:6">
      <c r="A78" s="163">
        <f t="shared" si="12"/>
        <v>2030</v>
      </c>
      <c r="B78" s="139">
        <f>'4D1_CH4_Domestic_Wastewater'!N31</f>
        <v>0.21616523488176004</v>
      </c>
      <c r="C78" s="151">
        <f t="shared" si="9"/>
        <v>4.539469932516961</v>
      </c>
      <c r="D78" s="181">
        <f>'4D1_Indirect_N2O'!G30</f>
        <v>7.1365732216952379E-3</v>
      </c>
      <c r="E78" s="151">
        <f t="shared" si="10"/>
        <v>2.2123376987255239</v>
      </c>
      <c r="F78" s="182">
        <f t="shared" si="11"/>
        <v>6.7518076312424853</v>
      </c>
    </row>
    <row r="79" spans="1:6">
      <c r="A79" s="163"/>
      <c r="B79" s="139">
        <f>'4D1_CH4_Domestic_Wastewater'!N32</f>
        <v>0</v>
      </c>
      <c r="C79" s="151">
        <f t="shared" si="9"/>
        <v>0</v>
      </c>
      <c r="D79" s="183">
        <f>'4D1_Indirect_N2O'!G31</f>
        <v>0</v>
      </c>
      <c r="E79" s="151">
        <f t="shared" si="10"/>
        <v>0</v>
      </c>
      <c r="F79" s="182">
        <f t="shared" si="11"/>
        <v>0</v>
      </c>
    </row>
  </sheetData>
  <mergeCells count="13">
    <mergeCell ref="A55:A58"/>
    <mergeCell ref="B55:C55"/>
    <mergeCell ref="B57:B58"/>
    <mergeCell ref="F4:F5"/>
    <mergeCell ref="G30:G31"/>
    <mergeCell ref="A3:A5"/>
    <mergeCell ref="B3:F3"/>
    <mergeCell ref="B4:C4"/>
    <mergeCell ref="D4:E4"/>
    <mergeCell ref="A29:A31"/>
    <mergeCell ref="B29:G29"/>
    <mergeCell ref="B30:C30"/>
    <mergeCell ref="D30:E3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topLeftCell="A10" zoomScaleNormal="100" workbookViewId="0">
      <selection activeCell="D12" sqref="D12:D32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5" t="s">
        <v>0</v>
      </c>
      <c r="B2" s="196" t="s">
        <v>1</v>
      </c>
      <c r="C2" s="196"/>
      <c r="D2" s="196"/>
      <c r="E2" s="196"/>
      <c r="F2" s="196"/>
      <c r="G2" s="196"/>
    </row>
    <row r="3" spans="1:7">
      <c r="A3" s="75" t="s">
        <v>2</v>
      </c>
      <c r="B3" s="196" t="s">
        <v>34</v>
      </c>
      <c r="C3" s="196"/>
      <c r="D3" s="196"/>
      <c r="E3" s="196"/>
      <c r="F3" s="196"/>
      <c r="G3" s="196"/>
    </row>
    <row r="4" spans="1:7" ht="13.5" customHeight="1">
      <c r="A4" s="75" t="s">
        <v>4</v>
      </c>
      <c r="B4" s="196" t="s">
        <v>35</v>
      </c>
      <c r="C4" s="196"/>
      <c r="D4" s="196"/>
      <c r="E4" s="196"/>
      <c r="F4" s="196"/>
      <c r="G4" s="196"/>
    </row>
    <row r="5" spans="1:7">
      <c r="A5" s="75" t="s">
        <v>6</v>
      </c>
      <c r="B5" s="196" t="s">
        <v>56</v>
      </c>
      <c r="C5" s="196"/>
      <c r="D5" s="196"/>
      <c r="E5" s="196"/>
      <c r="F5" s="196"/>
      <c r="G5" s="196"/>
    </row>
    <row r="6" spans="1:7">
      <c r="A6" s="248" t="s">
        <v>8</v>
      </c>
      <c r="B6" s="248"/>
      <c r="C6" s="248"/>
      <c r="D6" s="248"/>
      <c r="E6" s="248"/>
      <c r="F6" s="248"/>
      <c r="G6" s="248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92" t="s">
        <v>259</v>
      </c>
      <c r="B8" s="59" t="s">
        <v>59</v>
      </c>
      <c r="C8" s="137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49"/>
      <c r="B9" s="76" t="s">
        <v>64</v>
      </c>
      <c r="C9" s="76" t="s">
        <v>65</v>
      </c>
      <c r="D9" s="76" t="s">
        <v>66</v>
      </c>
      <c r="E9" s="76" t="s">
        <v>67</v>
      </c>
      <c r="F9" s="76"/>
      <c r="G9" s="76" t="s">
        <v>68</v>
      </c>
    </row>
    <row r="10" spans="1:7">
      <c r="A10" s="249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50"/>
      <c r="B11" s="70"/>
      <c r="C11" s="77"/>
      <c r="D11" s="77"/>
      <c r="E11" s="77"/>
      <c r="F11" s="77"/>
      <c r="G11" s="5" t="s">
        <v>73</v>
      </c>
    </row>
    <row r="12" spans="1:7" ht="13.5" thickTop="1">
      <c r="A12" s="79">
        <f>'4B_N2O emission'!B12</f>
        <v>2011</v>
      </c>
      <c r="B12" s="83">
        <f>'[1]timbulan sampah'!B5</f>
        <v>145978</v>
      </c>
      <c r="C12" s="80">
        <v>0.39019999999999999</v>
      </c>
      <c r="D12" s="184">
        <v>0.2</v>
      </c>
      <c r="E12" s="42">
        <v>0.5</v>
      </c>
      <c r="F12" s="79">
        <v>365</v>
      </c>
      <c r="G12" s="84">
        <f>B12*C12*D12*E12*F12*1000/(10^9)</f>
        <v>2.0790624694000002</v>
      </c>
    </row>
    <row r="13" spans="1:7">
      <c r="A13" s="53">
        <f>'4B_N2O emission'!B13</f>
        <v>2012</v>
      </c>
      <c r="B13" s="83">
        <f>'[1]timbulan sampah'!B6</f>
        <v>148034</v>
      </c>
      <c r="C13" s="82">
        <v>0.39019999999999999</v>
      </c>
      <c r="D13" s="44">
        <v>0.2</v>
      </c>
      <c r="E13" s="44">
        <v>0.5</v>
      </c>
      <c r="F13" s="53">
        <v>365</v>
      </c>
      <c r="G13" s="85">
        <f t="shared" ref="G13:G32" si="0">B13*C13*D13*E13*F13*1000/(10^9)</f>
        <v>2.1083446381999997</v>
      </c>
    </row>
    <row r="14" spans="1:7">
      <c r="A14" s="53">
        <f>'4B_N2O emission'!B14</f>
        <v>2013</v>
      </c>
      <c r="B14" s="83">
        <f>'[1]timbulan sampah'!B7</f>
        <v>150205</v>
      </c>
      <c r="C14" s="82">
        <v>0.39019999999999999</v>
      </c>
      <c r="D14" s="44">
        <v>0.2</v>
      </c>
      <c r="E14" s="44">
        <v>0.5</v>
      </c>
      <c r="F14" s="53">
        <v>365</v>
      </c>
      <c r="G14" s="85">
        <f t="shared" si="0"/>
        <v>2.1392646715000003</v>
      </c>
    </row>
    <row r="15" spans="1:7">
      <c r="A15" s="53">
        <f>'4B_N2O emission'!B15</f>
        <v>2014</v>
      </c>
      <c r="B15" s="83">
        <f>'[1]timbulan sampah'!B8</f>
        <v>152119</v>
      </c>
      <c r="C15" s="82">
        <v>0.39019999999999999</v>
      </c>
      <c r="D15" s="44">
        <v>0.2</v>
      </c>
      <c r="E15" s="44">
        <v>0.5</v>
      </c>
      <c r="F15" s="53">
        <v>365</v>
      </c>
      <c r="G15" s="85">
        <f t="shared" si="0"/>
        <v>2.1665244336999998</v>
      </c>
    </row>
    <row r="16" spans="1:7">
      <c r="A16" s="53">
        <f>'4B_N2O emission'!B16</f>
        <v>2015</v>
      </c>
      <c r="B16" s="83">
        <f>'[1]timbulan sampah'!B9</f>
        <v>154235</v>
      </c>
      <c r="C16" s="82">
        <v>0.39019999999999999</v>
      </c>
      <c r="D16" s="44">
        <v>0.2</v>
      </c>
      <c r="E16" s="44">
        <v>0.5</v>
      </c>
      <c r="F16" s="53">
        <v>365</v>
      </c>
      <c r="G16" s="85">
        <f t="shared" si="0"/>
        <v>2.1966611404999998</v>
      </c>
    </row>
    <row r="17" spans="1:7">
      <c r="A17" s="53">
        <f>'4B_N2O emission'!B17</f>
        <v>2016</v>
      </c>
      <c r="B17" s="83">
        <f>'[1]timbulan sampah'!B10</f>
        <v>156001</v>
      </c>
      <c r="C17" s="82">
        <v>0.39019999999999999</v>
      </c>
      <c r="D17" s="44">
        <v>0.2</v>
      </c>
      <c r="E17" s="44">
        <v>0.5</v>
      </c>
      <c r="F17" s="53">
        <v>365</v>
      </c>
      <c r="G17" s="85">
        <f t="shared" si="0"/>
        <v>2.2218130422999995</v>
      </c>
    </row>
    <row r="18" spans="1:7">
      <c r="A18" s="53">
        <f>'4B_N2O emission'!B18</f>
        <v>2017</v>
      </c>
      <c r="B18" s="83">
        <f>'[1]timbulan sampah'!B11</f>
        <v>162122.4</v>
      </c>
      <c r="C18" s="82">
        <v>0.39019999999999999</v>
      </c>
      <c r="D18" s="44">
        <v>0.2</v>
      </c>
      <c r="E18" s="44">
        <v>0.5</v>
      </c>
      <c r="F18" s="53">
        <v>365</v>
      </c>
      <c r="G18" s="85">
        <f t="shared" si="0"/>
        <v>2.3089958575199998</v>
      </c>
    </row>
    <row r="19" spans="1:7">
      <c r="A19" s="53">
        <f>'4B_N2O emission'!B19</f>
        <v>2018</v>
      </c>
      <c r="B19" s="83">
        <f>'[1]timbulan sampah'!B12</f>
        <v>165567.79999999999</v>
      </c>
      <c r="C19" s="82">
        <v>0.39019999999999999</v>
      </c>
      <c r="D19" s="44">
        <v>0.2</v>
      </c>
      <c r="E19" s="44">
        <v>0.5</v>
      </c>
      <c r="F19" s="53">
        <v>365</v>
      </c>
      <c r="G19" s="85">
        <f t="shared" si="0"/>
        <v>2.3580662779399999</v>
      </c>
    </row>
    <row r="20" spans="1:7">
      <c r="A20" s="53">
        <f>'4B_N2O emission'!B20</f>
        <v>2019</v>
      </c>
      <c r="B20" s="83">
        <f>'[1]timbulan sampah'!B13</f>
        <v>169013.2</v>
      </c>
      <c r="C20" s="82">
        <v>0.39019999999999999</v>
      </c>
      <c r="D20" s="44">
        <v>0.2</v>
      </c>
      <c r="E20" s="44">
        <v>0.5</v>
      </c>
      <c r="F20" s="53">
        <v>365</v>
      </c>
      <c r="G20" s="85">
        <f t="shared" si="0"/>
        <v>2.40713669836</v>
      </c>
    </row>
    <row r="21" spans="1:7">
      <c r="A21" s="53">
        <f>'4B_N2O emission'!B21</f>
        <v>2020</v>
      </c>
      <c r="B21" s="83">
        <f>'[1]timbulan sampah'!B14</f>
        <v>172458.6</v>
      </c>
      <c r="C21" s="82">
        <v>0.39019999999999999</v>
      </c>
      <c r="D21" s="44">
        <v>0.2</v>
      </c>
      <c r="E21" s="44">
        <v>0.5</v>
      </c>
      <c r="F21" s="53">
        <v>365</v>
      </c>
      <c r="G21" s="85">
        <f t="shared" si="0"/>
        <v>2.4562071187800001</v>
      </c>
    </row>
    <row r="22" spans="1:7">
      <c r="A22" s="53">
        <f>'4B_N2O emission'!B22</f>
        <v>2021</v>
      </c>
      <c r="B22" s="83">
        <f>'[1]timbulan sampah'!B15</f>
        <v>175904</v>
      </c>
      <c r="C22" s="82">
        <v>0.39019999999999999</v>
      </c>
      <c r="D22" s="44">
        <v>0.2</v>
      </c>
      <c r="E22" s="44">
        <v>0.5</v>
      </c>
      <c r="F22" s="53">
        <v>365</v>
      </c>
      <c r="G22" s="85">
        <f t="shared" si="0"/>
        <v>2.5052775391999997</v>
      </c>
    </row>
    <row r="23" spans="1:7">
      <c r="A23" s="53">
        <f>'4B_N2O emission'!B23</f>
        <v>2022</v>
      </c>
      <c r="B23" s="83">
        <f>'[1]timbulan sampah'!B16</f>
        <v>179349.40000000002</v>
      </c>
      <c r="C23" s="82">
        <v>0.39019999999999999</v>
      </c>
      <c r="D23" s="44">
        <v>0.2</v>
      </c>
      <c r="E23" s="44">
        <v>0.5</v>
      </c>
      <c r="F23" s="53">
        <v>365</v>
      </c>
      <c r="G23" s="85">
        <f t="shared" si="0"/>
        <v>2.5543479596200003</v>
      </c>
    </row>
    <row r="24" spans="1:7">
      <c r="A24" s="53">
        <f>'4B_N2O emission'!B24</f>
        <v>2023</v>
      </c>
      <c r="B24" s="83">
        <f>'[1]timbulan sampah'!B17</f>
        <v>182794.8</v>
      </c>
      <c r="C24" s="82">
        <v>0.39019999999999999</v>
      </c>
      <c r="D24" s="44">
        <v>0.2</v>
      </c>
      <c r="E24" s="44">
        <v>0.5</v>
      </c>
      <c r="F24" s="53">
        <v>365</v>
      </c>
      <c r="G24" s="85">
        <f t="shared" si="0"/>
        <v>2.6034183800399999</v>
      </c>
    </row>
    <row r="25" spans="1:7">
      <c r="A25" s="53">
        <f>'4B_N2O emission'!B25</f>
        <v>2024</v>
      </c>
      <c r="B25" s="83">
        <f>'[1]timbulan sampah'!B18</f>
        <v>186240.2</v>
      </c>
      <c r="C25" s="82">
        <v>0.39019999999999999</v>
      </c>
      <c r="D25" s="44">
        <v>0.2</v>
      </c>
      <c r="E25" s="44">
        <v>0.5</v>
      </c>
      <c r="F25" s="53">
        <v>365</v>
      </c>
      <c r="G25" s="85">
        <f t="shared" si="0"/>
        <v>2.6524888004600005</v>
      </c>
    </row>
    <row r="26" spans="1:7">
      <c r="A26" s="53">
        <f>'4B_N2O emission'!B26</f>
        <v>2025</v>
      </c>
      <c r="B26" s="83">
        <f>'[1]timbulan sampah'!B19</f>
        <v>189685.6</v>
      </c>
      <c r="C26" s="82">
        <v>0.39019999999999999</v>
      </c>
      <c r="D26" s="44">
        <v>0.2</v>
      </c>
      <c r="E26" s="44">
        <v>0.5</v>
      </c>
      <c r="F26" s="53">
        <v>365</v>
      </c>
      <c r="G26" s="85">
        <f t="shared" si="0"/>
        <v>2.7015592208800006</v>
      </c>
    </row>
    <row r="27" spans="1:7">
      <c r="A27" s="53">
        <f>'4B_N2O emission'!B27</f>
        <v>2026</v>
      </c>
      <c r="B27" s="83">
        <f>'[1]timbulan sampah'!B20</f>
        <v>193131</v>
      </c>
      <c r="C27" s="82">
        <v>0.39019999999999999</v>
      </c>
      <c r="D27" s="44">
        <v>0.2</v>
      </c>
      <c r="E27" s="44">
        <v>0.5</v>
      </c>
      <c r="F27" s="53">
        <v>365</v>
      </c>
      <c r="G27" s="85">
        <f t="shared" si="0"/>
        <v>2.7506296413000002</v>
      </c>
    </row>
    <row r="28" spans="1:7">
      <c r="A28" s="53">
        <f>'4B_N2O emission'!B28</f>
        <v>2027</v>
      </c>
      <c r="B28" s="83">
        <f>'[1]timbulan sampah'!B21</f>
        <v>196576.40000000002</v>
      </c>
      <c r="C28" s="82">
        <v>0.39019999999999999</v>
      </c>
      <c r="D28" s="44">
        <v>0.2</v>
      </c>
      <c r="E28" s="44">
        <v>0.5</v>
      </c>
      <c r="F28" s="53">
        <v>365</v>
      </c>
      <c r="G28" s="85">
        <f t="shared" si="0"/>
        <v>2.7997000617200007</v>
      </c>
    </row>
    <row r="29" spans="1:7">
      <c r="A29" s="53">
        <f>'4B_N2O emission'!B29</f>
        <v>2028</v>
      </c>
      <c r="B29" s="83">
        <f>'[1]timbulan sampah'!B22</f>
        <v>200021.8</v>
      </c>
      <c r="C29" s="82">
        <v>0.39019999999999999</v>
      </c>
      <c r="D29" s="44">
        <v>0.2</v>
      </c>
      <c r="E29" s="44">
        <v>0.5</v>
      </c>
      <c r="F29" s="53">
        <v>365</v>
      </c>
      <c r="G29" s="85">
        <f t="shared" si="0"/>
        <v>2.8487704821399999</v>
      </c>
    </row>
    <row r="30" spans="1:7">
      <c r="A30" s="53">
        <f>'4B_N2O emission'!B30</f>
        <v>2029</v>
      </c>
      <c r="B30" s="83">
        <f>'[1]timbulan sampah'!B23</f>
        <v>203467.2</v>
      </c>
      <c r="C30" s="82">
        <v>0.39019999999999999</v>
      </c>
      <c r="D30" s="44">
        <v>0.2</v>
      </c>
      <c r="E30" s="44">
        <v>0.5</v>
      </c>
      <c r="F30" s="53">
        <v>365</v>
      </c>
      <c r="G30" s="85">
        <f t="shared" si="0"/>
        <v>2.8978409025600005</v>
      </c>
    </row>
    <row r="31" spans="1:7">
      <c r="A31" s="53">
        <f>'4B_N2O emission'!B31</f>
        <v>2030</v>
      </c>
      <c r="B31" s="83">
        <f>'[1]timbulan sampah'!B24</f>
        <v>206912.6</v>
      </c>
      <c r="C31" s="82">
        <v>0.39019999999999999</v>
      </c>
      <c r="D31" s="44">
        <v>0.2</v>
      </c>
      <c r="E31" s="44">
        <v>0.5</v>
      </c>
      <c r="F31" s="53">
        <v>365</v>
      </c>
      <c r="G31" s="85">
        <f t="shared" si="0"/>
        <v>2.9469113229800001</v>
      </c>
    </row>
    <row r="32" spans="1:7">
      <c r="A32" s="53">
        <f>'4B_N2O emission'!B32</f>
        <v>2031</v>
      </c>
      <c r="B32" s="83">
        <f>'[1]timbulan sampah'!B25</f>
        <v>0</v>
      </c>
      <c r="C32" s="81">
        <v>0.39019999999999999</v>
      </c>
      <c r="D32" s="44">
        <v>0.2</v>
      </c>
      <c r="E32" s="78">
        <v>0.5</v>
      </c>
      <c r="F32" s="55">
        <v>365</v>
      </c>
      <c r="G32" s="86">
        <f t="shared" si="0"/>
        <v>0</v>
      </c>
    </row>
    <row r="33" spans="1:7" ht="27" customHeight="1">
      <c r="A33" s="246" t="s">
        <v>199</v>
      </c>
      <c r="B33" s="247"/>
      <c r="C33" s="247"/>
      <c r="D33" s="247"/>
      <c r="E33" s="247"/>
      <c r="F33" s="247"/>
      <c r="G33" s="247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605"/>
  <sheetViews>
    <sheetView topLeftCell="A11" zoomScale="85" zoomScaleNormal="85" workbookViewId="0">
      <selection activeCell="M33" sqref="M33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87"/>
    <col min="12" max="12" width="14" style="87" customWidth="1"/>
    <col min="13" max="13" width="17.140625" style="6" customWidth="1"/>
    <col min="14" max="16384" width="9.140625" style="6"/>
  </cols>
  <sheetData>
    <row r="2" spans="1:13">
      <c r="A2" s="195" t="s">
        <v>0</v>
      </c>
      <c r="B2" s="195"/>
      <c r="C2" s="196" t="s">
        <v>1</v>
      </c>
      <c r="D2" s="196"/>
      <c r="E2" s="196"/>
      <c r="F2" s="196"/>
      <c r="G2" s="196"/>
      <c r="H2" s="196"/>
      <c r="I2" s="196"/>
    </row>
    <row r="3" spans="1:13">
      <c r="A3" s="195" t="s">
        <v>2</v>
      </c>
      <c r="B3" s="195"/>
      <c r="C3" s="196" t="s">
        <v>75</v>
      </c>
      <c r="D3" s="196"/>
      <c r="E3" s="196"/>
      <c r="F3" s="196"/>
      <c r="G3" s="196"/>
      <c r="H3" s="196"/>
      <c r="I3" s="196"/>
    </row>
    <row r="4" spans="1:13">
      <c r="A4" s="195" t="s">
        <v>4</v>
      </c>
      <c r="B4" s="195"/>
      <c r="C4" s="196" t="s">
        <v>76</v>
      </c>
      <c r="D4" s="196"/>
      <c r="E4" s="196"/>
      <c r="F4" s="196"/>
      <c r="G4" s="196"/>
      <c r="H4" s="196"/>
      <c r="I4" s="196"/>
    </row>
    <row r="5" spans="1:13" ht="14.25" customHeight="1">
      <c r="A5" s="195" t="s">
        <v>6</v>
      </c>
      <c r="B5" s="195"/>
      <c r="C5" s="196" t="s">
        <v>77</v>
      </c>
      <c r="D5" s="196"/>
      <c r="E5" s="196"/>
      <c r="F5" s="196"/>
      <c r="G5" s="196"/>
      <c r="H5" s="196"/>
      <c r="I5" s="196"/>
    </row>
    <row r="6" spans="1:13">
      <c r="A6" s="248" t="s">
        <v>8</v>
      </c>
      <c r="B6" s="248"/>
      <c r="C6" s="248"/>
      <c r="D6" s="248" t="s">
        <v>9</v>
      </c>
      <c r="E6" s="253"/>
      <c r="F6" s="253"/>
      <c r="G6" s="253"/>
      <c r="H6" s="253"/>
      <c r="I6" s="88"/>
    </row>
    <row r="7" spans="1:13">
      <c r="A7" s="259"/>
      <c r="B7" s="259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206" t="s">
        <v>84</v>
      </c>
      <c r="B8" s="206"/>
      <c r="C8" s="59" t="s">
        <v>85</v>
      </c>
      <c r="D8" s="259" t="s">
        <v>86</v>
      </c>
      <c r="E8" s="59" t="s">
        <v>87</v>
      </c>
      <c r="F8" s="59" t="s">
        <v>89</v>
      </c>
      <c r="G8" s="259" t="s">
        <v>91</v>
      </c>
      <c r="H8" s="259" t="s">
        <v>38</v>
      </c>
      <c r="I8" s="259" t="s">
        <v>92</v>
      </c>
      <c r="K8" s="260" t="s">
        <v>259</v>
      </c>
      <c r="L8" s="260" t="s">
        <v>267</v>
      </c>
      <c r="M8" s="260" t="s">
        <v>249</v>
      </c>
    </row>
    <row r="9" spans="1:13" ht="14.25" customHeight="1">
      <c r="A9" s="206"/>
      <c r="B9" s="206"/>
      <c r="C9" s="76" t="s">
        <v>37</v>
      </c>
      <c r="D9" s="249"/>
      <c r="E9" s="76" t="s">
        <v>88</v>
      </c>
      <c r="F9" s="76" t="s">
        <v>90</v>
      </c>
      <c r="G9" s="249"/>
      <c r="H9" s="249"/>
      <c r="I9" s="249"/>
      <c r="K9" s="260"/>
      <c r="L9" s="260"/>
      <c r="M9" s="260"/>
    </row>
    <row r="10" spans="1:13">
      <c r="A10" s="207"/>
      <c r="B10" s="207"/>
      <c r="C10" s="76"/>
      <c r="D10" s="76" t="s">
        <v>39</v>
      </c>
      <c r="E10" s="76" t="s">
        <v>40</v>
      </c>
      <c r="F10" s="76" t="s">
        <v>41</v>
      </c>
      <c r="G10" s="76" t="s">
        <v>42</v>
      </c>
      <c r="H10" s="76"/>
      <c r="I10" s="76"/>
      <c r="K10" s="260"/>
      <c r="L10" s="260"/>
      <c r="M10" s="260"/>
    </row>
    <row r="11" spans="1:13" ht="16.5" customHeight="1">
      <c r="A11" s="207"/>
      <c r="B11" s="207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60"/>
      <c r="L11" s="260"/>
      <c r="M11" s="260"/>
    </row>
    <row r="12" spans="1:13" ht="18" customHeight="1" thickBot="1">
      <c r="A12" s="261"/>
      <c r="B12" s="261"/>
      <c r="C12" s="5" t="s">
        <v>93</v>
      </c>
      <c r="D12" s="5"/>
      <c r="E12" s="5"/>
      <c r="F12" s="5"/>
      <c r="G12" s="5"/>
      <c r="H12" s="5"/>
      <c r="I12" s="5" t="s">
        <v>94</v>
      </c>
      <c r="K12" s="260"/>
      <c r="L12" s="260"/>
      <c r="M12" s="260"/>
    </row>
    <row r="13" spans="1:13" ht="14.25" customHeight="1" thickTop="1">
      <c r="A13" s="258" t="s">
        <v>95</v>
      </c>
      <c r="B13" s="53" t="s">
        <v>203</v>
      </c>
      <c r="C13" s="89">
        <f>'4A_DOC'!$B$39*$L$13</f>
        <v>1.3802895734346603</v>
      </c>
      <c r="D13" s="90">
        <v>0.4</v>
      </c>
      <c r="E13" s="90">
        <v>0.38</v>
      </c>
      <c r="F13" s="34">
        <v>0</v>
      </c>
      <c r="G13" s="91">
        <v>0.57999999999999996</v>
      </c>
      <c r="H13" s="90">
        <f>44/12</f>
        <v>3.6666666666666665</v>
      </c>
      <c r="I13" s="53">
        <f>C13*D13*E13*F13*G13*H13</f>
        <v>0</v>
      </c>
      <c r="K13" s="92">
        <f>'4B_N2O emission'!B12</f>
        <v>2011</v>
      </c>
      <c r="L13" s="95">
        <f>'4C1_Amount_Waste_OpenBurned'!G12</f>
        <v>2.0790624694000002</v>
      </c>
      <c r="M13" s="67">
        <f>I23</f>
        <v>0.36037210055416879</v>
      </c>
    </row>
    <row r="14" spans="1:13" ht="12.75" customHeight="1">
      <c r="A14" s="258"/>
      <c r="B14" s="53" t="s">
        <v>204</v>
      </c>
      <c r="C14" s="89">
        <f>'4A_DOC'!$B$40*$L$13</f>
        <v>0.26715952731790005</v>
      </c>
      <c r="D14" s="90">
        <v>0.9</v>
      </c>
      <c r="E14" s="90">
        <v>0.46</v>
      </c>
      <c r="F14" s="34">
        <f>1/100</f>
        <v>0.01</v>
      </c>
      <c r="G14" s="91">
        <v>0.57999999999999996</v>
      </c>
      <c r="H14" s="90">
        <f t="shared" ref="H14:H21" si="0">44/12</f>
        <v>3.6666666666666665</v>
      </c>
      <c r="I14" s="53">
        <f t="shared" ref="I14:I21" si="1">C14*D14*E14*F14*G14*H14</f>
        <v>2.3521793423177191E-3</v>
      </c>
      <c r="K14" s="92">
        <f>'4B_N2O emission'!B13</f>
        <v>2012</v>
      </c>
      <c r="L14" s="95">
        <f>'4C1_Amount_Waste_OpenBurned'!G13</f>
        <v>2.1083446381999997</v>
      </c>
      <c r="M14" s="138">
        <f>I57</f>
        <v>0.36544769440214148</v>
      </c>
    </row>
    <row r="15" spans="1:13">
      <c r="A15" s="258"/>
      <c r="B15" s="53" t="s">
        <v>205</v>
      </c>
      <c r="C15" s="89">
        <f>'4A_DOC'!$B$41*$L$13</f>
        <v>0</v>
      </c>
      <c r="D15" s="90">
        <v>0.85</v>
      </c>
      <c r="E15" s="90">
        <v>0.5</v>
      </c>
      <c r="F15" s="34">
        <v>0</v>
      </c>
      <c r="G15" s="91">
        <v>0.57999999999999996</v>
      </c>
      <c r="H15" s="90">
        <f t="shared" si="0"/>
        <v>3.6666666666666665</v>
      </c>
      <c r="I15" s="53">
        <f t="shared" si="1"/>
        <v>0</v>
      </c>
      <c r="K15" s="92">
        <f>'4B_N2O emission'!B14</f>
        <v>2013</v>
      </c>
      <c r="L15" s="95">
        <f>'4C1_Amount_Waste_OpenBurned'!G14</f>
        <v>2.1392646715000003</v>
      </c>
      <c r="M15" s="138">
        <f>I87</f>
        <v>0.37080718576593003</v>
      </c>
    </row>
    <row r="16" spans="1:13">
      <c r="A16" s="258"/>
      <c r="B16" s="53" t="s">
        <v>47</v>
      </c>
      <c r="C16" s="89">
        <f>'4A_DOC'!$B$42*$L$13</f>
        <v>1.6840406002140006E-2</v>
      </c>
      <c r="D16" s="90">
        <v>0.8</v>
      </c>
      <c r="E16" s="90">
        <v>0.5</v>
      </c>
      <c r="F16" s="34">
        <f>20/100</f>
        <v>0.2</v>
      </c>
      <c r="G16" s="91">
        <v>0.57999999999999996</v>
      </c>
      <c r="H16" s="90">
        <f t="shared" si="0"/>
        <v>3.6666666666666665</v>
      </c>
      <c r="I16" s="53">
        <f t="shared" si="1"/>
        <v>2.8651144078307529E-3</v>
      </c>
      <c r="K16" s="92">
        <f>'4B_N2O emission'!B15</f>
        <v>2014</v>
      </c>
      <c r="L16" s="95">
        <f>'4C1_Amount_Waste_OpenBurned'!G15</f>
        <v>2.1665244336999998</v>
      </c>
      <c r="M16" s="138">
        <f>I118</f>
        <v>0.3755322278987217</v>
      </c>
    </row>
    <row r="17" spans="1:13" ht="13.5" customHeight="1">
      <c r="A17" s="258"/>
      <c r="B17" s="53" t="s">
        <v>206</v>
      </c>
      <c r="C17" s="89">
        <f>'4A_DOC'!$B$43*$L$13</f>
        <v>0</v>
      </c>
      <c r="D17" s="90">
        <v>0.84</v>
      </c>
      <c r="E17" s="90">
        <v>0.67</v>
      </c>
      <c r="F17" s="34">
        <f>20/100</f>
        <v>0.2</v>
      </c>
      <c r="G17" s="91">
        <v>0.57999999999999996</v>
      </c>
      <c r="H17" s="90">
        <f t="shared" si="0"/>
        <v>3.6666666666666665</v>
      </c>
      <c r="I17" s="53">
        <f t="shared" si="1"/>
        <v>0</v>
      </c>
      <c r="K17" s="92">
        <f>'4B_N2O emission'!B16</f>
        <v>2015</v>
      </c>
      <c r="L17" s="95">
        <f>'4C1_Amount_Waste_OpenBurned'!G16</f>
        <v>2.1966611404999998</v>
      </c>
      <c r="M17" s="138">
        <f>I149</f>
        <v>0.38075594218972864</v>
      </c>
    </row>
    <row r="18" spans="1:13">
      <c r="A18" s="258"/>
      <c r="B18" s="53" t="s">
        <v>207</v>
      </c>
      <c r="C18" s="89">
        <f>'4A_DOC'!$B$44*$L$13</f>
        <v>0.22266759047274004</v>
      </c>
      <c r="D18" s="90">
        <v>1</v>
      </c>
      <c r="E18" s="90">
        <v>0.75</v>
      </c>
      <c r="F18" s="34">
        <f>100/100</f>
        <v>1</v>
      </c>
      <c r="G18" s="91">
        <v>0.57999999999999996</v>
      </c>
      <c r="H18" s="90">
        <f t="shared" si="0"/>
        <v>3.6666666666666665</v>
      </c>
      <c r="I18" s="53">
        <f t="shared" si="1"/>
        <v>0.35515480680402034</v>
      </c>
      <c r="K18" s="92">
        <f>'4B_N2O emission'!B17</f>
        <v>2016</v>
      </c>
      <c r="L18" s="95">
        <f>'4C1_Amount_Waste_OpenBurned'!G17</f>
        <v>2.2218130422999995</v>
      </c>
      <c r="M18" s="139">
        <f>I179</f>
        <v>0.385115620563036</v>
      </c>
    </row>
    <row r="19" spans="1:13">
      <c r="A19" s="258"/>
      <c r="B19" s="53" t="s">
        <v>208</v>
      </c>
      <c r="C19" s="89">
        <f>'4A_DOC'!$B$45*$L$13</f>
        <v>3.6799405708380001E-2</v>
      </c>
      <c r="D19" s="90">
        <v>1</v>
      </c>
      <c r="E19" s="90">
        <v>0</v>
      </c>
      <c r="F19" s="34">
        <v>0</v>
      </c>
      <c r="G19" s="91">
        <v>0.57999999999999996</v>
      </c>
      <c r="H19" s="90">
        <f t="shared" si="0"/>
        <v>3.6666666666666665</v>
      </c>
      <c r="I19" s="53">
        <f t="shared" si="1"/>
        <v>0</v>
      </c>
      <c r="K19" s="92">
        <f>'4B_N2O emission'!B18</f>
        <v>2017</v>
      </c>
      <c r="L19" s="95">
        <f>'4C1_Amount_Waste_OpenBurned'!G18</f>
        <v>2.3089958575199998</v>
      </c>
      <c r="M19" s="138">
        <f>I209</f>
        <v>0.40022736189619784</v>
      </c>
    </row>
    <row r="20" spans="1:13">
      <c r="A20" s="258"/>
      <c r="B20" s="53" t="s">
        <v>209</v>
      </c>
      <c r="C20" s="89">
        <f>'4A_DOC'!$B$46*$L$13</f>
        <v>2.7651530843020005E-2</v>
      </c>
      <c r="D20" s="90">
        <v>1</v>
      </c>
      <c r="E20" s="90">
        <v>0</v>
      </c>
      <c r="F20" s="34">
        <v>0</v>
      </c>
      <c r="G20" s="91">
        <v>0.57999999999999996</v>
      </c>
      <c r="H20" s="90">
        <f t="shared" si="0"/>
        <v>3.6666666666666665</v>
      </c>
      <c r="I20" s="53">
        <f t="shared" si="1"/>
        <v>0</v>
      </c>
      <c r="K20" s="92">
        <f>'4B_N2O emission'!B19</f>
        <v>2018</v>
      </c>
      <c r="L20" s="95">
        <f>'4C1_Amount_Waste_OpenBurned'!G19</f>
        <v>2.3580662779399999</v>
      </c>
      <c r="M20" s="138">
        <f>I239</f>
        <v>0.4087329314700332</v>
      </c>
    </row>
    <row r="21" spans="1:13">
      <c r="A21" s="258"/>
      <c r="B21" s="53" t="s">
        <v>210</v>
      </c>
      <c r="C21" s="89">
        <f>'4A_DOC'!$B$47*$L$13</f>
        <v>0.12910977934974002</v>
      </c>
      <c r="D21" s="90">
        <v>0.9</v>
      </c>
      <c r="E21" s="90">
        <v>0</v>
      </c>
      <c r="F21" s="34">
        <v>0</v>
      </c>
      <c r="G21" s="91">
        <v>0.57999999999999996</v>
      </c>
      <c r="H21" s="90">
        <f t="shared" si="0"/>
        <v>3.6666666666666665</v>
      </c>
      <c r="I21" s="53">
        <f t="shared" si="1"/>
        <v>0</v>
      </c>
      <c r="K21" s="92">
        <f>'4B_N2O emission'!B20</f>
        <v>2019</v>
      </c>
      <c r="L21" s="95">
        <f>'4C1_Amount_Waste_OpenBurned'!G20</f>
        <v>2.40713669836</v>
      </c>
      <c r="M21" s="138">
        <f>I269</f>
        <v>0.4172385010438685</v>
      </c>
    </row>
    <row r="22" spans="1:13">
      <c r="A22" s="258" t="s">
        <v>48</v>
      </c>
      <c r="B22" s="258"/>
      <c r="C22" s="7"/>
      <c r="D22" s="53"/>
      <c r="E22" s="53"/>
      <c r="F22" s="53"/>
      <c r="G22" s="53"/>
      <c r="H22" s="53"/>
      <c r="I22" s="53"/>
      <c r="K22" s="92">
        <f>'4B_N2O emission'!B21</f>
        <v>2020</v>
      </c>
      <c r="L22" s="95">
        <f>'4C1_Amount_Waste_OpenBurned'!G21</f>
        <v>2.4562071187800001</v>
      </c>
      <c r="M22" s="138">
        <f>I299</f>
        <v>0.42574407061770381</v>
      </c>
    </row>
    <row r="23" spans="1:13">
      <c r="A23" s="197" t="s">
        <v>270</v>
      </c>
      <c r="B23" s="198"/>
      <c r="C23" s="198"/>
      <c r="D23" s="198"/>
      <c r="E23" s="198"/>
      <c r="F23" s="198"/>
      <c r="G23" s="198"/>
      <c r="H23" s="199"/>
      <c r="I23" s="93">
        <f>SUM(I13:I22)</f>
        <v>0.36037210055416879</v>
      </c>
      <c r="K23" s="92">
        <f>'4B_N2O emission'!B22</f>
        <v>2021</v>
      </c>
      <c r="L23" s="95">
        <f>'4C1_Amount_Waste_OpenBurned'!G22</f>
        <v>2.5052775391999997</v>
      </c>
      <c r="M23" s="138">
        <f>I329</f>
        <v>0.43424964019153911</v>
      </c>
    </row>
    <row r="24" spans="1:13" ht="12.75" customHeight="1">
      <c r="A24" s="254" t="s">
        <v>53</v>
      </c>
      <c r="B24" s="255"/>
      <c r="C24" s="255"/>
      <c r="D24" s="255"/>
      <c r="E24" s="255"/>
      <c r="F24" s="255"/>
      <c r="G24" s="255"/>
      <c r="H24" s="255"/>
      <c r="I24" s="255"/>
      <c r="K24" s="92">
        <f>'4B_N2O emission'!B23</f>
        <v>2022</v>
      </c>
      <c r="L24" s="95">
        <f>'4C1_Amount_Waste_OpenBurned'!G23</f>
        <v>2.5543479596200003</v>
      </c>
      <c r="M24" s="97">
        <f>I359</f>
        <v>0.44275520976537452</v>
      </c>
    </row>
    <row r="25" spans="1:13" ht="12.75" customHeight="1">
      <c r="A25" s="256" t="s">
        <v>54</v>
      </c>
      <c r="B25" s="257"/>
      <c r="C25" s="257"/>
      <c r="D25" s="257"/>
      <c r="E25" s="257"/>
      <c r="F25" s="257"/>
      <c r="G25" s="257"/>
      <c r="H25" s="257"/>
      <c r="I25" s="257"/>
      <c r="K25" s="92">
        <f>'4B_N2O emission'!B24</f>
        <v>2023</v>
      </c>
      <c r="L25" s="95">
        <f>'4C1_Amount_Waste_OpenBurned'!G24</f>
        <v>2.6034183800399999</v>
      </c>
      <c r="M25" s="97">
        <f>I389</f>
        <v>0.45126077933920977</v>
      </c>
    </row>
    <row r="26" spans="1:13" ht="12.75" customHeight="1">
      <c r="A26" s="256" t="s">
        <v>55</v>
      </c>
      <c r="B26" s="257"/>
      <c r="C26" s="257"/>
      <c r="D26" s="257"/>
      <c r="E26" s="257"/>
      <c r="F26" s="257"/>
      <c r="G26" s="257"/>
      <c r="H26" s="257"/>
      <c r="I26" s="257"/>
      <c r="K26" s="92">
        <f>'4B_N2O emission'!B25</f>
        <v>2024</v>
      </c>
      <c r="L26" s="95">
        <f>'4C1_Amount_Waste_OpenBurned'!G25</f>
        <v>2.6524888004600005</v>
      </c>
      <c r="M26" s="96">
        <f>I419</f>
        <v>0.45976634891304519</v>
      </c>
    </row>
    <row r="27" spans="1:13" ht="12.75" customHeight="1">
      <c r="A27" s="256" t="s">
        <v>96</v>
      </c>
      <c r="B27" s="257"/>
      <c r="C27" s="257"/>
      <c r="D27" s="257"/>
      <c r="E27" s="257"/>
      <c r="F27" s="257"/>
      <c r="G27" s="257"/>
      <c r="H27" s="257"/>
      <c r="I27" s="257"/>
      <c r="K27" s="92">
        <f>'4B_N2O emission'!B26</f>
        <v>2025</v>
      </c>
      <c r="L27" s="95">
        <f>'4C1_Amount_Waste_OpenBurned'!G26</f>
        <v>2.7015592208800006</v>
      </c>
      <c r="M27" s="97">
        <f>I449</f>
        <v>0.46827191848688066</v>
      </c>
    </row>
    <row r="28" spans="1:13" ht="12.75" customHeight="1">
      <c r="A28" s="256" t="s">
        <v>97</v>
      </c>
      <c r="B28" s="257"/>
      <c r="C28" s="257"/>
      <c r="D28" s="257"/>
      <c r="E28" s="257"/>
      <c r="F28" s="257"/>
      <c r="G28" s="257"/>
      <c r="H28" s="257"/>
      <c r="I28" s="257"/>
      <c r="K28" s="92">
        <f>'4B_N2O emission'!B27</f>
        <v>2026</v>
      </c>
      <c r="L28" s="95">
        <f>'4C1_Amount_Waste_OpenBurned'!G27</f>
        <v>2.7506296413000002</v>
      </c>
      <c r="M28" s="97">
        <f>I479</f>
        <v>0.4767774880607159</v>
      </c>
    </row>
    <row r="29" spans="1:13" ht="21.75" customHeight="1">
      <c r="A29" s="251" t="s">
        <v>200</v>
      </c>
      <c r="B29" s="252"/>
      <c r="C29" s="252"/>
      <c r="D29" s="252"/>
      <c r="E29" s="252"/>
      <c r="F29" s="252"/>
      <c r="G29" s="252"/>
      <c r="H29" s="252"/>
      <c r="I29" s="252"/>
      <c r="K29" s="92">
        <f>'4B_N2O emission'!B28</f>
        <v>2027</v>
      </c>
      <c r="L29" s="95">
        <f>'4C1_Amount_Waste_OpenBurned'!G28</f>
        <v>2.7997000617200007</v>
      </c>
      <c r="M29" s="97">
        <f>I509</f>
        <v>0.48528305763455126</v>
      </c>
    </row>
    <row r="30" spans="1:13">
      <c r="K30" s="92">
        <f>'4B_N2O emission'!B29</f>
        <v>2028</v>
      </c>
      <c r="L30" s="95">
        <f>'4C1_Amount_Waste_OpenBurned'!G29</f>
        <v>2.8487704821399999</v>
      </c>
      <c r="M30" s="97">
        <f>I539</f>
        <v>0.49378862720838645</v>
      </c>
    </row>
    <row r="31" spans="1:13">
      <c r="K31" s="92">
        <f>'4B_N2O emission'!B30</f>
        <v>2029</v>
      </c>
      <c r="L31" s="95">
        <f>'4C1_Amount_Waste_OpenBurned'!G30</f>
        <v>2.8978409025600005</v>
      </c>
      <c r="M31" s="97">
        <f>I569</f>
        <v>0.50229419678222187</v>
      </c>
    </row>
    <row r="32" spans="1:13">
      <c r="K32" s="92">
        <f>'4B_N2O emission'!B31</f>
        <v>2030</v>
      </c>
      <c r="L32" s="95">
        <f>'4C1_Amount_Waste_OpenBurned'!G31</f>
        <v>2.9469113229800001</v>
      </c>
      <c r="M32" s="97">
        <f>I599</f>
        <v>0.51079976635605706</v>
      </c>
    </row>
    <row r="33" spans="1:13">
      <c r="F33" s="99" t="s">
        <v>268</v>
      </c>
      <c r="K33" s="92">
        <f>'4B_N2O emission'!B32</f>
        <v>2031</v>
      </c>
      <c r="L33" s="95">
        <f>'4C1_Amount_Waste_OpenBurned'!G32</f>
        <v>0</v>
      </c>
      <c r="M33" s="97"/>
    </row>
    <row r="36" spans="1:13">
      <c r="A36" s="195" t="s">
        <v>0</v>
      </c>
      <c r="B36" s="195"/>
      <c r="C36" s="196" t="s">
        <v>1</v>
      </c>
      <c r="D36" s="196"/>
      <c r="E36" s="196"/>
      <c r="F36" s="196"/>
      <c r="G36" s="196"/>
      <c r="H36" s="196"/>
      <c r="I36" s="196"/>
    </row>
    <row r="37" spans="1:13">
      <c r="A37" s="195" t="s">
        <v>2</v>
      </c>
      <c r="B37" s="195"/>
      <c r="C37" s="196" t="s">
        <v>75</v>
      </c>
      <c r="D37" s="196"/>
      <c r="E37" s="196"/>
      <c r="F37" s="196"/>
      <c r="G37" s="196"/>
      <c r="H37" s="196"/>
      <c r="I37" s="196"/>
    </row>
    <row r="38" spans="1:13">
      <c r="A38" s="195" t="s">
        <v>4</v>
      </c>
      <c r="B38" s="195"/>
      <c r="C38" s="196" t="s">
        <v>76</v>
      </c>
      <c r="D38" s="196"/>
      <c r="E38" s="196"/>
      <c r="F38" s="196"/>
      <c r="G38" s="196"/>
      <c r="H38" s="196"/>
      <c r="I38" s="196"/>
    </row>
    <row r="39" spans="1:13">
      <c r="A39" s="195" t="s">
        <v>6</v>
      </c>
      <c r="B39" s="195"/>
      <c r="C39" s="196" t="s">
        <v>77</v>
      </c>
      <c r="D39" s="196"/>
      <c r="E39" s="196"/>
      <c r="F39" s="196"/>
      <c r="G39" s="196"/>
      <c r="H39" s="196"/>
      <c r="I39" s="196"/>
    </row>
    <row r="40" spans="1:13">
      <c r="A40" s="248" t="s">
        <v>8</v>
      </c>
      <c r="B40" s="248"/>
      <c r="C40" s="248"/>
      <c r="D40" s="248" t="s">
        <v>9</v>
      </c>
      <c r="E40" s="253"/>
      <c r="F40" s="253"/>
      <c r="G40" s="253"/>
      <c r="H40" s="253"/>
      <c r="I40" s="88"/>
    </row>
    <row r="41" spans="1:13">
      <c r="A41" s="259"/>
      <c r="B41" s="259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206" t="s">
        <v>84</v>
      </c>
      <c r="B42" s="206"/>
      <c r="C42" s="59" t="s">
        <v>85</v>
      </c>
      <c r="D42" s="259" t="s">
        <v>86</v>
      </c>
      <c r="E42" s="59" t="s">
        <v>87</v>
      </c>
      <c r="F42" s="59" t="s">
        <v>89</v>
      </c>
      <c r="G42" s="259" t="s">
        <v>91</v>
      </c>
      <c r="H42" s="259" t="s">
        <v>38</v>
      </c>
      <c r="I42" s="259" t="s">
        <v>92</v>
      </c>
    </row>
    <row r="43" spans="1:13" ht="14.25">
      <c r="A43" s="206"/>
      <c r="B43" s="206"/>
      <c r="C43" s="76" t="s">
        <v>37</v>
      </c>
      <c r="D43" s="249"/>
      <c r="E43" s="76" t="s">
        <v>88</v>
      </c>
      <c r="F43" s="76" t="s">
        <v>90</v>
      </c>
      <c r="G43" s="249"/>
      <c r="H43" s="249"/>
      <c r="I43" s="249"/>
    </row>
    <row r="44" spans="1:13">
      <c r="A44" s="207"/>
      <c r="B44" s="207"/>
      <c r="C44" s="76"/>
      <c r="D44" s="76" t="s">
        <v>39</v>
      </c>
      <c r="E44" s="76" t="s">
        <v>40</v>
      </c>
      <c r="F44" s="76" t="s">
        <v>41</v>
      </c>
      <c r="G44" s="76" t="s">
        <v>42</v>
      </c>
      <c r="H44" s="76"/>
      <c r="I44" s="76"/>
    </row>
    <row r="45" spans="1:13" ht="15.75">
      <c r="A45" s="207"/>
      <c r="B45" s="207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61"/>
      <c r="B46" s="261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58" t="s">
        <v>95</v>
      </c>
      <c r="B47" s="53" t="s">
        <v>203</v>
      </c>
      <c r="C47" s="89">
        <f>'4A_DOC'!$B$39*$L$14</f>
        <v>1.39973000530098</v>
      </c>
      <c r="D47" s="90">
        <v>0.4</v>
      </c>
      <c r="E47" s="90">
        <v>0.38</v>
      </c>
      <c r="F47" s="34">
        <v>0</v>
      </c>
      <c r="G47" s="91">
        <v>0.57999999999999996</v>
      </c>
      <c r="H47" s="90">
        <f>44/12</f>
        <v>3.6666666666666665</v>
      </c>
      <c r="I47" s="53">
        <f>C47*D47*E47*F47*G47*H47</f>
        <v>0</v>
      </c>
    </row>
    <row r="48" spans="1:13">
      <c r="A48" s="258"/>
      <c r="B48" s="53" t="s">
        <v>204</v>
      </c>
      <c r="C48" s="89">
        <f>'4A_DOC'!$B$40*$L$14</f>
        <v>0.2709222860087</v>
      </c>
      <c r="D48" s="90">
        <v>0.9</v>
      </c>
      <c r="E48" s="90">
        <v>0.46</v>
      </c>
      <c r="F48" s="34">
        <f>1/100</f>
        <v>0.01</v>
      </c>
      <c r="G48" s="91">
        <v>0.57999999999999996</v>
      </c>
      <c r="H48" s="90">
        <f t="shared" ref="H48:H55" si="2">44/12</f>
        <v>3.6666666666666665</v>
      </c>
      <c r="I48" s="53">
        <f t="shared" ref="I48:I55" si="3">C48*D48*E48*F48*G48*H48</f>
        <v>2.385308174934998E-3</v>
      </c>
    </row>
    <row r="49" spans="1:9">
      <c r="A49" s="258"/>
      <c r="B49" s="53" t="s">
        <v>205</v>
      </c>
      <c r="C49" s="89">
        <f>'4A_DOC'!$B$41*$L$14</f>
        <v>0</v>
      </c>
      <c r="D49" s="90">
        <v>0.85</v>
      </c>
      <c r="E49" s="90">
        <v>0.5</v>
      </c>
      <c r="F49" s="34">
        <v>0</v>
      </c>
      <c r="G49" s="91">
        <v>0.57999999999999996</v>
      </c>
      <c r="H49" s="90">
        <f t="shared" si="2"/>
        <v>3.6666666666666665</v>
      </c>
      <c r="I49" s="53">
        <f t="shared" si="3"/>
        <v>0</v>
      </c>
    </row>
    <row r="50" spans="1:9">
      <c r="A50" s="258"/>
      <c r="B50" s="53" t="s">
        <v>47</v>
      </c>
      <c r="C50" s="89">
        <f>'4A_DOC'!$B$42*$L$14</f>
        <v>1.707759156942E-2</v>
      </c>
      <c r="D50" s="90">
        <v>0.8</v>
      </c>
      <c r="E50" s="90">
        <v>0.5</v>
      </c>
      <c r="F50" s="34">
        <f>20/100</f>
        <v>0.2</v>
      </c>
      <c r="G50" s="91">
        <v>0.57999999999999996</v>
      </c>
      <c r="H50" s="90">
        <f t="shared" si="2"/>
        <v>3.6666666666666665</v>
      </c>
      <c r="I50" s="53">
        <f t="shared" si="3"/>
        <v>2.9054675790106555E-3</v>
      </c>
    </row>
    <row r="51" spans="1:9">
      <c r="A51" s="258"/>
      <c r="B51" s="53" t="s">
        <v>206</v>
      </c>
      <c r="C51" s="89">
        <f>'4A_DOC'!$B$43*$L$14</f>
        <v>0</v>
      </c>
      <c r="D51" s="90">
        <v>0.84</v>
      </c>
      <c r="E51" s="90">
        <v>0.67</v>
      </c>
      <c r="F51" s="34">
        <f>20/100</f>
        <v>0.2</v>
      </c>
      <c r="G51" s="91">
        <v>0.57999999999999996</v>
      </c>
      <c r="H51" s="90">
        <f t="shared" si="2"/>
        <v>3.6666666666666665</v>
      </c>
      <c r="I51" s="53">
        <f t="shared" si="3"/>
        <v>0</v>
      </c>
    </row>
    <row r="52" spans="1:9">
      <c r="A52" s="258"/>
      <c r="B52" s="53" t="s">
        <v>207</v>
      </c>
      <c r="C52" s="89">
        <f>'4A_DOC'!$B$44*$L$14</f>
        <v>0.22580371075121999</v>
      </c>
      <c r="D52" s="90">
        <v>1</v>
      </c>
      <c r="E52" s="90">
        <v>0.75</v>
      </c>
      <c r="F52" s="34">
        <f>100/100</f>
        <v>1</v>
      </c>
      <c r="G52" s="91">
        <v>0.57999999999999996</v>
      </c>
      <c r="H52" s="90">
        <f t="shared" si="2"/>
        <v>3.6666666666666665</v>
      </c>
      <c r="I52" s="53">
        <f t="shared" si="3"/>
        <v>0.36015691864819582</v>
      </c>
    </row>
    <row r="53" spans="1:9">
      <c r="A53" s="258"/>
      <c r="B53" s="53" t="s">
        <v>208</v>
      </c>
      <c r="C53" s="89">
        <f>'4A_DOC'!$B$45*$L$14</f>
        <v>3.7317700096139994E-2</v>
      </c>
      <c r="D53" s="90">
        <v>1</v>
      </c>
      <c r="E53" s="90">
        <v>0</v>
      </c>
      <c r="F53" s="34">
        <v>0</v>
      </c>
      <c r="G53" s="91">
        <v>0.57999999999999996</v>
      </c>
      <c r="H53" s="90">
        <f t="shared" si="2"/>
        <v>3.6666666666666665</v>
      </c>
      <c r="I53" s="53">
        <f t="shared" si="3"/>
        <v>0</v>
      </c>
    </row>
    <row r="54" spans="1:9">
      <c r="A54" s="258"/>
      <c r="B54" s="53" t="s">
        <v>209</v>
      </c>
      <c r="C54" s="89">
        <f>'4A_DOC'!$B$46*$L$14</f>
        <v>2.804098368806E-2</v>
      </c>
      <c r="D54" s="90">
        <v>1</v>
      </c>
      <c r="E54" s="90">
        <v>0</v>
      </c>
      <c r="F54" s="34">
        <v>0</v>
      </c>
      <c r="G54" s="91">
        <v>0.57999999999999996</v>
      </c>
      <c r="H54" s="90">
        <f t="shared" si="2"/>
        <v>3.6666666666666665</v>
      </c>
      <c r="I54" s="53">
        <f t="shared" si="3"/>
        <v>0</v>
      </c>
    </row>
    <row r="55" spans="1:9">
      <c r="A55" s="258"/>
      <c r="B55" s="53" t="s">
        <v>210</v>
      </c>
      <c r="C55" s="89">
        <f>'4A_DOC'!$B$47*$L$14</f>
        <v>0.13092820203222</v>
      </c>
      <c r="D55" s="90">
        <v>0.9</v>
      </c>
      <c r="E55" s="90">
        <v>0</v>
      </c>
      <c r="F55" s="34">
        <v>0</v>
      </c>
      <c r="G55" s="91">
        <v>0.57999999999999996</v>
      </c>
      <c r="H55" s="90">
        <f t="shared" si="2"/>
        <v>3.6666666666666665</v>
      </c>
      <c r="I55" s="53">
        <f t="shared" si="3"/>
        <v>0</v>
      </c>
    </row>
    <row r="56" spans="1:9">
      <c r="A56" s="258" t="s">
        <v>48</v>
      </c>
      <c r="B56" s="258"/>
      <c r="C56" s="7"/>
      <c r="D56" s="53"/>
      <c r="E56" s="53"/>
      <c r="F56" s="53"/>
      <c r="G56" s="53"/>
      <c r="H56" s="53"/>
      <c r="I56" s="53"/>
    </row>
    <row r="57" spans="1:9">
      <c r="A57" s="197" t="s">
        <v>271</v>
      </c>
      <c r="B57" s="198"/>
      <c r="C57" s="198"/>
      <c r="D57" s="198"/>
      <c r="E57" s="198"/>
      <c r="F57" s="198"/>
      <c r="G57" s="198"/>
      <c r="H57" s="199"/>
      <c r="I57" s="93">
        <f>SUM(I47:I56)</f>
        <v>0.36544769440214148</v>
      </c>
    </row>
    <row r="58" spans="1:9">
      <c r="A58" s="254" t="s">
        <v>53</v>
      </c>
      <c r="B58" s="255"/>
      <c r="C58" s="255"/>
      <c r="D58" s="255"/>
      <c r="E58" s="255"/>
      <c r="F58" s="255"/>
      <c r="G58" s="255"/>
      <c r="H58" s="255"/>
      <c r="I58" s="255"/>
    </row>
    <row r="59" spans="1:9">
      <c r="A59" s="256" t="s">
        <v>54</v>
      </c>
      <c r="B59" s="257"/>
      <c r="C59" s="257"/>
      <c r="D59" s="257"/>
      <c r="E59" s="257"/>
      <c r="F59" s="257"/>
      <c r="G59" s="257"/>
      <c r="H59" s="257"/>
      <c r="I59" s="257"/>
    </row>
    <row r="60" spans="1:9">
      <c r="A60" s="256" t="s">
        <v>55</v>
      </c>
      <c r="B60" s="257"/>
      <c r="C60" s="257"/>
      <c r="D60" s="257"/>
      <c r="E60" s="257"/>
      <c r="F60" s="257"/>
      <c r="G60" s="257"/>
      <c r="H60" s="257"/>
      <c r="I60" s="257"/>
    </row>
    <row r="61" spans="1:9">
      <c r="A61" s="256" t="s">
        <v>96</v>
      </c>
      <c r="B61" s="257"/>
      <c r="C61" s="257"/>
      <c r="D61" s="257"/>
      <c r="E61" s="257"/>
      <c r="F61" s="257"/>
      <c r="G61" s="257"/>
      <c r="H61" s="257"/>
      <c r="I61" s="257"/>
    </row>
    <row r="62" spans="1:9">
      <c r="A62" s="256" t="s">
        <v>97</v>
      </c>
      <c r="B62" s="257"/>
      <c r="C62" s="257"/>
      <c r="D62" s="257"/>
      <c r="E62" s="257"/>
      <c r="F62" s="257"/>
      <c r="G62" s="257"/>
      <c r="H62" s="257"/>
      <c r="I62" s="257"/>
    </row>
    <row r="63" spans="1:9">
      <c r="A63" s="251" t="s">
        <v>200</v>
      </c>
      <c r="B63" s="252"/>
      <c r="C63" s="252"/>
      <c r="D63" s="252"/>
      <c r="E63" s="252"/>
      <c r="F63" s="252"/>
      <c r="G63" s="252"/>
      <c r="H63" s="252"/>
      <c r="I63" s="252"/>
    </row>
    <row r="66" spans="1:9">
      <c r="A66" s="195" t="s">
        <v>0</v>
      </c>
      <c r="B66" s="195"/>
      <c r="C66" s="196" t="s">
        <v>1</v>
      </c>
      <c r="D66" s="196"/>
      <c r="E66" s="196"/>
      <c r="F66" s="196"/>
      <c r="G66" s="196"/>
      <c r="H66" s="196"/>
      <c r="I66" s="196"/>
    </row>
    <row r="67" spans="1:9">
      <c r="A67" s="195" t="s">
        <v>2</v>
      </c>
      <c r="B67" s="195"/>
      <c r="C67" s="196" t="s">
        <v>75</v>
      </c>
      <c r="D67" s="196"/>
      <c r="E67" s="196"/>
      <c r="F67" s="196"/>
      <c r="G67" s="196"/>
      <c r="H67" s="196"/>
      <c r="I67" s="196"/>
    </row>
    <row r="68" spans="1:9">
      <c r="A68" s="195" t="s">
        <v>4</v>
      </c>
      <c r="B68" s="195"/>
      <c r="C68" s="196" t="s">
        <v>76</v>
      </c>
      <c r="D68" s="196"/>
      <c r="E68" s="196"/>
      <c r="F68" s="196"/>
      <c r="G68" s="196"/>
      <c r="H68" s="196"/>
      <c r="I68" s="196"/>
    </row>
    <row r="69" spans="1:9">
      <c r="A69" s="195" t="s">
        <v>6</v>
      </c>
      <c r="B69" s="195"/>
      <c r="C69" s="196" t="s">
        <v>77</v>
      </c>
      <c r="D69" s="196"/>
      <c r="E69" s="196"/>
      <c r="F69" s="196"/>
      <c r="G69" s="196"/>
      <c r="H69" s="196"/>
      <c r="I69" s="196"/>
    </row>
    <row r="70" spans="1:9">
      <c r="A70" s="248" t="s">
        <v>8</v>
      </c>
      <c r="B70" s="248"/>
      <c r="C70" s="248"/>
      <c r="D70" s="248" t="s">
        <v>9</v>
      </c>
      <c r="E70" s="253"/>
      <c r="F70" s="253"/>
      <c r="G70" s="253"/>
      <c r="H70" s="253"/>
      <c r="I70" s="88"/>
    </row>
    <row r="71" spans="1:9">
      <c r="A71" s="259"/>
      <c r="B71" s="259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206" t="s">
        <v>84</v>
      </c>
      <c r="B72" s="206"/>
      <c r="C72" s="59" t="s">
        <v>85</v>
      </c>
      <c r="D72" s="259" t="s">
        <v>86</v>
      </c>
      <c r="E72" s="59" t="s">
        <v>87</v>
      </c>
      <c r="F72" s="59" t="s">
        <v>89</v>
      </c>
      <c r="G72" s="259" t="s">
        <v>91</v>
      </c>
      <c r="H72" s="259" t="s">
        <v>38</v>
      </c>
      <c r="I72" s="259" t="s">
        <v>92</v>
      </c>
    </row>
    <row r="73" spans="1:9" ht="14.25">
      <c r="A73" s="206"/>
      <c r="B73" s="206"/>
      <c r="C73" s="76" t="s">
        <v>37</v>
      </c>
      <c r="D73" s="249"/>
      <c r="E73" s="76" t="s">
        <v>88</v>
      </c>
      <c r="F73" s="76" t="s">
        <v>90</v>
      </c>
      <c r="G73" s="249"/>
      <c r="H73" s="249"/>
      <c r="I73" s="249"/>
    </row>
    <row r="74" spans="1:9">
      <c r="A74" s="207"/>
      <c r="B74" s="207"/>
      <c r="C74" s="76"/>
      <c r="D74" s="76" t="s">
        <v>39</v>
      </c>
      <c r="E74" s="76" t="s">
        <v>40</v>
      </c>
      <c r="F74" s="76" t="s">
        <v>41</v>
      </c>
      <c r="G74" s="76" t="s">
        <v>42</v>
      </c>
      <c r="H74" s="76"/>
      <c r="I74" s="76"/>
    </row>
    <row r="75" spans="1:9" ht="15.75">
      <c r="A75" s="207"/>
      <c r="B75" s="207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61"/>
      <c r="B76" s="261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58" t="s">
        <v>95</v>
      </c>
      <c r="B77" s="53" t="s">
        <v>203</v>
      </c>
      <c r="C77" s="89">
        <f>'4A_DOC'!$B$39*$L$15</f>
        <v>1.4202578154088503</v>
      </c>
      <c r="D77" s="90">
        <v>0.4</v>
      </c>
      <c r="E77" s="90">
        <v>0.38</v>
      </c>
      <c r="F77" s="34">
        <v>0</v>
      </c>
      <c r="G77" s="91">
        <v>0.57999999999999996</v>
      </c>
      <c r="H77" s="90">
        <f>44/12</f>
        <v>3.6666666666666665</v>
      </c>
      <c r="I77" s="53">
        <f>C77*D77*E77*F77*G77*H77</f>
        <v>0</v>
      </c>
    </row>
    <row r="78" spans="1:9">
      <c r="A78" s="258"/>
      <c r="B78" s="53" t="s">
        <v>204</v>
      </c>
      <c r="C78" s="89">
        <f>'4A_DOC'!$B$40*$L$15</f>
        <v>0.27489551028775006</v>
      </c>
      <c r="D78" s="90">
        <v>0.9</v>
      </c>
      <c r="E78" s="90">
        <v>0.46</v>
      </c>
      <c r="F78" s="34">
        <f>1/100</f>
        <v>0.01</v>
      </c>
      <c r="G78" s="91">
        <v>0.57999999999999996</v>
      </c>
      <c r="H78" s="90">
        <f t="shared" ref="H78:H85" si="4">44/12</f>
        <v>3.6666666666666665</v>
      </c>
      <c r="I78" s="53">
        <f t="shared" ref="I78:I85" si="5">C78*D78*E78*F78*G78*H78</f>
        <v>2.4202900307774668E-3</v>
      </c>
    </row>
    <row r="79" spans="1:9">
      <c r="A79" s="258"/>
      <c r="B79" s="53" t="s">
        <v>205</v>
      </c>
      <c r="C79" s="89">
        <f>'4A_DOC'!$B$41*$L$15</f>
        <v>0</v>
      </c>
      <c r="D79" s="90">
        <v>0.85</v>
      </c>
      <c r="E79" s="90">
        <v>0.5</v>
      </c>
      <c r="F79" s="34">
        <v>0</v>
      </c>
      <c r="G79" s="91">
        <v>0.57999999999999996</v>
      </c>
      <c r="H79" s="90">
        <f t="shared" si="4"/>
        <v>3.6666666666666665</v>
      </c>
      <c r="I79" s="53">
        <f t="shared" si="5"/>
        <v>0</v>
      </c>
    </row>
    <row r="80" spans="1:9">
      <c r="A80" s="258"/>
      <c r="B80" s="53" t="s">
        <v>47</v>
      </c>
      <c r="C80" s="89">
        <f>'4A_DOC'!$B$42*$L$15</f>
        <v>1.7328043839150004E-2</v>
      </c>
      <c r="D80" s="90">
        <v>0.8</v>
      </c>
      <c r="E80" s="90">
        <v>0.5</v>
      </c>
      <c r="F80" s="34">
        <f>20/100</f>
        <v>0.2</v>
      </c>
      <c r="G80" s="91">
        <v>0.57999999999999996</v>
      </c>
      <c r="H80" s="90">
        <f t="shared" si="4"/>
        <v>3.6666666666666665</v>
      </c>
      <c r="I80" s="53">
        <f t="shared" si="5"/>
        <v>2.9480778585007209E-3</v>
      </c>
    </row>
    <row r="81" spans="1:9">
      <c r="A81" s="258"/>
      <c r="B81" s="53" t="s">
        <v>206</v>
      </c>
      <c r="C81" s="89">
        <f>'4A_DOC'!$B$43*$L$15</f>
        <v>0</v>
      </c>
      <c r="D81" s="90">
        <v>0.84</v>
      </c>
      <c r="E81" s="90">
        <v>0.67</v>
      </c>
      <c r="F81" s="34">
        <f>20/100</f>
        <v>0.2</v>
      </c>
      <c r="G81" s="91">
        <v>0.57999999999999996</v>
      </c>
      <c r="H81" s="90">
        <f t="shared" si="4"/>
        <v>3.6666666666666665</v>
      </c>
      <c r="I81" s="53">
        <f t="shared" si="5"/>
        <v>0</v>
      </c>
    </row>
    <row r="82" spans="1:9">
      <c r="A82" s="258"/>
      <c r="B82" s="53" t="s">
        <v>207</v>
      </c>
      <c r="C82" s="89">
        <f>'4A_DOC'!$B$44*$L$15</f>
        <v>0.22911524631765007</v>
      </c>
      <c r="D82" s="90">
        <v>1</v>
      </c>
      <c r="E82" s="90">
        <v>0.75</v>
      </c>
      <c r="F82" s="34">
        <f>100/100</f>
        <v>1</v>
      </c>
      <c r="G82" s="91">
        <v>0.57999999999999996</v>
      </c>
      <c r="H82" s="90">
        <f t="shared" si="4"/>
        <v>3.6666666666666665</v>
      </c>
      <c r="I82" s="53">
        <f t="shared" si="5"/>
        <v>0.36543881787665183</v>
      </c>
    </row>
    <row r="83" spans="1:9">
      <c r="A83" s="258"/>
      <c r="B83" s="53" t="s">
        <v>208</v>
      </c>
      <c r="C83" s="89">
        <f>'4A_DOC'!$B$45*$L$15</f>
        <v>3.786498468555001E-2</v>
      </c>
      <c r="D83" s="90">
        <v>1</v>
      </c>
      <c r="E83" s="90">
        <v>0</v>
      </c>
      <c r="F83" s="34">
        <v>0</v>
      </c>
      <c r="G83" s="91">
        <v>0.57999999999999996</v>
      </c>
      <c r="H83" s="90">
        <f t="shared" si="4"/>
        <v>3.6666666666666665</v>
      </c>
      <c r="I83" s="53">
        <f t="shared" si="5"/>
        <v>0</v>
      </c>
    </row>
    <row r="84" spans="1:9">
      <c r="A84" s="258"/>
      <c r="B84" s="53" t="s">
        <v>209</v>
      </c>
      <c r="C84" s="89">
        <f>'4A_DOC'!$B$46*$L$15</f>
        <v>2.8452220130950008E-2</v>
      </c>
      <c r="D84" s="90">
        <v>1</v>
      </c>
      <c r="E84" s="90">
        <v>0</v>
      </c>
      <c r="F84" s="34">
        <v>0</v>
      </c>
      <c r="G84" s="91">
        <v>0.57999999999999996</v>
      </c>
      <c r="H84" s="90">
        <f t="shared" si="4"/>
        <v>3.6666666666666665</v>
      </c>
      <c r="I84" s="53">
        <f t="shared" si="5"/>
        <v>0</v>
      </c>
    </row>
    <row r="85" spans="1:9">
      <c r="A85" s="258"/>
      <c r="B85" s="53" t="s">
        <v>210</v>
      </c>
      <c r="C85" s="89">
        <f>'4A_DOC'!$B$47*$L$15</f>
        <v>0.13284833610015004</v>
      </c>
      <c r="D85" s="90">
        <v>0.9</v>
      </c>
      <c r="E85" s="90">
        <v>0</v>
      </c>
      <c r="F85" s="34">
        <v>0</v>
      </c>
      <c r="G85" s="91">
        <v>0.57999999999999996</v>
      </c>
      <c r="H85" s="90">
        <f t="shared" si="4"/>
        <v>3.6666666666666665</v>
      </c>
      <c r="I85" s="53">
        <f t="shared" si="5"/>
        <v>0</v>
      </c>
    </row>
    <row r="86" spans="1:9">
      <c r="A86" s="258" t="s">
        <v>48</v>
      </c>
      <c r="B86" s="258"/>
      <c r="C86" s="7"/>
      <c r="D86" s="53"/>
      <c r="E86" s="53"/>
      <c r="F86" s="53"/>
      <c r="G86" s="53"/>
      <c r="H86" s="53"/>
      <c r="I86" s="53"/>
    </row>
    <row r="87" spans="1:9">
      <c r="A87" s="197" t="s">
        <v>272</v>
      </c>
      <c r="B87" s="198"/>
      <c r="C87" s="198"/>
      <c r="D87" s="198"/>
      <c r="E87" s="198"/>
      <c r="F87" s="198"/>
      <c r="G87" s="198"/>
      <c r="H87" s="199"/>
      <c r="I87" s="93">
        <f>SUM(I77:I86)</f>
        <v>0.37080718576593003</v>
      </c>
    </row>
    <row r="88" spans="1:9">
      <c r="A88" s="254" t="s">
        <v>53</v>
      </c>
      <c r="B88" s="255"/>
      <c r="C88" s="255"/>
      <c r="D88" s="255"/>
      <c r="E88" s="255"/>
      <c r="F88" s="255"/>
      <c r="G88" s="255"/>
      <c r="H88" s="255"/>
      <c r="I88" s="255"/>
    </row>
    <row r="89" spans="1:9">
      <c r="A89" s="256" t="s">
        <v>54</v>
      </c>
      <c r="B89" s="257"/>
      <c r="C89" s="257"/>
      <c r="D89" s="257"/>
      <c r="E89" s="257"/>
      <c r="F89" s="257"/>
      <c r="G89" s="257"/>
      <c r="H89" s="257"/>
      <c r="I89" s="257"/>
    </row>
    <row r="90" spans="1:9">
      <c r="A90" s="256" t="s">
        <v>55</v>
      </c>
      <c r="B90" s="257"/>
      <c r="C90" s="257"/>
      <c r="D90" s="257"/>
      <c r="E90" s="257"/>
      <c r="F90" s="257"/>
      <c r="G90" s="257"/>
      <c r="H90" s="257"/>
      <c r="I90" s="257"/>
    </row>
    <row r="91" spans="1:9">
      <c r="A91" s="256" t="s">
        <v>96</v>
      </c>
      <c r="B91" s="257"/>
      <c r="C91" s="257"/>
      <c r="D91" s="257"/>
      <c r="E91" s="257"/>
      <c r="F91" s="257"/>
      <c r="G91" s="257"/>
      <c r="H91" s="257"/>
      <c r="I91" s="257"/>
    </row>
    <row r="92" spans="1:9">
      <c r="A92" s="256" t="s">
        <v>97</v>
      </c>
      <c r="B92" s="257"/>
      <c r="C92" s="257"/>
      <c r="D92" s="257"/>
      <c r="E92" s="257"/>
      <c r="F92" s="257"/>
      <c r="G92" s="257"/>
      <c r="H92" s="257"/>
      <c r="I92" s="257"/>
    </row>
    <row r="93" spans="1:9">
      <c r="A93" s="251" t="s">
        <v>200</v>
      </c>
      <c r="B93" s="252"/>
      <c r="C93" s="252"/>
      <c r="D93" s="252"/>
      <c r="E93" s="252"/>
      <c r="F93" s="252"/>
      <c r="G93" s="252"/>
      <c r="H93" s="252"/>
      <c r="I93" s="252"/>
    </row>
    <row r="97" spans="1:9">
      <c r="A97" s="195" t="s">
        <v>0</v>
      </c>
      <c r="B97" s="195"/>
      <c r="C97" s="196" t="s">
        <v>1</v>
      </c>
      <c r="D97" s="196"/>
      <c r="E97" s="196"/>
      <c r="F97" s="196"/>
      <c r="G97" s="196"/>
      <c r="H97" s="196"/>
      <c r="I97" s="196"/>
    </row>
    <row r="98" spans="1:9">
      <c r="A98" s="195" t="s">
        <v>2</v>
      </c>
      <c r="B98" s="195"/>
      <c r="C98" s="196" t="s">
        <v>75</v>
      </c>
      <c r="D98" s="196"/>
      <c r="E98" s="196"/>
      <c r="F98" s="196"/>
      <c r="G98" s="196"/>
      <c r="H98" s="196"/>
      <c r="I98" s="196"/>
    </row>
    <row r="99" spans="1:9">
      <c r="A99" s="195" t="s">
        <v>4</v>
      </c>
      <c r="B99" s="195"/>
      <c r="C99" s="196" t="s">
        <v>76</v>
      </c>
      <c r="D99" s="196"/>
      <c r="E99" s="196"/>
      <c r="F99" s="196"/>
      <c r="G99" s="196"/>
      <c r="H99" s="196"/>
      <c r="I99" s="196"/>
    </row>
    <row r="100" spans="1:9">
      <c r="A100" s="195" t="s">
        <v>6</v>
      </c>
      <c r="B100" s="195"/>
      <c r="C100" s="196" t="s">
        <v>77</v>
      </c>
      <c r="D100" s="196"/>
      <c r="E100" s="196"/>
      <c r="F100" s="196"/>
      <c r="G100" s="196"/>
      <c r="H100" s="196"/>
      <c r="I100" s="196"/>
    </row>
    <row r="101" spans="1:9">
      <c r="A101" s="248" t="s">
        <v>8</v>
      </c>
      <c r="B101" s="248"/>
      <c r="C101" s="248"/>
      <c r="D101" s="248" t="s">
        <v>9</v>
      </c>
      <c r="E101" s="253"/>
      <c r="F101" s="253"/>
      <c r="G101" s="253"/>
      <c r="H101" s="253"/>
      <c r="I101" s="88"/>
    </row>
    <row r="102" spans="1:9">
      <c r="A102" s="259"/>
      <c r="B102" s="259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206" t="s">
        <v>84</v>
      </c>
      <c r="B103" s="206"/>
      <c r="C103" s="59" t="s">
        <v>85</v>
      </c>
      <c r="D103" s="259" t="s">
        <v>86</v>
      </c>
      <c r="E103" s="59" t="s">
        <v>87</v>
      </c>
      <c r="F103" s="59" t="s">
        <v>89</v>
      </c>
      <c r="G103" s="259" t="s">
        <v>91</v>
      </c>
      <c r="H103" s="259" t="s">
        <v>38</v>
      </c>
      <c r="I103" s="259" t="s">
        <v>92</v>
      </c>
    </row>
    <row r="104" spans="1:9" ht="14.25">
      <c r="A104" s="206"/>
      <c r="B104" s="206"/>
      <c r="C104" s="76" t="s">
        <v>37</v>
      </c>
      <c r="D104" s="249"/>
      <c r="E104" s="76" t="s">
        <v>88</v>
      </c>
      <c r="F104" s="76" t="s">
        <v>90</v>
      </c>
      <c r="G104" s="249"/>
      <c r="H104" s="249"/>
      <c r="I104" s="249"/>
    </row>
    <row r="105" spans="1:9">
      <c r="A105" s="207"/>
      <c r="B105" s="207"/>
      <c r="C105" s="76"/>
      <c r="D105" s="76" t="s">
        <v>39</v>
      </c>
      <c r="E105" s="76" t="s">
        <v>40</v>
      </c>
      <c r="F105" s="76" t="s">
        <v>41</v>
      </c>
      <c r="G105" s="76" t="s">
        <v>42</v>
      </c>
      <c r="H105" s="76"/>
      <c r="I105" s="76"/>
    </row>
    <row r="106" spans="1:9" ht="15.75">
      <c r="A106" s="207"/>
      <c r="B106" s="207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61"/>
      <c r="B107" s="261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58" t="s">
        <v>95</v>
      </c>
      <c r="B108" s="53" t="s">
        <v>203</v>
      </c>
      <c r="C108" s="89">
        <f>'4A_DOC'!$B$39*$L$16</f>
        <v>1.43835557153343</v>
      </c>
      <c r="D108" s="90">
        <v>0.4</v>
      </c>
      <c r="E108" s="90">
        <v>0.38</v>
      </c>
      <c r="F108" s="34">
        <v>0</v>
      </c>
      <c r="G108" s="91">
        <v>0.57999999999999996</v>
      </c>
      <c r="H108" s="90">
        <f>44/12</f>
        <v>3.6666666666666665</v>
      </c>
      <c r="I108" s="53">
        <f>C108*D108*E108*F108*G108*H108</f>
        <v>0</v>
      </c>
    </row>
    <row r="109" spans="1:9">
      <c r="A109" s="258"/>
      <c r="B109" s="53" t="s">
        <v>204</v>
      </c>
      <c r="C109" s="89">
        <f>'4A_DOC'!$B$40*$L$16</f>
        <v>0.27839838973045</v>
      </c>
      <c r="D109" s="90">
        <v>0.9</v>
      </c>
      <c r="E109" s="90">
        <v>0.46</v>
      </c>
      <c r="F109" s="34">
        <f>1/100</f>
        <v>0.01</v>
      </c>
      <c r="G109" s="91">
        <v>0.57999999999999996</v>
      </c>
      <c r="H109" s="90">
        <f t="shared" ref="H109:H116" si="6">44/12</f>
        <v>3.6666666666666665</v>
      </c>
      <c r="I109" s="53">
        <f t="shared" ref="I109:I116" si="7">C109*D109*E109*F109*G109*H109</f>
        <v>2.4511307825427738E-3</v>
      </c>
    </row>
    <row r="110" spans="1:9">
      <c r="A110" s="258"/>
      <c r="B110" s="53" t="s">
        <v>205</v>
      </c>
      <c r="C110" s="89">
        <f>'4A_DOC'!$B$41*$L$16</f>
        <v>0</v>
      </c>
      <c r="D110" s="90">
        <v>0.85</v>
      </c>
      <c r="E110" s="90">
        <v>0.5</v>
      </c>
      <c r="F110" s="34">
        <v>0</v>
      </c>
      <c r="G110" s="91">
        <v>0.57999999999999996</v>
      </c>
      <c r="H110" s="90">
        <f t="shared" si="6"/>
        <v>3.6666666666666665</v>
      </c>
      <c r="I110" s="53">
        <f t="shared" si="7"/>
        <v>0</v>
      </c>
    </row>
    <row r="111" spans="1:9">
      <c r="A111" s="258"/>
      <c r="B111" s="53" t="s">
        <v>47</v>
      </c>
      <c r="C111" s="89">
        <f>'4A_DOC'!$B$42*$L$16</f>
        <v>1.7548847912970001E-2</v>
      </c>
      <c r="D111" s="90">
        <v>0.8</v>
      </c>
      <c r="E111" s="90">
        <v>0.5</v>
      </c>
      <c r="F111" s="34">
        <f>20/100</f>
        <v>0.2</v>
      </c>
      <c r="G111" s="91">
        <v>0.57999999999999996</v>
      </c>
      <c r="H111" s="90">
        <f t="shared" si="6"/>
        <v>3.6666666666666665</v>
      </c>
      <c r="I111" s="53">
        <f t="shared" si="7"/>
        <v>2.9856439915932958E-3</v>
      </c>
    </row>
    <row r="112" spans="1:9">
      <c r="A112" s="258"/>
      <c r="B112" s="53" t="s">
        <v>206</v>
      </c>
      <c r="C112" s="89">
        <f>'4A_DOC'!$B$43*$L$16</f>
        <v>0</v>
      </c>
      <c r="D112" s="90">
        <v>0.84</v>
      </c>
      <c r="E112" s="90">
        <v>0.67</v>
      </c>
      <c r="F112" s="34">
        <f>20/100</f>
        <v>0.2</v>
      </c>
      <c r="G112" s="91">
        <v>0.57999999999999996</v>
      </c>
      <c r="H112" s="90">
        <f t="shared" si="6"/>
        <v>3.6666666666666665</v>
      </c>
      <c r="I112" s="53">
        <f t="shared" si="7"/>
        <v>0</v>
      </c>
    </row>
    <row r="113" spans="1:9">
      <c r="A113" s="258"/>
      <c r="B113" s="53" t="s">
        <v>207</v>
      </c>
      <c r="C113" s="89">
        <f>'4A_DOC'!$B$44*$L$16</f>
        <v>0.23203476684927002</v>
      </c>
      <c r="D113" s="90">
        <v>1</v>
      </c>
      <c r="E113" s="90">
        <v>0.75</v>
      </c>
      <c r="F113" s="34">
        <f>100/100</f>
        <v>1</v>
      </c>
      <c r="G113" s="91">
        <v>0.57999999999999996</v>
      </c>
      <c r="H113" s="90">
        <f t="shared" si="6"/>
        <v>3.6666666666666665</v>
      </c>
      <c r="I113" s="53">
        <f t="shared" si="7"/>
        <v>0.37009545312458564</v>
      </c>
    </row>
    <row r="114" spans="1:9">
      <c r="A114" s="258"/>
      <c r="B114" s="53" t="s">
        <v>208</v>
      </c>
      <c r="C114" s="89">
        <f>'4A_DOC'!$B$45*$L$16</f>
        <v>3.8347482476489995E-2</v>
      </c>
      <c r="D114" s="90">
        <v>1</v>
      </c>
      <c r="E114" s="90">
        <v>0</v>
      </c>
      <c r="F114" s="34">
        <v>0</v>
      </c>
      <c r="G114" s="91">
        <v>0.57999999999999996</v>
      </c>
      <c r="H114" s="90">
        <f t="shared" si="6"/>
        <v>3.6666666666666665</v>
      </c>
      <c r="I114" s="53">
        <f t="shared" si="7"/>
        <v>0</v>
      </c>
    </row>
    <row r="115" spans="1:9">
      <c r="A115" s="258"/>
      <c r="B115" s="53" t="s">
        <v>209</v>
      </c>
      <c r="C115" s="89">
        <f>'4A_DOC'!$B$46*$L$16</f>
        <v>2.881477496821E-2</v>
      </c>
      <c r="D115" s="90">
        <v>1</v>
      </c>
      <c r="E115" s="90">
        <v>0</v>
      </c>
      <c r="F115" s="34">
        <v>0</v>
      </c>
      <c r="G115" s="91">
        <v>0.57999999999999996</v>
      </c>
      <c r="H115" s="90">
        <f t="shared" si="6"/>
        <v>3.6666666666666665</v>
      </c>
      <c r="I115" s="53">
        <f t="shared" si="7"/>
        <v>0</v>
      </c>
    </row>
    <row r="116" spans="1:9">
      <c r="A116" s="258"/>
      <c r="B116" s="53" t="s">
        <v>210</v>
      </c>
      <c r="C116" s="89">
        <f>'4A_DOC'!$B$47*$L$16</f>
        <v>0.13454116733277</v>
      </c>
      <c r="D116" s="90">
        <v>0.9</v>
      </c>
      <c r="E116" s="90">
        <v>0</v>
      </c>
      <c r="F116" s="34">
        <v>0</v>
      </c>
      <c r="G116" s="91">
        <v>0.57999999999999996</v>
      </c>
      <c r="H116" s="90">
        <f t="shared" si="6"/>
        <v>3.6666666666666665</v>
      </c>
      <c r="I116" s="53">
        <f t="shared" si="7"/>
        <v>0</v>
      </c>
    </row>
    <row r="117" spans="1:9">
      <c r="A117" s="258" t="s">
        <v>48</v>
      </c>
      <c r="B117" s="258"/>
      <c r="C117" s="7"/>
      <c r="D117" s="53"/>
      <c r="E117" s="53"/>
      <c r="F117" s="53"/>
      <c r="G117" s="53"/>
      <c r="H117" s="53"/>
      <c r="I117" s="53"/>
    </row>
    <row r="118" spans="1:9">
      <c r="A118" s="197" t="s">
        <v>273</v>
      </c>
      <c r="B118" s="198"/>
      <c r="C118" s="198"/>
      <c r="D118" s="198"/>
      <c r="E118" s="198"/>
      <c r="F118" s="198"/>
      <c r="G118" s="198"/>
      <c r="H118" s="199"/>
      <c r="I118" s="96">
        <f>SUM(I108:I117)</f>
        <v>0.3755322278987217</v>
      </c>
    </row>
    <row r="119" spans="1:9">
      <c r="A119" s="254" t="s">
        <v>53</v>
      </c>
      <c r="B119" s="255"/>
      <c r="C119" s="255"/>
      <c r="D119" s="255"/>
      <c r="E119" s="255"/>
      <c r="F119" s="255"/>
      <c r="G119" s="255"/>
      <c r="H119" s="255"/>
      <c r="I119" s="255"/>
    </row>
    <row r="120" spans="1:9">
      <c r="A120" s="256" t="s">
        <v>54</v>
      </c>
      <c r="B120" s="257"/>
      <c r="C120" s="257"/>
      <c r="D120" s="257"/>
      <c r="E120" s="257"/>
      <c r="F120" s="257"/>
      <c r="G120" s="257"/>
      <c r="H120" s="257"/>
      <c r="I120" s="257"/>
    </row>
    <row r="121" spans="1:9">
      <c r="A121" s="256" t="s">
        <v>55</v>
      </c>
      <c r="B121" s="257"/>
      <c r="C121" s="257"/>
      <c r="D121" s="257"/>
      <c r="E121" s="257"/>
      <c r="F121" s="257"/>
      <c r="G121" s="257"/>
      <c r="H121" s="257"/>
      <c r="I121" s="257"/>
    </row>
    <row r="122" spans="1:9">
      <c r="A122" s="256" t="s">
        <v>96</v>
      </c>
      <c r="B122" s="257"/>
      <c r="C122" s="257"/>
      <c r="D122" s="257"/>
      <c r="E122" s="257"/>
      <c r="F122" s="257"/>
      <c r="G122" s="257"/>
      <c r="H122" s="257"/>
      <c r="I122" s="257"/>
    </row>
    <row r="123" spans="1:9">
      <c r="A123" s="256" t="s">
        <v>97</v>
      </c>
      <c r="B123" s="257"/>
      <c r="C123" s="257"/>
      <c r="D123" s="257"/>
      <c r="E123" s="257"/>
      <c r="F123" s="257"/>
      <c r="G123" s="257"/>
      <c r="H123" s="257"/>
      <c r="I123" s="257"/>
    </row>
    <row r="124" spans="1:9">
      <c r="A124" s="251" t="s">
        <v>200</v>
      </c>
      <c r="B124" s="252"/>
      <c r="C124" s="252"/>
      <c r="D124" s="252"/>
      <c r="E124" s="252"/>
      <c r="F124" s="252"/>
      <c r="G124" s="252"/>
      <c r="H124" s="252"/>
      <c r="I124" s="252"/>
    </row>
    <row r="128" spans="1:9">
      <c r="A128" s="195" t="s">
        <v>0</v>
      </c>
      <c r="B128" s="195"/>
      <c r="C128" s="196" t="s">
        <v>1</v>
      </c>
      <c r="D128" s="196"/>
      <c r="E128" s="196"/>
      <c r="F128" s="196"/>
      <c r="G128" s="196"/>
      <c r="H128" s="196"/>
      <c r="I128" s="196"/>
    </row>
    <row r="129" spans="1:9">
      <c r="A129" s="195" t="s">
        <v>2</v>
      </c>
      <c r="B129" s="195"/>
      <c r="C129" s="196" t="s">
        <v>75</v>
      </c>
      <c r="D129" s="196"/>
      <c r="E129" s="196"/>
      <c r="F129" s="196"/>
      <c r="G129" s="196"/>
      <c r="H129" s="196"/>
      <c r="I129" s="196"/>
    </row>
    <row r="130" spans="1:9">
      <c r="A130" s="195" t="s">
        <v>4</v>
      </c>
      <c r="B130" s="195"/>
      <c r="C130" s="196" t="s">
        <v>76</v>
      </c>
      <c r="D130" s="196"/>
      <c r="E130" s="196"/>
      <c r="F130" s="196"/>
      <c r="G130" s="196"/>
      <c r="H130" s="196"/>
      <c r="I130" s="196"/>
    </row>
    <row r="131" spans="1:9">
      <c r="A131" s="195" t="s">
        <v>6</v>
      </c>
      <c r="B131" s="195"/>
      <c r="C131" s="196" t="s">
        <v>77</v>
      </c>
      <c r="D131" s="196"/>
      <c r="E131" s="196"/>
      <c r="F131" s="196"/>
      <c r="G131" s="196"/>
      <c r="H131" s="196"/>
      <c r="I131" s="196"/>
    </row>
    <row r="132" spans="1:9">
      <c r="A132" s="248" t="s">
        <v>8</v>
      </c>
      <c r="B132" s="248"/>
      <c r="C132" s="248"/>
      <c r="D132" s="248" t="s">
        <v>9</v>
      </c>
      <c r="E132" s="253"/>
      <c r="F132" s="253"/>
      <c r="G132" s="253"/>
      <c r="H132" s="253"/>
      <c r="I132" s="88"/>
    </row>
    <row r="133" spans="1:9">
      <c r="A133" s="259"/>
      <c r="B133" s="259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206" t="s">
        <v>84</v>
      </c>
      <c r="B134" s="206"/>
      <c r="C134" s="59" t="s">
        <v>85</v>
      </c>
      <c r="D134" s="259" t="s">
        <v>86</v>
      </c>
      <c r="E134" s="59" t="s">
        <v>87</v>
      </c>
      <c r="F134" s="59" t="s">
        <v>89</v>
      </c>
      <c r="G134" s="259" t="s">
        <v>91</v>
      </c>
      <c r="H134" s="259" t="s">
        <v>38</v>
      </c>
      <c r="I134" s="259" t="s">
        <v>92</v>
      </c>
    </row>
    <row r="135" spans="1:9" ht="14.25">
      <c r="A135" s="206"/>
      <c r="B135" s="206"/>
      <c r="C135" s="76" t="s">
        <v>37</v>
      </c>
      <c r="D135" s="249"/>
      <c r="E135" s="76" t="s">
        <v>88</v>
      </c>
      <c r="F135" s="76" t="s">
        <v>90</v>
      </c>
      <c r="G135" s="249"/>
      <c r="H135" s="249"/>
      <c r="I135" s="249"/>
    </row>
    <row r="136" spans="1:9">
      <c r="A136" s="207"/>
      <c r="B136" s="207"/>
      <c r="C136" s="76"/>
      <c r="D136" s="76" t="s">
        <v>39</v>
      </c>
      <c r="E136" s="76" t="s">
        <v>40</v>
      </c>
      <c r="F136" s="76" t="s">
        <v>41</v>
      </c>
      <c r="G136" s="76" t="s">
        <v>42</v>
      </c>
      <c r="H136" s="76"/>
      <c r="I136" s="76"/>
    </row>
    <row r="137" spans="1:9" ht="15.75">
      <c r="A137" s="207"/>
      <c r="B137" s="207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61"/>
      <c r="B138" s="261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58" t="s">
        <v>95</v>
      </c>
      <c r="B139" s="53" t="s">
        <v>203</v>
      </c>
      <c r="C139" s="89">
        <f>'4A_DOC'!$B$39*$L$17</f>
        <v>1.45836333117795</v>
      </c>
      <c r="D139" s="90">
        <v>0.4</v>
      </c>
      <c r="E139" s="90">
        <v>0.38</v>
      </c>
      <c r="F139" s="34">
        <v>0</v>
      </c>
      <c r="G139" s="91">
        <v>0.57999999999999996</v>
      </c>
      <c r="H139" s="90">
        <f>44/12</f>
        <v>3.6666666666666665</v>
      </c>
      <c r="I139" s="53">
        <f>C139*D139*E139*F139*G139*H139</f>
        <v>0</v>
      </c>
    </row>
    <row r="140" spans="1:9">
      <c r="A140" s="258"/>
      <c r="B140" s="53" t="s">
        <v>204</v>
      </c>
      <c r="C140" s="89">
        <f>'4A_DOC'!$B$40*$L$17</f>
        <v>0.28227095655425</v>
      </c>
      <c r="D140" s="90">
        <v>0.9</v>
      </c>
      <c r="E140" s="90">
        <v>0.46</v>
      </c>
      <c r="F140" s="34">
        <f>1/100</f>
        <v>0.01</v>
      </c>
      <c r="G140" s="91">
        <v>0.57999999999999996</v>
      </c>
      <c r="H140" s="90">
        <f t="shared" ref="H140:H147" si="8">44/12</f>
        <v>3.6666666666666665</v>
      </c>
      <c r="I140" s="53">
        <f t="shared" ref="I140:I147" si="9">C140*D140*E140*F140*G140*H140</f>
        <v>2.4852264098862388E-3</v>
      </c>
    </row>
    <row r="141" spans="1:9">
      <c r="A141" s="258"/>
      <c r="B141" s="53" t="s">
        <v>205</v>
      </c>
      <c r="C141" s="89">
        <f>'4A_DOC'!$B$41*$L$17</f>
        <v>0</v>
      </c>
      <c r="D141" s="90">
        <v>0.85</v>
      </c>
      <c r="E141" s="90">
        <v>0.5</v>
      </c>
      <c r="F141" s="34">
        <v>0</v>
      </c>
      <c r="G141" s="91">
        <v>0.57999999999999996</v>
      </c>
      <c r="H141" s="90">
        <f t="shared" si="8"/>
        <v>3.6666666666666665</v>
      </c>
      <c r="I141" s="53">
        <f t="shared" si="9"/>
        <v>0</v>
      </c>
    </row>
    <row r="142" spans="1:9">
      <c r="A142" s="258"/>
      <c r="B142" s="53" t="s">
        <v>47</v>
      </c>
      <c r="C142" s="89">
        <f>'4A_DOC'!$B$42*$L$17</f>
        <v>1.7792955238050003E-2</v>
      </c>
      <c r="D142" s="90">
        <v>0.8</v>
      </c>
      <c r="E142" s="90">
        <v>0.5</v>
      </c>
      <c r="F142" s="34">
        <f>20/100</f>
        <v>0.2</v>
      </c>
      <c r="G142" s="91">
        <v>0.57999999999999996</v>
      </c>
      <c r="H142" s="90">
        <f t="shared" si="8"/>
        <v>3.6666666666666665</v>
      </c>
      <c r="I142" s="53">
        <f t="shared" si="9"/>
        <v>3.0271747845002405E-3</v>
      </c>
    </row>
    <row r="143" spans="1:9">
      <c r="A143" s="258"/>
      <c r="B143" s="53" t="s">
        <v>206</v>
      </c>
      <c r="C143" s="89">
        <f>'4A_DOC'!$B$43*$L$17</f>
        <v>0</v>
      </c>
      <c r="D143" s="90">
        <v>0.84</v>
      </c>
      <c r="E143" s="90">
        <v>0.67</v>
      </c>
      <c r="F143" s="34">
        <f>20/100</f>
        <v>0.2</v>
      </c>
      <c r="G143" s="91">
        <v>0.57999999999999996</v>
      </c>
      <c r="H143" s="90">
        <f t="shared" si="8"/>
        <v>3.6666666666666665</v>
      </c>
      <c r="I143" s="53">
        <f t="shared" si="9"/>
        <v>0</v>
      </c>
    </row>
    <row r="144" spans="1:9">
      <c r="A144" s="258"/>
      <c r="B144" s="53" t="s">
        <v>207</v>
      </c>
      <c r="C144" s="89">
        <f>'4A_DOC'!$B$44*$L$17</f>
        <v>0.23526240814755001</v>
      </c>
      <c r="D144" s="90">
        <v>1</v>
      </c>
      <c r="E144" s="90">
        <v>0.75</v>
      </c>
      <c r="F144" s="34">
        <f>100/100</f>
        <v>1</v>
      </c>
      <c r="G144" s="91">
        <v>0.57999999999999996</v>
      </c>
      <c r="H144" s="90">
        <f t="shared" si="8"/>
        <v>3.6666666666666665</v>
      </c>
      <c r="I144" s="53">
        <f t="shared" si="9"/>
        <v>0.37524354099534218</v>
      </c>
    </row>
    <row r="145" spans="1:9">
      <c r="A145" s="258"/>
      <c r="B145" s="53" t="s">
        <v>208</v>
      </c>
      <c r="C145" s="89">
        <f>'4A_DOC'!$B$45*$L$17</f>
        <v>3.8880902186849996E-2</v>
      </c>
      <c r="D145" s="90">
        <v>1</v>
      </c>
      <c r="E145" s="90">
        <v>0</v>
      </c>
      <c r="F145" s="34">
        <v>0</v>
      </c>
      <c r="G145" s="91">
        <v>0.57999999999999996</v>
      </c>
      <c r="H145" s="90">
        <f t="shared" si="8"/>
        <v>3.6666666666666665</v>
      </c>
      <c r="I145" s="53">
        <f t="shared" si="9"/>
        <v>0</v>
      </c>
    </row>
    <row r="146" spans="1:9">
      <c r="A146" s="258"/>
      <c r="B146" s="53" t="s">
        <v>209</v>
      </c>
      <c r="C146" s="89">
        <f>'4A_DOC'!$B$46*$L$17</f>
        <v>2.9215593168650002E-2</v>
      </c>
      <c r="D146" s="90">
        <v>1</v>
      </c>
      <c r="E146" s="90">
        <v>0</v>
      </c>
      <c r="F146" s="34">
        <v>0</v>
      </c>
      <c r="G146" s="91">
        <v>0.57999999999999996</v>
      </c>
      <c r="H146" s="90">
        <f t="shared" si="8"/>
        <v>3.6666666666666665</v>
      </c>
      <c r="I146" s="53">
        <f t="shared" si="9"/>
        <v>0</v>
      </c>
    </row>
    <row r="147" spans="1:9">
      <c r="A147" s="258"/>
      <c r="B147" s="53" t="s">
        <v>210</v>
      </c>
      <c r="C147" s="89">
        <f>'4A_DOC'!$B$47*$L$17</f>
        <v>0.13641265682504999</v>
      </c>
      <c r="D147" s="90">
        <v>0.9</v>
      </c>
      <c r="E147" s="90">
        <v>0</v>
      </c>
      <c r="F147" s="34">
        <v>0</v>
      </c>
      <c r="G147" s="91">
        <v>0.57999999999999996</v>
      </c>
      <c r="H147" s="90">
        <f t="shared" si="8"/>
        <v>3.6666666666666665</v>
      </c>
      <c r="I147" s="53">
        <f t="shared" si="9"/>
        <v>0</v>
      </c>
    </row>
    <row r="148" spans="1:9">
      <c r="A148" s="258" t="s">
        <v>48</v>
      </c>
      <c r="B148" s="258"/>
      <c r="C148" s="7"/>
      <c r="D148" s="53"/>
      <c r="E148" s="53"/>
      <c r="F148" s="53"/>
      <c r="G148" s="53"/>
      <c r="H148" s="53"/>
      <c r="I148" s="53"/>
    </row>
    <row r="149" spans="1:9">
      <c r="A149" s="197" t="s">
        <v>274</v>
      </c>
      <c r="B149" s="198"/>
      <c r="C149" s="198"/>
      <c r="D149" s="198"/>
      <c r="E149" s="198"/>
      <c r="F149" s="198"/>
      <c r="G149" s="198"/>
      <c r="H149" s="199"/>
      <c r="I149" s="96">
        <f>SUM(I139:I148)</f>
        <v>0.38075594218972864</v>
      </c>
    </row>
    <row r="150" spans="1:9">
      <c r="A150" s="254" t="s">
        <v>53</v>
      </c>
      <c r="B150" s="255"/>
      <c r="C150" s="255"/>
      <c r="D150" s="255"/>
      <c r="E150" s="255"/>
      <c r="F150" s="255"/>
      <c r="G150" s="255"/>
      <c r="H150" s="255"/>
      <c r="I150" s="255"/>
    </row>
    <row r="151" spans="1:9">
      <c r="A151" s="256" t="s">
        <v>54</v>
      </c>
      <c r="B151" s="257"/>
      <c r="C151" s="257"/>
      <c r="D151" s="257"/>
      <c r="E151" s="257"/>
      <c r="F151" s="257"/>
      <c r="G151" s="257"/>
      <c r="H151" s="257"/>
      <c r="I151" s="257"/>
    </row>
    <row r="152" spans="1:9">
      <c r="A152" s="256" t="s">
        <v>55</v>
      </c>
      <c r="B152" s="257"/>
      <c r="C152" s="257"/>
      <c r="D152" s="257"/>
      <c r="E152" s="257"/>
      <c r="F152" s="257"/>
      <c r="G152" s="257"/>
      <c r="H152" s="257"/>
      <c r="I152" s="257"/>
    </row>
    <row r="153" spans="1:9">
      <c r="A153" s="256" t="s">
        <v>96</v>
      </c>
      <c r="B153" s="257"/>
      <c r="C153" s="257"/>
      <c r="D153" s="257"/>
      <c r="E153" s="257"/>
      <c r="F153" s="257"/>
      <c r="G153" s="257"/>
      <c r="H153" s="257"/>
      <c r="I153" s="257"/>
    </row>
    <row r="154" spans="1:9">
      <c r="A154" s="256" t="s">
        <v>97</v>
      </c>
      <c r="B154" s="257"/>
      <c r="C154" s="257"/>
      <c r="D154" s="257"/>
      <c r="E154" s="257"/>
      <c r="F154" s="257"/>
      <c r="G154" s="257"/>
      <c r="H154" s="257"/>
      <c r="I154" s="257"/>
    </row>
    <row r="155" spans="1:9">
      <c r="A155" s="251" t="s">
        <v>200</v>
      </c>
      <c r="B155" s="252"/>
      <c r="C155" s="252"/>
      <c r="D155" s="252"/>
      <c r="E155" s="252"/>
      <c r="F155" s="252"/>
      <c r="G155" s="252"/>
      <c r="H155" s="252"/>
      <c r="I155" s="252"/>
    </row>
    <row r="158" spans="1:9">
      <c r="A158" s="195" t="s">
        <v>0</v>
      </c>
      <c r="B158" s="195"/>
      <c r="C158" s="196" t="s">
        <v>1</v>
      </c>
      <c r="D158" s="196"/>
      <c r="E158" s="196"/>
      <c r="F158" s="196"/>
      <c r="G158" s="196"/>
      <c r="H158" s="196"/>
      <c r="I158" s="196"/>
    </row>
    <row r="159" spans="1:9">
      <c r="A159" s="195" t="s">
        <v>2</v>
      </c>
      <c r="B159" s="195"/>
      <c r="C159" s="196" t="s">
        <v>75</v>
      </c>
      <c r="D159" s="196"/>
      <c r="E159" s="196"/>
      <c r="F159" s="196"/>
      <c r="G159" s="196"/>
      <c r="H159" s="196"/>
      <c r="I159" s="196"/>
    </row>
    <row r="160" spans="1:9">
      <c r="A160" s="195" t="s">
        <v>4</v>
      </c>
      <c r="B160" s="195"/>
      <c r="C160" s="196" t="s">
        <v>76</v>
      </c>
      <c r="D160" s="196"/>
      <c r="E160" s="196"/>
      <c r="F160" s="196"/>
      <c r="G160" s="196"/>
      <c r="H160" s="196"/>
      <c r="I160" s="196"/>
    </row>
    <row r="161" spans="1:9">
      <c r="A161" s="195" t="s">
        <v>6</v>
      </c>
      <c r="B161" s="195"/>
      <c r="C161" s="196" t="s">
        <v>77</v>
      </c>
      <c r="D161" s="196"/>
      <c r="E161" s="196"/>
      <c r="F161" s="196"/>
      <c r="G161" s="196"/>
      <c r="H161" s="196"/>
      <c r="I161" s="196"/>
    </row>
    <row r="162" spans="1:9">
      <c r="A162" s="248" t="s">
        <v>8</v>
      </c>
      <c r="B162" s="248"/>
      <c r="C162" s="248"/>
      <c r="D162" s="248" t="s">
        <v>9</v>
      </c>
      <c r="E162" s="253"/>
      <c r="F162" s="253"/>
      <c r="G162" s="253"/>
      <c r="H162" s="253"/>
      <c r="I162" s="88"/>
    </row>
    <row r="163" spans="1:9">
      <c r="A163" s="259"/>
      <c r="B163" s="259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206" t="s">
        <v>84</v>
      </c>
      <c r="B164" s="206"/>
      <c r="C164" s="59" t="s">
        <v>85</v>
      </c>
      <c r="D164" s="259" t="s">
        <v>86</v>
      </c>
      <c r="E164" s="59" t="s">
        <v>87</v>
      </c>
      <c r="F164" s="59" t="s">
        <v>89</v>
      </c>
      <c r="G164" s="259" t="s">
        <v>91</v>
      </c>
      <c r="H164" s="259" t="s">
        <v>38</v>
      </c>
      <c r="I164" s="259" t="s">
        <v>92</v>
      </c>
    </row>
    <row r="165" spans="1:9" ht="14.25">
      <c r="A165" s="206"/>
      <c r="B165" s="206"/>
      <c r="C165" s="76" t="s">
        <v>37</v>
      </c>
      <c r="D165" s="249"/>
      <c r="E165" s="76" t="s">
        <v>88</v>
      </c>
      <c r="F165" s="76" t="s">
        <v>90</v>
      </c>
      <c r="G165" s="249"/>
      <c r="H165" s="249"/>
      <c r="I165" s="249"/>
    </row>
    <row r="166" spans="1:9">
      <c r="A166" s="207"/>
      <c r="B166" s="207"/>
      <c r="C166" s="76"/>
      <c r="D166" s="76" t="s">
        <v>39</v>
      </c>
      <c r="E166" s="76" t="s">
        <v>40</v>
      </c>
      <c r="F166" s="76" t="s">
        <v>41</v>
      </c>
      <c r="G166" s="76" t="s">
        <v>42</v>
      </c>
      <c r="H166" s="76"/>
      <c r="I166" s="76"/>
    </row>
    <row r="167" spans="1:9" ht="15.75">
      <c r="A167" s="207"/>
      <c r="B167" s="207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61"/>
      <c r="B168" s="261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58" t="s">
        <v>95</v>
      </c>
      <c r="B169" s="53" t="s">
        <v>203</v>
      </c>
      <c r="C169" s="89">
        <f>'4A_DOC'!$B$39*$L$18</f>
        <v>1.4750616787829698</v>
      </c>
      <c r="D169" s="90">
        <v>0.4</v>
      </c>
      <c r="E169" s="90">
        <v>0.38</v>
      </c>
      <c r="F169" s="34">
        <v>0</v>
      </c>
      <c r="G169" s="91">
        <v>0.57999999999999996</v>
      </c>
      <c r="H169" s="90">
        <f>44/12</f>
        <v>3.6666666666666665</v>
      </c>
      <c r="I169" s="53">
        <f>C169*D169*E169*F169*G169*H169</f>
        <v>0</v>
      </c>
    </row>
    <row r="170" spans="1:9">
      <c r="A170" s="258"/>
      <c r="B170" s="53" t="s">
        <v>204</v>
      </c>
      <c r="C170" s="89">
        <f>'4A_DOC'!$B$40*$L$18</f>
        <v>0.28550297593554996</v>
      </c>
      <c r="D170" s="90">
        <v>0.9</v>
      </c>
      <c r="E170" s="90">
        <v>0.46</v>
      </c>
      <c r="F170" s="34">
        <f>1/100</f>
        <v>0.01</v>
      </c>
      <c r="G170" s="91">
        <v>0.57999999999999996</v>
      </c>
      <c r="H170" s="90">
        <f t="shared" ref="H170:H177" si="10">44/12</f>
        <v>3.6666666666666665</v>
      </c>
      <c r="I170" s="53">
        <f t="shared" ref="I170:I177" si="11">C170*D170*E170*F170*G170*H170</f>
        <v>2.5136824013269562E-3</v>
      </c>
    </row>
    <row r="171" spans="1:9">
      <c r="A171" s="258"/>
      <c r="B171" s="53" t="s">
        <v>205</v>
      </c>
      <c r="C171" s="89">
        <f>'4A_DOC'!$B$41*$L$18</f>
        <v>0</v>
      </c>
      <c r="D171" s="90">
        <v>0.85</v>
      </c>
      <c r="E171" s="90">
        <v>0.5</v>
      </c>
      <c r="F171" s="34">
        <v>0</v>
      </c>
      <c r="G171" s="91">
        <v>0.57999999999999996</v>
      </c>
      <c r="H171" s="90">
        <f t="shared" si="10"/>
        <v>3.6666666666666665</v>
      </c>
      <c r="I171" s="53">
        <f t="shared" si="11"/>
        <v>0</v>
      </c>
    </row>
    <row r="172" spans="1:9">
      <c r="A172" s="258"/>
      <c r="B172" s="53" t="s">
        <v>47</v>
      </c>
      <c r="C172" s="89">
        <f>'4A_DOC'!$B$42*$L$18</f>
        <v>1.799668564263E-2</v>
      </c>
      <c r="D172" s="90">
        <v>0.8</v>
      </c>
      <c r="E172" s="90">
        <v>0.5</v>
      </c>
      <c r="F172" s="34">
        <f>20/100</f>
        <v>0.2</v>
      </c>
      <c r="G172" s="91">
        <v>0.57999999999999996</v>
      </c>
      <c r="H172" s="90">
        <f t="shared" si="10"/>
        <v>3.6666666666666665</v>
      </c>
      <c r="I172" s="53">
        <f t="shared" si="11"/>
        <v>3.0618361173327838E-3</v>
      </c>
    </row>
    <row r="173" spans="1:9">
      <c r="A173" s="258"/>
      <c r="B173" s="53" t="s">
        <v>206</v>
      </c>
      <c r="C173" s="89">
        <f>'4A_DOC'!$B$43*$L$18</f>
        <v>0</v>
      </c>
      <c r="D173" s="90">
        <v>0.84</v>
      </c>
      <c r="E173" s="90">
        <v>0.67</v>
      </c>
      <c r="F173" s="34">
        <f>20/100</f>
        <v>0.2</v>
      </c>
      <c r="G173" s="91">
        <v>0.57999999999999996</v>
      </c>
      <c r="H173" s="90">
        <f t="shared" si="10"/>
        <v>3.6666666666666665</v>
      </c>
      <c r="I173" s="53">
        <f t="shared" si="11"/>
        <v>0</v>
      </c>
    </row>
    <row r="174" spans="1:9">
      <c r="A174" s="258"/>
      <c r="B174" s="53" t="s">
        <v>207</v>
      </c>
      <c r="C174" s="89">
        <f>'4A_DOC'!$B$44*$L$18</f>
        <v>0.23795617683032999</v>
      </c>
      <c r="D174" s="90">
        <v>1</v>
      </c>
      <c r="E174" s="90">
        <v>0.75</v>
      </c>
      <c r="F174" s="34">
        <f>100/100</f>
        <v>1</v>
      </c>
      <c r="G174" s="91">
        <v>0.57999999999999996</v>
      </c>
      <c r="H174" s="90">
        <f t="shared" si="10"/>
        <v>3.6666666666666665</v>
      </c>
      <c r="I174" s="53">
        <f t="shared" si="11"/>
        <v>0.37954010204437627</v>
      </c>
    </row>
    <row r="175" spans="1:9">
      <c r="A175" s="258"/>
      <c r="B175" s="53" t="s">
        <v>208</v>
      </c>
      <c r="C175" s="89">
        <f>'4A_DOC'!$B$45*$L$18</f>
        <v>3.9326090848709992E-2</v>
      </c>
      <c r="D175" s="90">
        <v>1</v>
      </c>
      <c r="E175" s="90">
        <v>0</v>
      </c>
      <c r="F175" s="34">
        <v>0</v>
      </c>
      <c r="G175" s="91">
        <v>0.57999999999999996</v>
      </c>
      <c r="H175" s="90">
        <f t="shared" si="10"/>
        <v>3.6666666666666665</v>
      </c>
      <c r="I175" s="53">
        <f t="shared" si="11"/>
        <v>0</v>
      </c>
    </row>
    <row r="176" spans="1:9">
      <c r="A176" s="258"/>
      <c r="B176" s="53" t="s">
        <v>209</v>
      </c>
      <c r="C176" s="89">
        <f>'4A_DOC'!$B$46*$L$18</f>
        <v>2.9550113462589997E-2</v>
      </c>
      <c r="D176" s="90">
        <v>1</v>
      </c>
      <c r="E176" s="90">
        <v>0</v>
      </c>
      <c r="F176" s="34">
        <v>0</v>
      </c>
      <c r="G176" s="91">
        <v>0.57999999999999996</v>
      </c>
      <c r="H176" s="90">
        <f t="shared" si="10"/>
        <v>3.6666666666666665</v>
      </c>
      <c r="I176" s="53">
        <f t="shared" si="11"/>
        <v>0</v>
      </c>
    </row>
    <row r="177" spans="1:9">
      <c r="A177" s="258"/>
      <c r="B177" s="53" t="s">
        <v>210</v>
      </c>
      <c r="C177" s="89">
        <f>'4A_DOC'!$B$47*$L$18</f>
        <v>0.13797458992682998</v>
      </c>
      <c r="D177" s="90">
        <v>0.9</v>
      </c>
      <c r="E177" s="90">
        <v>0</v>
      </c>
      <c r="F177" s="34">
        <v>0</v>
      </c>
      <c r="G177" s="91">
        <v>0.57999999999999996</v>
      </c>
      <c r="H177" s="90">
        <f t="shared" si="10"/>
        <v>3.6666666666666665</v>
      </c>
      <c r="I177" s="53">
        <f t="shared" si="11"/>
        <v>0</v>
      </c>
    </row>
    <row r="178" spans="1:9">
      <c r="A178" s="258" t="s">
        <v>48</v>
      </c>
      <c r="B178" s="258"/>
      <c r="C178" s="7"/>
      <c r="D178" s="53"/>
      <c r="E178" s="53"/>
      <c r="F178" s="53"/>
      <c r="G178" s="53"/>
      <c r="H178" s="53"/>
      <c r="I178" s="53"/>
    </row>
    <row r="179" spans="1:9">
      <c r="A179" s="197" t="s">
        <v>275</v>
      </c>
      <c r="B179" s="198"/>
      <c r="C179" s="198"/>
      <c r="D179" s="198"/>
      <c r="E179" s="198"/>
      <c r="F179" s="198"/>
      <c r="G179" s="198"/>
      <c r="H179" s="199"/>
      <c r="I179" s="96">
        <f>SUM(I169:I178)</f>
        <v>0.385115620563036</v>
      </c>
    </row>
    <row r="180" spans="1:9">
      <c r="A180" s="254" t="s">
        <v>53</v>
      </c>
      <c r="B180" s="255"/>
      <c r="C180" s="255"/>
      <c r="D180" s="255"/>
      <c r="E180" s="255"/>
      <c r="F180" s="255"/>
      <c r="G180" s="255"/>
      <c r="H180" s="255"/>
      <c r="I180" s="255"/>
    </row>
    <row r="181" spans="1:9">
      <c r="A181" s="256" t="s">
        <v>54</v>
      </c>
      <c r="B181" s="257"/>
      <c r="C181" s="257"/>
      <c r="D181" s="257"/>
      <c r="E181" s="257"/>
      <c r="F181" s="257"/>
      <c r="G181" s="257"/>
      <c r="H181" s="257"/>
      <c r="I181" s="257"/>
    </row>
    <row r="182" spans="1:9">
      <c r="A182" s="256" t="s">
        <v>55</v>
      </c>
      <c r="B182" s="257"/>
      <c r="C182" s="257"/>
      <c r="D182" s="257"/>
      <c r="E182" s="257"/>
      <c r="F182" s="257"/>
      <c r="G182" s="257"/>
      <c r="H182" s="257"/>
      <c r="I182" s="257"/>
    </row>
    <row r="183" spans="1:9">
      <c r="A183" s="256" t="s">
        <v>96</v>
      </c>
      <c r="B183" s="257"/>
      <c r="C183" s="257"/>
      <c r="D183" s="257"/>
      <c r="E183" s="257"/>
      <c r="F183" s="257"/>
      <c r="G183" s="257"/>
      <c r="H183" s="257"/>
      <c r="I183" s="257"/>
    </row>
    <row r="184" spans="1:9">
      <c r="A184" s="256" t="s">
        <v>97</v>
      </c>
      <c r="B184" s="257"/>
      <c r="C184" s="257"/>
      <c r="D184" s="257"/>
      <c r="E184" s="257"/>
      <c r="F184" s="257"/>
      <c r="G184" s="257"/>
      <c r="H184" s="257"/>
      <c r="I184" s="257"/>
    </row>
    <row r="185" spans="1:9">
      <c r="A185" s="251" t="s">
        <v>200</v>
      </c>
      <c r="B185" s="252"/>
      <c r="C185" s="252"/>
      <c r="D185" s="252"/>
      <c r="E185" s="252"/>
      <c r="F185" s="252"/>
      <c r="G185" s="252"/>
      <c r="H185" s="252"/>
      <c r="I185" s="252"/>
    </row>
    <row r="188" spans="1:9">
      <c r="A188" s="195" t="s">
        <v>0</v>
      </c>
      <c r="B188" s="195"/>
      <c r="C188" s="196" t="s">
        <v>1</v>
      </c>
      <c r="D188" s="196"/>
      <c r="E188" s="196"/>
      <c r="F188" s="196"/>
      <c r="G188" s="196"/>
      <c r="H188" s="196"/>
      <c r="I188" s="196"/>
    </row>
    <row r="189" spans="1:9">
      <c r="A189" s="195" t="s">
        <v>2</v>
      </c>
      <c r="B189" s="195"/>
      <c r="C189" s="196" t="s">
        <v>75</v>
      </c>
      <c r="D189" s="196"/>
      <c r="E189" s="196"/>
      <c r="F189" s="196"/>
      <c r="G189" s="196"/>
      <c r="H189" s="196"/>
      <c r="I189" s="196"/>
    </row>
    <row r="190" spans="1:9">
      <c r="A190" s="195" t="s">
        <v>4</v>
      </c>
      <c r="B190" s="195"/>
      <c r="C190" s="196" t="s">
        <v>76</v>
      </c>
      <c r="D190" s="196"/>
      <c r="E190" s="196"/>
      <c r="F190" s="196"/>
      <c r="G190" s="196"/>
      <c r="H190" s="196"/>
      <c r="I190" s="196"/>
    </row>
    <row r="191" spans="1:9">
      <c r="A191" s="195" t="s">
        <v>6</v>
      </c>
      <c r="B191" s="195"/>
      <c r="C191" s="196" t="s">
        <v>77</v>
      </c>
      <c r="D191" s="196"/>
      <c r="E191" s="196"/>
      <c r="F191" s="196"/>
      <c r="G191" s="196"/>
      <c r="H191" s="196"/>
      <c r="I191" s="196"/>
    </row>
    <row r="192" spans="1:9">
      <c r="A192" s="248" t="s">
        <v>8</v>
      </c>
      <c r="B192" s="248"/>
      <c r="C192" s="248"/>
      <c r="D192" s="248" t="s">
        <v>9</v>
      </c>
      <c r="E192" s="253"/>
      <c r="F192" s="253"/>
      <c r="G192" s="253"/>
      <c r="H192" s="253"/>
      <c r="I192" s="88"/>
    </row>
    <row r="193" spans="1:9">
      <c r="A193" s="259"/>
      <c r="B193" s="259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206" t="s">
        <v>84</v>
      </c>
      <c r="B194" s="206"/>
      <c r="C194" s="59" t="s">
        <v>85</v>
      </c>
      <c r="D194" s="259" t="s">
        <v>86</v>
      </c>
      <c r="E194" s="59" t="s">
        <v>87</v>
      </c>
      <c r="F194" s="59" t="s">
        <v>89</v>
      </c>
      <c r="G194" s="259" t="s">
        <v>91</v>
      </c>
      <c r="H194" s="259" t="s">
        <v>38</v>
      </c>
      <c r="I194" s="259" t="s">
        <v>92</v>
      </c>
    </row>
    <row r="195" spans="1:9" ht="14.25">
      <c r="A195" s="206"/>
      <c r="B195" s="206"/>
      <c r="C195" s="76" t="s">
        <v>37</v>
      </c>
      <c r="D195" s="249"/>
      <c r="E195" s="76" t="s">
        <v>88</v>
      </c>
      <c r="F195" s="76" t="s">
        <v>90</v>
      </c>
      <c r="G195" s="249"/>
      <c r="H195" s="249"/>
      <c r="I195" s="249"/>
    </row>
    <row r="196" spans="1:9">
      <c r="A196" s="207"/>
      <c r="B196" s="207"/>
      <c r="C196" s="76"/>
      <c r="D196" s="76" t="s">
        <v>39</v>
      </c>
      <c r="E196" s="76" t="s">
        <v>40</v>
      </c>
      <c r="F196" s="76" t="s">
        <v>41</v>
      </c>
      <c r="G196" s="76" t="s">
        <v>42</v>
      </c>
      <c r="H196" s="76"/>
      <c r="I196" s="76"/>
    </row>
    <row r="197" spans="1:9" ht="15.75">
      <c r="A197" s="207"/>
      <c r="B197" s="207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61"/>
      <c r="B198" s="261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58" t="s">
        <v>95</v>
      </c>
      <c r="B199" s="53" t="s">
        <v>203</v>
      </c>
      <c r="C199" s="89">
        <f>'4A_DOC'!$B$39*$L$19</f>
        <v>1.5329423498075281</v>
      </c>
      <c r="D199" s="90">
        <v>0.4</v>
      </c>
      <c r="E199" s="90">
        <v>0.38</v>
      </c>
      <c r="F199" s="34">
        <v>0</v>
      </c>
      <c r="G199" s="91">
        <v>0.57999999999999996</v>
      </c>
      <c r="H199" s="90">
        <f>44/12</f>
        <v>3.6666666666666665</v>
      </c>
      <c r="I199" s="53">
        <f>C199*D199*E199*F199*G199*H199</f>
        <v>0</v>
      </c>
    </row>
    <row r="200" spans="1:9">
      <c r="A200" s="258"/>
      <c r="B200" s="53" t="s">
        <v>204</v>
      </c>
      <c r="C200" s="89">
        <f>'4A_DOC'!$B$40*$L$19</f>
        <v>0.29670596769131996</v>
      </c>
      <c r="D200" s="90">
        <v>0.9</v>
      </c>
      <c r="E200" s="90">
        <v>0.46</v>
      </c>
      <c r="F200" s="34">
        <f>1/100</f>
        <v>0.01</v>
      </c>
      <c r="G200" s="91">
        <v>0.57999999999999996</v>
      </c>
      <c r="H200" s="90">
        <f t="shared" ref="H200:H207" si="12">44/12</f>
        <v>3.6666666666666665</v>
      </c>
      <c r="I200" s="53">
        <f t="shared" ref="I200:I207" si="13">C200*D200*E200*F200*G200*H200</f>
        <v>2.6123180219414575E-3</v>
      </c>
    </row>
    <row r="201" spans="1:9">
      <c r="A201" s="258"/>
      <c r="B201" s="53" t="s">
        <v>205</v>
      </c>
      <c r="C201" s="89">
        <f>'4A_DOC'!$B$41*$L$19</f>
        <v>0</v>
      </c>
      <c r="D201" s="90">
        <v>0.85</v>
      </c>
      <c r="E201" s="90">
        <v>0.5</v>
      </c>
      <c r="F201" s="34">
        <v>0</v>
      </c>
      <c r="G201" s="91">
        <v>0.57999999999999996</v>
      </c>
      <c r="H201" s="90">
        <f t="shared" si="12"/>
        <v>3.6666666666666665</v>
      </c>
      <c r="I201" s="53">
        <f t="shared" si="13"/>
        <v>0</v>
      </c>
    </row>
    <row r="202" spans="1:9">
      <c r="A202" s="258"/>
      <c r="B202" s="53" t="s">
        <v>47</v>
      </c>
      <c r="C202" s="89">
        <f>'4A_DOC'!$B$42*$L$19</f>
        <v>1.8702866445912E-2</v>
      </c>
      <c r="D202" s="90">
        <v>0.8</v>
      </c>
      <c r="E202" s="90">
        <v>0.5</v>
      </c>
      <c r="F202" s="34">
        <f>20/100</f>
        <v>0.2</v>
      </c>
      <c r="G202" s="91">
        <v>0.57999999999999996</v>
      </c>
      <c r="H202" s="90">
        <f t="shared" si="12"/>
        <v>3.6666666666666665</v>
      </c>
      <c r="I202" s="53">
        <f t="shared" si="13"/>
        <v>3.1819810113311612E-3</v>
      </c>
    </row>
    <row r="203" spans="1:9">
      <c r="A203" s="258"/>
      <c r="B203" s="53" t="s">
        <v>206</v>
      </c>
      <c r="C203" s="89">
        <f>'4A_DOC'!$B$43*$L$19</f>
        <v>0</v>
      </c>
      <c r="D203" s="90">
        <v>0.84</v>
      </c>
      <c r="E203" s="90">
        <v>0.67</v>
      </c>
      <c r="F203" s="34">
        <f>20/100</f>
        <v>0.2</v>
      </c>
      <c r="G203" s="91">
        <v>0.57999999999999996</v>
      </c>
      <c r="H203" s="90">
        <f t="shared" si="12"/>
        <v>3.6666666666666665</v>
      </c>
      <c r="I203" s="53">
        <f t="shared" si="13"/>
        <v>0</v>
      </c>
    </row>
    <row r="204" spans="1:9">
      <c r="A204" s="258"/>
      <c r="B204" s="53" t="s">
        <v>207</v>
      </c>
      <c r="C204" s="89">
        <f>'4A_DOC'!$B$44*$L$19</f>
        <v>0.24729345634039201</v>
      </c>
      <c r="D204" s="90">
        <v>1</v>
      </c>
      <c r="E204" s="90">
        <v>0.75</v>
      </c>
      <c r="F204" s="34">
        <f>100/100</f>
        <v>1</v>
      </c>
      <c r="G204" s="91">
        <v>0.57999999999999996</v>
      </c>
      <c r="H204" s="90">
        <f t="shared" si="12"/>
        <v>3.6666666666666665</v>
      </c>
      <c r="I204" s="53">
        <f t="shared" si="13"/>
        <v>0.39443306286292523</v>
      </c>
    </row>
    <row r="205" spans="1:9">
      <c r="A205" s="258"/>
      <c r="B205" s="53" t="s">
        <v>208</v>
      </c>
      <c r="C205" s="89">
        <f>'4A_DOC'!$B$45*$L$19</f>
        <v>4.0869226678103998E-2</v>
      </c>
      <c r="D205" s="90">
        <v>1</v>
      </c>
      <c r="E205" s="90">
        <v>0</v>
      </c>
      <c r="F205" s="34">
        <v>0</v>
      </c>
      <c r="G205" s="91">
        <v>0.57999999999999996</v>
      </c>
      <c r="H205" s="90">
        <f t="shared" si="12"/>
        <v>3.6666666666666665</v>
      </c>
      <c r="I205" s="53">
        <f t="shared" si="13"/>
        <v>0</v>
      </c>
    </row>
    <row r="206" spans="1:9">
      <c r="A206" s="258"/>
      <c r="B206" s="53" t="s">
        <v>209</v>
      </c>
      <c r="C206" s="89">
        <f>'4A_DOC'!$B$46*$L$19</f>
        <v>3.0709644905016001E-2</v>
      </c>
      <c r="D206" s="90">
        <v>1</v>
      </c>
      <c r="E206" s="90">
        <v>0</v>
      </c>
      <c r="F206" s="34">
        <v>0</v>
      </c>
      <c r="G206" s="91">
        <v>0.57999999999999996</v>
      </c>
      <c r="H206" s="90">
        <f t="shared" si="12"/>
        <v>3.6666666666666665</v>
      </c>
      <c r="I206" s="53">
        <f t="shared" si="13"/>
        <v>0</v>
      </c>
    </row>
    <row r="207" spans="1:9">
      <c r="A207" s="258"/>
      <c r="B207" s="53" t="s">
        <v>210</v>
      </c>
      <c r="C207" s="89">
        <f>'4A_DOC'!$B$47*$L$19</f>
        <v>0.14338864275199201</v>
      </c>
      <c r="D207" s="90">
        <v>0.9</v>
      </c>
      <c r="E207" s="90">
        <v>0</v>
      </c>
      <c r="F207" s="34">
        <v>0</v>
      </c>
      <c r="G207" s="91">
        <v>0.57999999999999996</v>
      </c>
      <c r="H207" s="90">
        <f t="shared" si="12"/>
        <v>3.6666666666666665</v>
      </c>
      <c r="I207" s="53">
        <f t="shared" si="13"/>
        <v>0</v>
      </c>
    </row>
    <row r="208" spans="1:9">
      <c r="A208" s="258" t="s">
        <v>48</v>
      </c>
      <c r="B208" s="258"/>
      <c r="C208" s="7"/>
      <c r="D208" s="53"/>
      <c r="E208" s="53"/>
      <c r="F208" s="53"/>
      <c r="G208" s="53"/>
      <c r="H208" s="53"/>
      <c r="I208" s="53"/>
    </row>
    <row r="209" spans="1:9">
      <c r="A209" s="197" t="s">
        <v>276</v>
      </c>
      <c r="B209" s="198"/>
      <c r="C209" s="198"/>
      <c r="D209" s="198"/>
      <c r="E209" s="198"/>
      <c r="F209" s="198"/>
      <c r="G209" s="198"/>
      <c r="H209" s="199"/>
      <c r="I209" s="96">
        <f>SUM(I199:I208)</f>
        <v>0.40022736189619784</v>
      </c>
    </row>
    <row r="210" spans="1:9">
      <c r="A210" s="254" t="s">
        <v>53</v>
      </c>
      <c r="B210" s="255"/>
      <c r="C210" s="255"/>
      <c r="D210" s="255"/>
      <c r="E210" s="255"/>
      <c r="F210" s="255"/>
      <c r="G210" s="255"/>
      <c r="H210" s="255"/>
      <c r="I210" s="255"/>
    </row>
    <row r="211" spans="1:9">
      <c r="A211" s="256" t="s">
        <v>54</v>
      </c>
      <c r="B211" s="257"/>
      <c r="C211" s="257"/>
      <c r="D211" s="257"/>
      <c r="E211" s="257"/>
      <c r="F211" s="257"/>
      <c r="G211" s="257"/>
      <c r="H211" s="257"/>
      <c r="I211" s="257"/>
    </row>
    <row r="212" spans="1:9">
      <c r="A212" s="256" t="s">
        <v>55</v>
      </c>
      <c r="B212" s="257"/>
      <c r="C212" s="257"/>
      <c r="D212" s="257"/>
      <c r="E212" s="257"/>
      <c r="F212" s="257"/>
      <c r="G212" s="257"/>
      <c r="H212" s="257"/>
      <c r="I212" s="257"/>
    </row>
    <row r="213" spans="1:9">
      <c r="A213" s="256" t="s">
        <v>96</v>
      </c>
      <c r="B213" s="257"/>
      <c r="C213" s="257"/>
      <c r="D213" s="257"/>
      <c r="E213" s="257"/>
      <c r="F213" s="257"/>
      <c r="G213" s="257"/>
      <c r="H213" s="257"/>
      <c r="I213" s="257"/>
    </row>
    <row r="214" spans="1:9">
      <c r="A214" s="256" t="s">
        <v>97</v>
      </c>
      <c r="B214" s="257"/>
      <c r="C214" s="257"/>
      <c r="D214" s="257"/>
      <c r="E214" s="257"/>
      <c r="F214" s="257"/>
      <c r="G214" s="257"/>
      <c r="H214" s="257"/>
      <c r="I214" s="257"/>
    </row>
    <row r="215" spans="1:9">
      <c r="A215" s="251" t="s">
        <v>200</v>
      </c>
      <c r="B215" s="252"/>
      <c r="C215" s="252"/>
      <c r="D215" s="252"/>
      <c r="E215" s="252"/>
      <c r="F215" s="252"/>
      <c r="G215" s="252"/>
      <c r="H215" s="252"/>
      <c r="I215" s="252"/>
    </row>
    <row r="218" spans="1:9">
      <c r="A218" s="195" t="s">
        <v>0</v>
      </c>
      <c r="B218" s="195"/>
      <c r="C218" s="196" t="s">
        <v>1</v>
      </c>
      <c r="D218" s="196"/>
      <c r="E218" s="196"/>
      <c r="F218" s="196"/>
      <c r="G218" s="196"/>
      <c r="H218" s="196"/>
      <c r="I218" s="196"/>
    </row>
    <row r="219" spans="1:9">
      <c r="A219" s="195" t="s">
        <v>2</v>
      </c>
      <c r="B219" s="195"/>
      <c r="C219" s="196" t="s">
        <v>75</v>
      </c>
      <c r="D219" s="196"/>
      <c r="E219" s="196"/>
      <c r="F219" s="196"/>
      <c r="G219" s="196"/>
      <c r="H219" s="196"/>
      <c r="I219" s="196"/>
    </row>
    <row r="220" spans="1:9">
      <c r="A220" s="195" t="s">
        <v>4</v>
      </c>
      <c r="B220" s="195"/>
      <c r="C220" s="196" t="s">
        <v>76</v>
      </c>
      <c r="D220" s="196"/>
      <c r="E220" s="196"/>
      <c r="F220" s="196"/>
      <c r="G220" s="196"/>
      <c r="H220" s="196"/>
      <c r="I220" s="196"/>
    </row>
    <row r="221" spans="1:9">
      <c r="A221" s="195" t="s">
        <v>6</v>
      </c>
      <c r="B221" s="195"/>
      <c r="C221" s="196" t="s">
        <v>77</v>
      </c>
      <c r="D221" s="196"/>
      <c r="E221" s="196"/>
      <c r="F221" s="196"/>
      <c r="G221" s="196"/>
      <c r="H221" s="196"/>
      <c r="I221" s="196"/>
    </row>
    <row r="222" spans="1:9">
      <c r="A222" s="248" t="s">
        <v>8</v>
      </c>
      <c r="B222" s="248"/>
      <c r="C222" s="248"/>
      <c r="D222" s="248" t="s">
        <v>9</v>
      </c>
      <c r="E222" s="253"/>
      <c r="F222" s="253"/>
      <c r="G222" s="253"/>
      <c r="H222" s="253"/>
      <c r="I222" s="88"/>
    </row>
    <row r="223" spans="1:9">
      <c r="A223" s="259"/>
      <c r="B223" s="259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206" t="s">
        <v>84</v>
      </c>
      <c r="B224" s="206"/>
      <c r="C224" s="59" t="s">
        <v>85</v>
      </c>
      <c r="D224" s="259" t="s">
        <v>86</v>
      </c>
      <c r="E224" s="59" t="s">
        <v>87</v>
      </c>
      <c r="F224" s="59" t="s">
        <v>89</v>
      </c>
      <c r="G224" s="259" t="s">
        <v>91</v>
      </c>
      <c r="H224" s="259" t="s">
        <v>38</v>
      </c>
      <c r="I224" s="259" t="s">
        <v>92</v>
      </c>
    </row>
    <row r="225" spans="1:9" ht="14.25">
      <c r="A225" s="206"/>
      <c r="B225" s="206"/>
      <c r="C225" s="76" t="s">
        <v>37</v>
      </c>
      <c r="D225" s="249"/>
      <c r="E225" s="76" t="s">
        <v>88</v>
      </c>
      <c r="F225" s="76" t="s">
        <v>90</v>
      </c>
      <c r="G225" s="249"/>
      <c r="H225" s="249"/>
      <c r="I225" s="249"/>
    </row>
    <row r="226" spans="1:9">
      <c r="A226" s="207"/>
      <c r="B226" s="207"/>
      <c r="C226" s="76"/>
      <c r="D226" s="76" t="s">
        <v>39</v>
      </c>
      <c r="E226" s="76" t="s">
        <v>40</v>
      </c>
      <c r="F226" s="76" t="s">
        <v>41</v>
      </c>
      <c r="G226" s="76" t="s">
        <v>42</v>
      </c>
      <c r="H226" s="76"/>
      <c r="I226" s="76"/>
    </row>
    <row r="227" spans="1:9" ht="15.75">
      <c r="A227" s="207"/>
      <c r="B227" s="207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61"/>
      <c r="B228" s="261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58" t="s">
        <v>95</v>
      </c>
      <c r="B229" s="53" t="s">
        <v>203</v>
      </c>
      <c r="C229" s="89">
        <f>'4A_DOC'!$B$39*$L$20</f>
        <v>1.5655202019243661</v>
      </c>
      <c r="D229" s="90">
        <v>0.4</v>
      </c>
      <c r="E229" s="90">
        <v>0.38</v>
      </c>
      <c r="F229" s="34">
        <v>0</v>
      </c>
      <c r="G229" s="91">
        <v>0.57999999999999996</v>
      </c>
      <c r="H229" s="90">
        <f>44/12</f>
        <v>3.6666666666666665</v>
      </c>
      <c r="I229" s="53">
        <f>C229*D229*E229*F229*G229*H229</f>
        <v>0</v>
      </c>
    </row>
    <row r="230" spans="1:9">
      <c r="A230" s="258"/>
      <c r="B230" s="53" t="s">
        <v>204</v>
      </c>
      <c r="C230" s="89">
        <f>'4A_DOC'!$B$40*$L$20</f>
        <v>0.30301151671528997</v>
      </c>
      <c r="D230" s="90">
        <v>0.9</v>
      </c>
      <c r="E230" s="90">
        <v>0.46</v>
      </c>
      <c r="F230" s="34">
        <f>1/100</f>
        <v>0.01</v>
      </c>
      <c r="G230" s="91">
        <v>0.57999999999999996</v>
      </c>
      <c r="H230" s="90">
        <f t="shared" ref="H230:H237" si="14">44/12</f>
        <v>3.6666666666666665</v>
      </c>
      <c r="I230" s="53">
        <f t="shared" ref="I230:I237" si="15">C230*D230*E230*F230*G230*H230</f>
        <v>2.6678345977680989E-3</v>
      </c>
    </row>
    <row r="231" spans="1:9">
      <c r="A231" s="258"/>
      <c r="B231" s="53" t="s">
        <v>205</v>
      </c>
      <c r="C231" s="89">
        <f>'4A_DOC'!$B$41*$L$20</f>
        <v>0</v>
      </c>
      <c r="D231" s="90">
        <v>0.85</v>
      </c>
      <c r="E231" s="90">
        <v>0.5</v>
      </c>
      <c r="F231" s="34">
        <v>0</v>
      </c>
      <c r="G231" s="91">
        <v>0.57999999999999996</v>
      </c>
      <c r="H231" s="90">
        <f t="shared" si="14"/>
        <v>3.6666666666666665</v>
      </c>
      <c r="I231" s="53">
        <f t="shared" si="15"/>
        <v>0</v>
      </c>
    </row>
    <row r="232" spans="1:9">
      <c r="A232" s="258"/>
      <c r="B232" s="53" t="s">
        <v>47</v>
      </c>
      <c r="C232" s="89">
        <f>'4A_DOC'!$B$42*$L$20</f>
        <v>1.9100336851314001E-2</v>
      </c>
      <c r="D232" s="90">
        <v>0.8</v>
      </c>
      <c r="E232" s="90">
        <v>0.5</v>
      </c>
      <c r="F232" s="34">
        <f>20/100</f>
        <v>0.2</v>
      </c>
      <c r="G232" s="91">
        <v>0.57999999999999996</v>
      </c>
      <c r="H232" s="90">
        <f t="shared" si="14"/>
        <v>3.6666666666666665</v>
      </c>
      <c r="I232" s="53">
        <f t="shared" si="15"/>
        <v>3.2496039763035551E-3</v>
      </c>
    </row>
    <row r="233" spans="1:9">
      <c r="A233" s="258"/>
      <c r="B233" s="53" t="s">
        <v>206</v>
      </c>
      <c r="C233" s="89">
        <f>'4A_DOC'!$B$43*$L$20</f>
        <v>0</v>
      </c>
      <c r="D233" s="90">
        <v>0.84</v>
      </c>
      <c r="E233" s="90">
        <v>0.67</v>
      </c>
      <c r="F233" s="34">
        <f>20/100</f>
        <v>0.2</v>
      </c>
      <c r="G233" s="91">
        <v>0.57999999999999996</v>
      </c>
      <c r="H233" s="90">
        <f t="shared" si="14"/>
        <v>3.6666666666666665</v>
      </c>
      <c r="I233" s="53">
        <f t="shared" si="15"/>
        <v>0</v>
      </c>
    </row>
    <row r="234" spans="1:9">
      <c r="A234" s="258"/>
      <c r="B234" s="53" t="s">
        <v>207</v>
      </c>
      <c r="C234" s="89">
        <f>'4A_DOC'!$B$44*$L$20</f>
        <v>0.25254889836737404</v>
      </c>
      <c r="D234" s="90">
        <v>1</v>
      </c>
      <c r="E234" s="90">
        <v>0.75</v>
      </c>
      <c r="F234" s="34">
        <f>100/100</f>
        <v>1</v>
      </c>
      <c r="G234" s="91">
        <v>0.57999999999999996</v>
      </c>
      <c r="H234" s="90">
        <f t="shared" si="14"/>
        <v>3.6666666666666665</v>
      </c>
      <c r="I234" s="53">
        <f t="shared" si="15"/>
        <v>0.40281549289596152</v>
      </c>
    </row>
    <row r="235" spans="1:9">
      <c r="A235" s="258"/>
      <c r="B235" s="53" t="s">
        <v>208</v>
      </c>
      <c r="C235" s="89">
        <f>'4A_DOC'!$B$45*$L$20</f>
        <v>4.1737773119537996E-2</v>
      </c>
      <c r="D235" s="90">
        <v>1</v>
      </c>
      <c r="E235" s="90">
        <v>0</v>
      </c>
      <c r="F235" s="34">
        <v>0</v>
      </c>
      <c r="G235" s="91">
        <v>0.57999999999999996</v>
      </c>
      <c r="H235" s="90">
        <f t="shared" si="14"/>
        <v>3.6666666666666665</v>
      </c>
      <c r="I235" s="53">
        <f t="shared" si="15"/>
        <v>0</v>
      </c>
    </row>
    <row r="236" spans="1:9">
      <c r="A236" s="258"/>
      <c r="B236" s="53" t="s">
        <v>209</v>
      </c>
      <c r="C236" s="89">
        <f>'4A_DOC'!$B$46*$L$20</f>
        <v>3.1362281496602001E-2</v>
      </c>
      <c r="D236" s="90">
        <v>1</v>
      </c>
      <c r="E236" s="90">
        <v>0</v>
      </c>
      <c r="F236" s="34">
        <v>0</v>
      </c>
      <c r="G236" s="91">
        <v>0.57999999999999996</v>
      </c>
      <c r="H236" s="90">
        <f t="shared" si="14"/>
        <v>3.6666666666666665</v>
      </c>
      <c r="I236" s="53">
        <f t="shared" si="15"/>
        <v>0</v>
      </c>
    </row>
    <row r="237" spans="1:9">
      <c r="A237" s="258"/>
      <c r="B237" s="53" t="s">
        <v>210</v>
      </c>
      <c r="C237" s="89">
        <f>'4A_DOC'!$B$47*$L$20</f>
        <v>0.14643591586007401</v>
      </c>
      <c r="D237" s="90">
        <v>0.9</v>
      </c>
      <c r="E237" s="90">
        <v>0</v>
      </c>
      <c r="F237" s="34">
        <v>0</v>
      </c>
      <c r="G237" s="91">
        <v>0.57999999999999996</v>
      </c>
      <c r="H237" s="90">
        <f t="shared" si="14"/>
        <v>3.6666666666666665</v>
      </c>
      <c r="I237" s="53">
        <f t="shared" si="15"/>
        <v>0</v>
      </c>
    </row>
    <row r="238" spans="1:9">
      <c r="A238" s="258" t="s">
        <v>48</v>
      </c>
      <c r="B238" s="258"/>
      <c r="C238" s="7"/>
      <c r="D238" s="53"/>
      <c r="E238" s="53"/>
      <c r="F238" s="53"/>
      <c r="G238" s="53"/>
      <c r="H238" s="53"/>
      <c r="I238" s="53"/>
    </row>
    <row r="239" spans="1:9">
      <c r="A239" s="197" t="s">
        <v>277</v>
      </c>
      <c r="B239" s="198"/>
      <c r="C239" s="198"/>
      <c r="D239" s="198"/>
      <c r="E239" s="198"/>
      <c r="F239" s="198"/>
      <c r="G239" s="198"/>
      <c r="H239" s="199"/>
      <c r="I239" s="96">
        <f>SUM(I229:I238)</f>
        <v>0.4087329314700332</v>
      </c>
    </row>
    <row r="240" spans="1:9">
      <c r="A240" s="254" t="s">
        <v>53</v>
      </c>
      <c r="B240" s="255"/>
      <c r="C240" s="255"/>
      <c r="D240" s="255"/>
      <c r="E240" s="255"/>
      <c r="F240" s="255"/>
      <c r="G240" s="255"/>
      <c r="H240" s="255"/>
      <c r="I240" s="255"/>
    </row>
    <row r="241" spans="1:9">
      <c r="A241" s="256" t="s">
        <v>54</v>
      </c>
      <c r="B241" s="257"/>
      <c r="C241" s="257"/>
      <c r="D241" s="257"/>
      <c r="E241" s="257"/>
      <c r="F241" s="257"/>
      <c r="G241" s="257"/>
      <c r="H241" s="257"/>
      <c r="I241" s="257"/>
    </row>
    <row r="242" spans="1:9">
      <c r="A242" s="256" t="s">
        <v>55</v>
      </c>
      <c r="B242" s="257"/>
      <c r="C242" s="257"/>
      <c r="D242" s="257"/>
      <c r="E242" s="257"/>
      <c r="F242" s="257"/>
      <c r="G242" s="257"/>
      <c r="H242" s="257"/>
      <c r="I242" s="257"/>
    </row>
    <row r="243" spans="1:9">
      <c r="A243" s="256" t="s">
        <v>96</v>
      </c>
      <c r="B243" s="257"/>
      <c r="C243" s="257"/>
      <c r="D243" s="257"/>
      <c r="E243" s="257"/>
      <c r="F243" s="257"/>
      <c r="G243" s="257"/>
      <c r="H243" s="257"/>
      <c r="I243" s="257"/>
    </row>
    <row r="244" spans="1:9">
      <c r="A244" s="256" t="s">
        <v>97</v>
      </c>
      <c r="B244" s="257"/>
      <c r="C244" s="257"/>
      <c r="D244" s="257"/>
      <c r="E244" s="257"/>
      <c r="F244" s="257"/>
      <c r="G244" s="257"/>
      <c r="H244" s="257"/>
      <c r="I244" s="257"/>
    </row>
    <row r="245" spans="1:9">
      <c r="A245" s="251" t="s">
        <v>200</v>
      </c>
      <c r="B245" s="252"/>
      <c r="C245" s="252"/>
      <c r="D245" s="252"/>
      <c r="E245" s="252"/>
      <c r="F245" s="252"/>
      <c r="G245" s="252"/>
      <c r="H245" s="252"/>
      <c r="I245" s="252"/>
    </row>
    <row r="248" spans="1:9">
      <c r="A248" s="195" t="s">
        <v>0</v>
      </c>
      <c r="B248" s="195"/>
      <c r="C248" s="196" t="s">
        <v>1</v>
      </c>
      <c r="D248" s="196"/>
      <c r="E248" s="196"/>
      <c r="F248" s="196"/>
      <c r="G248" s="196"/>
      <c r="H248" s="196"/>
      <c r="I248" s="196"/>
    </row>
    <row r="249" spans="1:9">
      <c r="A249" s="195" t="s">
        <v>2</v>
      </c>
      <c r="B249" s="195"/>
      <c r="C249" s="196" t="s">
        <v>75</v>
      </c>
      <c r="D249" s="196"/>
      <c r="E249" s="196"/>
      <c r="F249" s="196"/>
      <c r="G249" s="196"/>
      <c r="H249" s="196"/>
      <c r="I249" s="196"/>
    </row>
    <row r="250" spans="1:9">
      <c r="A250" s="195" t="s">
        <v>4</v>
      </c>
      <c r="B250" s="195"/>
      <c r="C250" s="196" t="s">
        <v>76</v>
      </c>
      <c r="D250" s="196"/>
      <c r="E250" s="196"/>
      <c r="F250" s="196"/>
      <c r="G250" s="196"/>
      <c r="H250" s="196"/>
      <c r="I250" s="196"/>
    </row>
    <row r="251" spans="1:9">
      <c r="A251" s="195" t="s">
        <v>6</v>
      </c>
      <c r="B251" s="195"/>
      <c r="C251" s="196" t="s">
        <v>77</v>
      </c>
      <c r="D251" s="196"/>
      <c r="E251" s="196"/>
      <c r="F251" s="196"/>
      <c r="G251" s="196"/>
      <c r="H251" s="196"/>
      <c r="I251" s="196"/>
    </row>
    <row r="252" spans="1:9">
      <c r="A252" s="248" t="s">
        <v>8</v>
      </c>
      <c r="B252" s="248"/>
      <c r="C252" s="248"/>
      <c r="D252" s="248" t="s">
        <v>9</v>
      </c>
      <c r="E252" s="253"/>
      <c r="F252" s="253"/>
      <c r="G252" s="253"/>
      <c r="H252" s="253"/>
      <c r="I252" s="88"/>
    </row>
    <row r="253" spans="1:9">
      <c r="A253" s="259"/>
      <c r="B253" s="259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206" t="s">
        <v>84</v>
      </c>
      <c r="B254" s="206"/>
      <c r="C254" s="59" t="s">
        <v>85</v>
      </c>
      <c r="D254" s="259" t="s">
        <v>86</v>
      </c>
      <c r="E254" s="59" t="s">
        <v>87</v>
      </c>
      <c r="F254" s="59" t="s">
        <v>89</v>
      </c>
      <c r="G254" s="259" t="s">
        <v>91</v>
      </c>
      <c r="H254" s="259" t="s">
        <v>38</v>
      </c>
      <c r="I254" s="259" t="s">
        <v>92</v>
      </c>
    </row>
    <row r="255" spans="1:9" ht="14.25">
      <c r="A255" s="206"/>
      <c r="B255" s="206"/>
      <c r="C255" s="76" t="s">
        <v>37</v>
      </c>
      <c r="D255" s="249"/>
      <c r="E255" s="76" t="s">
        <v>88</v>
      </c>
      <c r="F255" s="76" t="s">
        <v>90</v>
      </c>
      <c r="G255" s="249"/>
      <c r="H255" s="249"/>
      <c r="I255" s="249"/>
    </row>
    <row r="256" spans="1:9">
      <c r="A256" s="207"/>
      <c r="B256" s="207"/>
      <c r="C256" s="76"/>
      <c r="D256" s="76" t="s">
        <v>39</v>
      </c>
      <c r="E256" s="76" t="s">
        <v>40</v>
      </c>
      <c r="F256" s="76" t="s">
        <v>41</v>
      </c>
      <c r="G256" s="76" t="s">
        <v>42</v>
      </c>
      <c r="H256" s="76"/>
      <c r="I256" s="76"/>
    </row>
    <row r="257" spans="1:9" ht="15.75">
      <c r="A257" s="207"/>
      <c r="B257" s="207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61"/>
      <c r="B258" s="261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58" t="s">
        <v>95</v>
      </c>
      <c r="B259" s="53" t="s">
        <v>203</v>
      </c>
      <c r="C259" s="89">
        <f>'4A_DOC'!$B$39*$L$21</f>
        <v>1.5980980540412042</v>
      </c>
      <c r="D259" s="90">
        <v>0.4</v>
      </c>
      <c r="E259" s="90">
        <v>0.38</v>
      </c>
      <c r="F259" s="34">
        <v>0</v>
      </c>
      <c r="G259" s="91">
        <v>0.57999999999999996</v>
      </c>
      <c r="H259" s="90">
        <f>44/12</f>
        <v>3.6666666666666665</v>
      </c>
      <c r="I259" s="53">
        <f>C259*D259*E259*F259*G259*H259</f>
        <v>0</v>
      </c>
    </row>
    <row r="260" spans="1:9">
      <c r="A260" s="258"/>
      <c r="B260" s="53" t="s">
        <v>204</v>
      </c>
      <c r="C260" s="89">
        <f>'4A_DOC'!$B$40*$L$21</f>
        <v>0.30931706573925999</v>
      </c>
      <c r="D260" s="90">
        <v>0.9</v>
      </c>
      <c r="E260" s="90">
        <v>0.46</v>
      </c>
      <c r="F260" s="34">
        <f>1/100</f>
        <v>0.01</v>
      </c>
      <c r="G260" s="91">
        <v>0.57999999999999996</v>
      </c>
      <c r="H260" s="90">
        <f t="shared" ref="H260:H267" si="16">44/12</f>
        <v>3.6666666666666665</v>
      </c>
      <c r="I260" s="53">
        <f t="shared" ref="I260:I267" si="17">C260*D260*E260*F260*G260*H260</f>
        <v>2.7233511735947407E-3</v>
      </c>
    </row>
    <row r="261" spans="1:9">
      <c r="A261" s="258"/>
      <c r="B261" s="53" t="s">
        <v>205</v>
      </c>
      <c r="C261" s="89">
        <f>'4A_DOC'!$B$41*$L$21</f>
        <v>0</v>
      </c>
      <c r="D261" s="90">
        <v>0.85</v>
      </c>
      <c r="E261" s="90">
        <v>0.5</v>
      </c>
      <c r="F261" s="34">
        <v>0</v>
      </c>
      <c r="G261" s="91">
        <v>0.57999999999999996</v>
      </c>
      <c r="H261" s="90">
        <f t="shared" si="16"/>
        <v>3.6666666666666665</v>
      </c>
      <c r="I261" s="53">
        <f t="shared" si="17"/>
        <v>0</v>
      </c>
    </row>
    <row r="262" spans="1:9">
      <c r="A262" s="258"/>
      <c r="B262" s="53" t="s">
        <v>47</v>
      </c>
      <c r="C262" s="89">
        <f>'4A_DOC'!$B$42*$L$21</f>
        <v>1.9497807256716002E-2</v>
      </c>
      <c r="D262" s="90">
        <v>0.8</v>
      </c>
      <c r="E262" s="90">
        <v>0.5</v>
      </c>
      <c r="F262" s="34">
        <f>20/100</f>
        <v>0.2</v>
      </c>
      <c r="G262" s="91">
        <v>0.57999999999999996</v>
      </c>
      <c r="H262" s="90">
        <f t="shared" si="16"/>
        <v>3.6666666666666665</v>
      </c>
      <c r="I262" s="53">
        <f t="shared" si="17"/>
        <v>3.3172269412759491E-3</v>
      </c>
    </row>
    <row r="263" spans="1:9">
      <c r="A263" s="258"/>
      <c r="B263" s="53" t="s">
        <v>206</v>
      </c>
      <c r="C263" s="89">
        <f>'4A_DOC'!$B$43*$L$21</f>
        <v>0</v>
      </c>
      <c r="D263" s="90">
        <v>0.84</v>
      </c>
      <c r="E263" s="90">
        <v>0.67</v>
      </c>
      <c r="F263" s="34">
        <f>20/100</f>
        <v>0.2</v>
      </c>
      <c r="G263" s="91">
        <v>0.57999999999999996</v>
      </c>
      <c r="H263" s="90">
        <f t="shared" si="16"/>
        <v>3.6666666666666665</v>
      </c>
      <c r="I263" s="53">
        <f t="shared" si="17"/>
        <v>0</v>
      </c>
    </row>
    <row r="264" spans="1:9">
      <c r="A264" s="258"/>
      <c r="B264" s="53" t="s">
        <v>207</v>
      </c>
      <c r="C264" s="89">
        <f>'4A_DOC'!$B$44*$L$21</f>
        <v>0.25780434039435601</v>
      </c>
      <c r="D264" s="90">
        <v>1</v>
      </c>
      <c r="E264" s="90">
        <v>0.75</v>
      </c>
      <c r="F264" s="34">
        <f>100/100</f>
        <v>1</v>
      </c>
      <c r="G264" s="91">
        <v>0.57999999999999996</v>
      </c>
      <c r="H264" s="90">
        <f t="shared" si="16"/>
        <v>3.6666666666666665</v>
      </c>
      <c r="I264" s="53">
        <f t="shared" si="17"/>
        <v>0.41119792292899782</v>
      </c>
    </row>
    <row r="265" spans="1:9">
      <c r="A265" s="258"/>
      <c r="B265" s="53" t="s">
        <v>208</v>
      </c>
      <c r="C265" s="89">
        <f>'4A_DOC'!$B$45*$L$21</f>
        <v>4.2606319560972002E-2</v>
      </c>
      <c r="D265" s="90">
        <v>1</v>
      </c>
      <c r="E265" s="90">
        <v>0</v>
      </c>
      <c r="F265" s="34">
        <v>0</v>
      </c>
      <c r="G265" s="91">
        <v>0.57999999999999996</v>
      </c>
      <c r="H265" s="90">
        <f t="shared" si="16"/>
        <v>3.6666666666666665</v>
      </c>
      <c r="I265" s="53">
        <f t="shared" si="17"/>
        <v>0</v>
      </c>
    </row>
    <row r="266" spans="1:9">
      <c r="A266" s="258"/>
      <c r="B266" s="53" t="s">
        <v>209</v>
      </c>
      <c r="C266" s="89">
        <f>'4A_DOC'!$B$46*$L$21</f>
        <v>3.2014918088188002E-2</v>
      </c>
      <c r="D266" s="90">
        <v>1</v>
      </c>
      <c r="E266" s="90">
        <v>0</v>
      </c>
      <c r="F266" s="34">
        <v>0</v>
      </c>
      <c r="G266" s="91">
        <v>0.57999999999999996</v>
      </c>
      <c r="H266" s="90">
        <f t="shared" si="16"/>
        <v>3.6666666666666665</v>
      </c>
      <c r="I266" s="53">
        <f t="shared" si="17"/>
        <v>0</v>
      </c>
    </row>
    <row r="267" spans="1:9">
      <c r="A267" s="258"/>
      <c r="B267" s="53" t="s">
        <v>210</v>
      </c>
      <c r="C267" s="89">
        <f>'4A_DOC'!$B$47*$L$21</f>
        <v>0.14948318896815602</v>
      </c>
      <c r="D267" s="90">
        <v>0.9</v>
      </c>
      <c r="E267" s="90">
        <v>0</v>
      </c>
      <c r="F267" s="34">
        <v>0</v>
      </c>
      <c r="G267" s="91">
        <v>0.57999999999999996</v>
      </c>
      <c r="H267" s="90">
        <f t="shared" si="16"/>
        <v>3.6666666666666665</v>
      </c>
      <c r="I267" s="53">
        <f t="shared" si="17"/>
        <v>0</v>
      </c>
    </row>
    <row r="268" spans="1:9">
      <c r="A268" s="258" t="s">
        <v>48</v>
      </c>
      <c r="B268" s="258"/>
      <c r="C268" s="7"/>
      <c r="D268" s="53"/>
      <c r="E268" s="53"/>
      <c r="F268" s="53"/>
      <c r="G268" s="53"/>
      <c r="H268" s="53"/>
      <c r="I268" s="53"/>
    </row>
    <row r="269" spans="1:9">
      <c r="A269" s="197" t="s">
        <v>278</v>
      </c>
      <c r="B269" s="198"/>
      <c r="C269" s="198"/>
      <c r="D269" s="198"/>
      <c r="E269" s="198"/>
      <c r="F269" s="198"/>
      <c r="G269" s="198"/>
      <c r="H269" s="199"/>
      <c r="I269" s="96">
        <f>SUM(I259:I268)</f>
        <v>0.4172385010438685</v>
      </c>
    </row>
    <row r="270" spans="1:9">
      <c r="A270" s="254" t="s">
        <v>53</v>
      </c>
      <c r="B270" s="255"/>
      <c r="C270" s="255"/>
      <c r="D270" s="255"/>
      <c r="E270" s="255"/>
      <c r="F270" s="255"/>
      <c r="G270" s="255"/>
      <c r="H270" s="255"/>
      <c r="I270" s="255"/>
    </row>
    <row r="271" spans="1:9">
      <c r="A271" s="256" t="s">
        <v>54</v>
      </c>
      <c r="B271" s="257"/>
      <c r="C271" s="257"/>
      <c r="D271" s="257"/>
      <c r="E271" s="257"/>
      <c r="F271" s="257"/>
      <c r="G271" s="257"/>
      <c r="H271" s="257"/>
      <c r="I271" s="257"/>
    </row>
    <row r="272" spans="1:9">
      <c r="A272" s="256" t="s">
        <v>55</v>
      </c>
      <c r="B272" s="257"/>
      <c r="C272" s="257"/>
      <c r="D272" s="257"/>
      <c r="E272" s="257"/>
      <c r="F272" s="257"/>
      <c r="G272" s="257"/>
      <c r="H272" s="257"/>
      <c r="I272" s="257"/>
    </row>
    <row r="273" spans="1:9">
      <c r="A273" s="256" t="s">
        <v>96</v>
      </c>
      <c r="B273" s="257"/>
      <c r="C273" s="257"/>
      <c r="D273" s="257"/>
      <c r="E273" s="257"/>
      <c r="F273" s="257"/>
      <c r="G273" s="257"/>
      <c r="H273" s="257"/>
      <c r="I273" s="257"/>
    </row>
    <row r="274" spans="1:9">
      <c r="A274" s="256" t="s">
        <v>97</v>
      </c>
      <c r="B274" s="257"/>
      <c r="C274" s="257"/>
      <c r="D274" s="257"/>
      <c r="E274" s="257"/>
      <c r="F274" s="257"/>
      <c r="G274" s="257"/>
      <c r="H274" s="257"/>
      <c r="I274" s="257"/>
    </row>
    <row r="275" spans="1:9">
      <c r="A275" s="251" t="s">
        <v>200</v>
      </c>
      <c r="B275" s="252"/>
      <c r="C275" s="252"/>
      <c r="D275" s="252"/>
      <c r="E275" s="252"/>
      <c r="F275" s="252"/>
      <c r="G275" s="252"/>
      <c r="H275" s="252"/>
      <c r="I275" s="252"/>
    </row>
    <row r="278" spans="1:9">
      <c r="A278" s="195" t="s">
        <v>0</v>
      </c>
      <c r="B278" s="195"/>
      <c r="C278" s="196" t="s">
        <v>1</v>
      </c>
      <c r="D278" s="196"/>
      <c r="E278" s="196"/>
      <c r="F278" s="196"/>
      <c r="G278" s="196"/>
      <c r="H278" s="196"/>
      <c r="I278" s="196"/>
    </row>
    <row r="279" spans="1:9">
      <c r="A279" s="195" t="s">
        <v>2</v>
      </c>
      <c r="B279" s="195"/>
      <c r="C279" s="196" t="s">
        <v>75</v>
      </c>
      <c r="D279" s="196"/>
      <c r="E279" s="196"/>
      <c r="F279" s="196"/>
      <c r="G279" s="196"/>
      <c r="H279" s="196"/>
      <c r="I279" s="196"/>
    </row>
    <row r="280" spans="1:9">
      <c r="A280" s="195" t="s">
        <v>4</v>
      </c>
      <c r="B280" s="195"/>
      <c r="C280" s="196" t="s">
        <v>76</v>
      </c>
      <c r="D280" s="196"/>
      <c r="E280" s="196"/>
      <c r="F280" s="196"/>
      <c r="G280" s="196"/>
      <c r="H280" s="196"/>
      <c r="I280" s="196"/>
    </row>
    <row r="281" spans="1:9">
      <c r="A281" s="195" t="s">
        <v>6</v>
      </c>
      <c r="B281" s="195"/>
      <c r="C281" s="196" t="s">
        <v>77</v>
      </c>
      <c r="D281" s="196"/>
      <c r="E281" s="196"/>
      <c r="F281" s="196"/>
      <c r="G281" s="196"/>
      <c r="H281" s="196"/>
      <c r="I281" s="196"/>
    </row>
    <row r="282" spans="1:9">
      <c r="A282" s="248" t="s">
        <v>8</v>
      </c>
      <c r="B282" s="248"/>
      <c r="C282" s="248"/>
      <c r="D282" s="248" t="s">
        <v>9</v>
      </c>
      <c r="E282" s="253"/>
      <c r="F282" s="253"/>
      <c r="G282" s="253"/>
      <c r="H282" s="253"/>
      <c r="I282" s="88"/>
    </row>
    <row r="283" spans="1:9">
      <c r="A283" s="259"/>
      <c r="B283" s="259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206" t="s">
        <v>84</v>
      </c>
      <c r="B284" s="206"/>
      <c r="C284" s="59" t="s">
        <v>85</v>
      </c>
      <c r="D284" s="259" t="s">
        <v>86</v>
      </c>
      <c r="E284" s="59" t="s">
        <v>87</v>
      </c>
      <c r="F284" s="59" t="s">
        <v>89</v>
      </c>
      <c r="G284" s="259" t="s">
        <v>91</v>
      </c>
      <c r="H284" s="259" t="s">
        <v>38</v>
      </c>
      <c r="I284" s="259" t="s">
        <v>92</v>
      </c>
    </row>
    <row r="285" spans="1:9" ht="14.25">
      <c r="A285" s="206"/>
      <c r="B285" s="206"/>
      <c r="C285" s="76" t="s">
        <v>37</v>
      </c>
      <c r="D285" s="249"/>
      <c r="E285" s="76" t="s">
        <v>88</v>
      </c>
      <c r="F285" s="76" t="s">
        <v>90</v>
      </c>
      <c r="G285" s="249"/>
      <c r="H285" s="249"/>
      <c r="I285" s="249"/>
    </row>
    <row r="286" spans="1:9">
      <c r="A286" s="207"/>
      <c r="B286" s="207"/>
      <c r="C286" s="76"/>
      <c r="D286" s="76" t="s">
        <v>39</v>
      </c>
      <c r="E286" s="76" t="s">
        <v>40</v>
      </c>
      <c r="F286" s="76" t="s">
        <v>41</v>
      </c>
      <c r="G286" s="76" t="s">
        <v>42</v>
      </c>
      <c r="H286" s="76"/>
      <c r="I286" s="76"/>
    </row>
    <row r="287" spans="1:9" ht="15.75">
      <c r="A287" s="207"/>
      <c r="B287" s="207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61"/>
      <c r="B288" s="261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58" t="s">
        <v>95</v>
      </c>
      <c r="B289" s="53" t="s">
        <v>203</v>
      </c>
      <c r="C289" s="89">
        <f>'4A_DOC'!$B$39*$L$22</f>
        <v>1.6306759061580423</v>
      </c>
      <c r="D289" s="90">
        <v>0.4</v>
      </c>
      <c r="E289" s="90">
        <v>0.38</v>
      </c>
      <c r="F289" s="34">
        <v>0</v>
      </c>
      <c r="G289" s="91">
        <v>0.57999999999999996</v>
      </c>
      <c r="H289" s="90">
        <f>44/12</f>
        <v>3.6666666666666665</v>
      </c>
      <c r="I289" s="53">
        <f>C289*D289*E289*F289*G289*H289</f>
        <v>0</v>
      </c>
    </row>
    <row r="290" spans="1:9">
      <c r="A290" s="258"/>
      <c r="B290" s="53" t="s">
        <v>204</v>
      </c>
      <c r="C290" s="89">
        <f>'4A_DOC'!$B$40*$L$22</f>
        <v>0.31562261476323</v>
      </c>
      <c r="D290" s="90">
        <v>0.9</v>
      </c>
      <c r="E290" s="90">
        <v>0.46</v>
      </c>
      <c r="F290" s="34">
        <f>1/100</f>
        <v>0.01</v>
      </c>
      <c r="G290" s="91">
        <v>0.57999999999999996</v>
      </c>
      <c r="H290" s="90">
        <f t="shared" ref="H290:H297" si="18">44/12</f>
        <v>3.6666666666666665</v>
      </c>
      <c r="I290" s="53">
        <f t="shared" ref="I290:I297" si="19">C290*D290*E290*F290*G290*H290</f>
        <v>2.7788677494213821E-3</v>
      </c>
    </row>
    <row r="291" spans="1:9">
      <c r="A291" s="258"/>
      <c r="B291" s="53" t="s">
        <v>205</v>
      </c>
      <c r="C291" s="89">
        <f>'4A_DOC'!$B$41*$L$22</f>
        <v>0</v>
      </c>
      <c r="D291" s="90">
        <v>0.85</v>
      </c>
      <c r="E291" s="90">
        <v>0.5</v>
      </c>
      <c r="F291" s="34">
        <v>0</v>
      </c>
      <c r="G291" s="91">
        <v>0.57999999999999996</v>
      </c>
      <c r="H291" s="90">
        <f t="shared" si="18"/>
        <v>3.6666666666666665</v>
      </c>
      <c r="I291" s="53">
        <f t="shared" si="19"/>
        <v>0</v>
      </c>
    </row>
    <row r="292" spans="1:9">
      <c r="A292" s="258"/>
      <c r="B292" s="53" t="s">
        <v>47</v>
      </c>
      <c r="C292" s="89">
        <f>'4A_DOC'!$B$42*$L$22</f>
        <v>1.9895277662118002E-2</v>
      </c>
      <c r="D292" s="90">
        <v>0.8</v>
      </c>
      <c r="E292" s="90">
        <v>0.5</v>
      </c>
      <c r="F292" s="34">
        <f>20/100</f>
        <v>0.2</v>
      </c>
      <c r="G292" s="91">
        <v>0.57999999999999996</v>
      </c>
      <c r="H292" s="90">
        <f t="shared" si="18"/>
        <v>3.6666666666666665</v>
      </c>
      <c r="I292" s="53">
        <f t="shared" si="19"/>
        <v>3.384849906248343E-3</v>
      </c>
    </row>
    <row r="293" spans="1:9">
      <c r="A293" s="258"/>
      <c r="B293" s="53" t="s">
        <v>206</v>
      </c>
      <c r="C293" s="89">
        <f>'4A_DOC'!$B$43*$L$22</f>
        <v>0</v>
      </c>
      <c r="D293" s="90">
        <v>0.84</v>
      </c>
      <c r="E293" s="90">
        <v>0.67</v>
      </c>
      <c r="F293" s="34">
        <f>20/100</f>
        <v>0.2</v>
      </c>
      <c r="G293" s="91">
        <v>0.57999999999999996</v>
      </c>
      <c r="H293" s="90">
        <f t="shared" si="18"/>
        <v>3.6666666666666665</v>
      </c>
      <c r="I293" s="53">
        <f t="shared" si="19"/>
        <v>0</v>
      </c>
    </row>
    <row r="294" spans="1:9">
      <c r="A294" s="258"/>
      <c r="B294" s="53" t="s">
        <v>207</v>
      </c>
      <c r="C294" s="89">
        <f>'4A_DOC'!$B$44*$L$22</f>
        <v>0.26305978242133804</v>
      </c>
      <c r="D294" s="90">
        <v>1</v>
      </c>
      <c r="E294" s="90">
        <v>0.75</v>
      </c>
      <c r="F294" s="34">
        <f>100/100</f>
        <v>1</v>
      </c>
      <c r="G294" s="91">
        <v>0.57999999999999996</v>
      </c>
      <c r="H294" s="90">
        <f t="shared" si="18"/>
        <v>3.6666666666666665</v>
      </c>
      <c r="I294" s="53">
        <f t="shared" si="19"/>
        <v>0.41958035296203411</v>
      </c>
    </row>
    <row r="295" spans="1:9">
      <c r="A295" s="258"/>
      <c r="B295" s="53" t="s">
        <v>208</v>
      </c>
      <c r="C295" s="89">
        <f>'4A_DOC'!$B$45*$L$22</f>
        <v>4.3474866002406E-2</v>
      </c>
      <c r="D295" s="90">
        <v>1</v>
      </c>
      <c r="E295" s="90">
        <v>0</v>
      </c>
      <c r="F295" s="34">
        <v>0</v>
      </c>
      <c r="G295" s="91">
        <v>0.57999999999999996</v>
      </c>
      <c r="H295" s="90">
        <f t="shared" si="18"/>
        <v>3.6666666666666665</v>
      </c>
      <c r="I295" s="53">
        <f t="shared" si="19"/>
        <v>0</v>
      </c>
    </row>
    <row r="296" spans="1:9">
      <c r="A296" s="258"/>
      <c r="B296" s="53" t="s">
        <v>209</v>
      </c>
      <c r="C296" s="89">
        <f>'4A_DOC'!$B$46*$L$22</f>
        <v>3.2667554679774002E-2</v>
      </c>
      <c r="D296" s="90">
        <v>1</v>
      </c>
      <c r="E296" s="90">
        <v>0</v>
      </c>
      <c r="F296" s="34">
        <v>0</v>
      </c>
      <c r="G296" s="91">
        <v>0.57999999999999996</v>
      </c>
      <c r="H296" s="90">
        <f t="shared" si="18"/>
        <v>3.6666666666666665</v>
      </c>
      <c r="I296" s="53">
        <f t="shared" si="19"/>
        <v>0</v>
      </c>
    </row>
    <row r="297" spans="1:9">
      <c r="A297" s="258"/>
      <c r="B297" s="53" t="s">
        <v>210</v>
      </c>
      <c r="C297" s="89">
        <f>'4A_DOC'!$B$47*$L$22</f>
        <v>0.15253046207623802</v>
      </c>
      <c r="D297" s="90">
        <v>0.9</v>
      </c>
      <c r="E297" s="90">
        <v>0</v>
      </c>
      <c r="F297" s="34">
        <v>0</v>
      </c>
      <c r="G297" s="91">
        <v>0.57999999999999996</v>
      </c>
      <c r="H297" s="90">
        <f t="shared" si="18"/>
        <v>3.6666666666666665</v>
      </c>
      <c r="I297" s="53">
        <f t="shared" si="19"/>
        <v>0</v>
      </c>
    </row>
    <row r="298" spans="1:9">
      <c r="A298" s="258" t="s">
        <v>48</v>
      </c>
      <c r="B298" s="258"/>
      <c r="C298" s="7"/>
      <c r="D298" s="53"/>
      <c r="E298" s="53"/>
      <c r="F298" s="53"/>
      <c r="G298" s="53"/>
      <c r="H298" s="53"/>
      <c r="I298" s="53"/>
    </row>
    <row r="299" spans="1:9">
      <c r="A299" s="197" t="s">
        <v>279</v>
      </c>
      <c r="B299" s="198"/>
      <c r="C299" s="198"/>
      <c r="D299" s="198"/>
      <c r="E299" s="198"/>
      <c r="F299" s="198"/>
      <c r="G299" s="198"/>
      <c r="H299" s="199"/>
      <c r="I299" s="96">
        <f>SUM(I289:I298)</f>
        <v>0.42574407061770381</v>
      </c>
    </row>
    <row r="300" spans="1:9">
      <c r="A300" s="254" t="s">
        <v>53</v>
      </c>
      <c r="B300" s="255"/>
      <c r="C300" s="255"/>
      <c r="D300" s="255"/>
      <c r="E300" s="255"/>
      <c r="F300" s="255"/>
      <c r="G300" s="255"/>
      <c r="H300" s="255"/>
      <c r="I300" s="255"/>
    </row>
    <row r="301" spans="1:9">
      <c r="A301" s="256" t="s">
        <v>54</v>
      </c>
      <c r="B301" s="257"/>
      <c r="C301" s="257"/>
      <c r="D301" s="257"/>
      <c r="E301" s="257"/>
      <c r="F301" s="257"/>
      <c r="G301" s="257"/>
      <c r="H301" s="257"/>
      <c r="I301" s="257"/>
    </row>
    <row r="302" spans="1:9">
      <c r="A302" s="256" t="s">
        <v>55</v>
      </c>
      <c r="B302" s="257"/>
      <c r="C302" s="257"/>
      <c r="D302" s="257"/>
      <c r="E302" s="257"/>
      <c r="F302" s="257"/>
      <c r="G302" s="257"/>
      <c r="H302" s="257"/>
      <c r="I302" s="257"/>
    </row>
    <row r="303" spans="1:9">
      <c r="A303" s="256" t="s">
        <v>96</v>
      </c>
      <c r="B303" s="257"/>
      <c r="C303" s="257"/>
      <c r="D303" s="257"/>
      <c r="E303" s="257"/>
      <c r="F303" s="257"/>
      <c r="G303" s="257"/>
      <c r="H303" s="257"/>
      <c r="I303" s="257"/>
    </row>
    <row r="304" spans="1:9">
      <c r="A304" s="256" t="s">
        <v>97</v>
      </c>
      <c r="B304" s="257"/>
      <c r="C304" s="257"/>
      <c r="D304" s="257"/>
      <c r="E304" s="257"/>
      <c r="F304" s="257"/>
      <c r="G304" s="257"/>
      <c r="H304" s="257"/>
      <c r="I304" s="257"/>
    </row>
    <row r="305" spans="1:9">
      <c r="A305" s="251" t="s">
        <v>200</v>
      </c>
      <c r="B305" s="252"/>
      <c r="C305" s="252"/>
      <c r="D305" s="252"/>
      <c r="E305" s="252"/>
      <c r="F305" s="252"/>
      <c r="G305" s="252"/>
      <c r="H305" s="252"/>
      <c r="I305" s="252"/>
    </row>
    <row r="308" spans="1:9">
      <c r="A308" s="195" t="s">
        <v>0</v>
      </c>
      <c r="B308" s="195"/>
      <c r="C308" s="196" t="s">
        <v>1</v>
      </c>
      <c r="D308" s="196"/>
      <c r="E308" s="196"/>
      <c r="F308" s="196"/>
      <c r="G308" s="196"/>
      <c r="H308" s="196"/>
      <c r="I308" s="196"/>
    </row>
    <row r="309" spans="1:9">
      <c r="A309" s="195" t="s">
        <v>2</v>
      </c>
      <c r="B309" s="195"/>
      <c r="C309" s="196" t="s">
        <v>75</v>
      </c>
      <c r="D309" s="196"/>
      <c r="E309" s="196"/>
      <c r="F309" s="196"/>
      <c r="G309" s="196"/>
      <c r="H309" s="196"/>
      <c r="I309" s="196"/>
    </row>
    <row r="310" spans="1:9">
      <c r="A310" s="195" t="s">
        <v>4</v>
      </c>
      <c r="B310" s="195"/>
      <c r="C310" s="196" t="s">
        <v>76</v>
      </c>
      <c r="D310" s="196"/>
      <c r="E310" s="196"/>
      <c r="F310" s="196"/>
      <c r="G310" s="196"/>
      <c r="H310" s="196"/>
      <c r="I310" s="196"/>
    </row>
    <row r="311" spans="1:9">
      <c r="A311" s="195" t="s">
        <v>6</v>
      </c>
      <c r="B311" s="195"/>
      <c r="C311" s="196" t="s">
        <v>77</v>
      </c>
      <c r="D311" s="196"/>
      <c r="E311" s="196"/>
      <c r="F311" s="196"/>
      <c r="G311" s="196"/>
      <c r="H311" s="196"/>
      <c r="I311" s="196"/>
    </row>
    <row r="312" spans="1:9">
      <c r="A312" s="248" t="s">
        <v>8</v>
      </c>
      <c r="B312" s="248"/>
      <c r="C312" s="248"/>
      <c r="D312" s="248" t="s">
        <v>9</v>
      </c>
      <c r="E312" s="253"/>
      <c r="F312" s="253"/>
      <c r="G312" s="253"/>
      <c r="H312" s="253"/>
      <c r="I312" s="88"/>
    </row>
    <row r="313" spans="1:9">
      <c r="A313" s="259"/>
      <c r="B313" s="259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206" t="s">
        <v>84</v>
      </c>
      <c r="B314" s="206"/>
      <c r="C314" s="59" t="s">
        <v>85</v>
      </c>
      <c r="D314" s="259" t="s">
        <v>86</v>
      </c>
      <c r="E314" s="59" t="s">
        <v>87</v>
      </c>
      <c r="F314" s="59" t="s">
        <v>89</v>
      </c>
      <c r="G314" s="259" t="s">
        <v>91</v>
      </c>
      <c r="H314" s="259" t="s">
        <v>38</v>
      </c>
      <c r="I314" s="259" t="s">
        <v>92</v>
      </c>
    </row>
    <row r="315" spans="1:9" ht="14.25">
      <c r="A315" s="206"/>
      <c r="B315" s="206"/>
      <c r="C315" s="76" t="s">
        <v>37</v>
      </c>
      <c r="D315" s="249"/>
      <c r="E315" s="76" t="s">
        <v>88</v>
      </c>
      <c r="F315" s="76" t="s">
        <v>90</v>
      </c>
      <c r="G315" s="249"/>
      <c r="H315" s="249"/>
      <c r="I315" s="249"/>
    </row>
    <row r="316" spans="1:9">
      <c r="A316" s="207"/>
      <c r="B316" s="207"/>
      <c r="C316" s="76"/>
      <c r="D316" s="76" t="s">
        <v>39</v>
      </c>
      <c r="E316" s="76" t="s">
        <v>40</v>
      </c>
      <c r="F316" s="76" t="s">
        <v>41</v>
      </c>
      <c r="G316" s="76" t="s">
        <v>42</v>
      </c>
      <c r="H316" s="76"/>
      <c r="I316" s="76"/>
    </row>
    <row r="317" spans="1:9" ht="15.75">
      <c r="A317" s="207"/>
      <c r="B317" s="207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61"/>
      <c r="B318" s="261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58" t="s">
        <v>95</v>
      </c>
      <c r="B319" s="53" t="s">
        <v>203</v>
      </c>
      <c r="C319" s="89">
        <f>'4A_DOC'!$B$39*$L$23</f>
        <v>1.6632537582748799</v>
      </c>
      <c r="D319" s="90">
        <v>0.4</v>
      </c>
      <c r="E319" s="90">
        <v>0.38</v>
      </c>
      <c r="F319" s="34">
        <v>0</v>
      </c>
      <c r="G319" s="91">
        <v>0.57999999999999996</v>
      </c>
      <c r="H319" s="90">
        <f>44/12</f>
        <v>3.6666666666666665</v>
      </c>
      <c r="I319" s="53">
        <f>C319*D319*E319*F319*G319*H319</f>
        <v>0</v>
      </c>
    </row>
    <row r="320" spans="1:9">
      <c r="A320" s="258"/>
      <c r="B320" s="53" t="s">
        <v>204</v>
      </c>
      <c r="C320" s="89">
        <f>'4A_DOC'!$B$40*$L$23</f>
        <v>0.32192816378719996</v>
      </c>
      <c r="D320" s="90">
        <v>0.9</v>
      </c>
      <c r="E320" s="90">
        <v>0.46</v>
      </c>
      <c r="F320" s="34">
        <f>1/100</f>
        <v>0.01</v>
      </c>
      <c r="G320" s="91">
        <v>0.57999999999999996</v>
      </c>
      <c r="H320" s="90">
        <f t="shared" ref="H320:H327" si="20">44/12</f>
        <v>3.6666666666666665</v>
      </c>
      <c r="I320" s="53">
        <f t="shared" ref="I320:I327" si="21">C320*D320*E320*F320*G320*H320</f>
        <v>2.8343843252480231E-3</v>
      </c>
    </row>
    <row r="321" spans="1:9">
      <c r="A321" s="258"/>
      <c r="B321" s="53" t="s">
        <v>205</v>
      </c>
      <c r="C321" s="89">
        <f>'4A_DOC'!$B$41*$L$23</f>
        <v>0</v>
      </c>
      <c r="D321" s="90">
        <v>0.85</v>
      </c>
      <c r="E321" s="90">
        <v>0.5</v>
      </c>
      <c r="F321" s="34">
        <v>0</v>
      </c>
      <c r="G321" s="91">
        <v>0.57999999999999996</v>
      </c>
      <c r="H321" s="90">
        <f t="shared" si="20"/>
        <v>3.6666666666666665</v>
      </c>
      <c r="I321" s="53">
        <f t="shared" si="21"/>
        <v>0</v>
      </c>
    </row>
    <row r="322" spans="1:9">
      <c r="A322" s="258"/>
      <c r="B322" s="53" t="s">
        <v>47</v>
      </c>
      <c r="C322" s="89">
        <f>'4A_DOC'!$B$42*$L$23</f>
        <v>2.0292748067520003E-2</v>
      </c>
      <c r="D322" s="90">
        <v>0.8</v>
      </c>
      <c r="E322" s="90">
        <v>0.5</v>
      </c>
      <c r="F322" s="34">
        <f>20/100</f>
        <v>0.2</v>
      </c>
      <c r="G322" s="91">
        <v>0.57999999999999996</v>
      </c>
      <c r="H322" s="90">
        <f t="shared" si="20"/>
        <v>3.6666666666666665</v>
      </c>
      <c r="I322" s="53">
        <f t="shared" si="21"/>
        <v>3.4524728712207364E-3</v>
      </c>
    </row>
    <row r="323" spans="1:9">
      <c r="A323" s="258"/>
      <c r="B323" s="53" t="s">
        <v>206</v>
      </c>
      <c r="C323" s="89">
        <f>'4A_DOC'!$B$43*$L$23</f>
        <v>0</v>
      </c>
      <c r="D323" s="90">
        <v>0.84</v>
      </c>
      <c r="E323" s="90">
        <v>0.67</v>
      </c>
      <c r="F323" s="34">
        <f>20/100</f>
        <v>0.2</v>
      </c>
      <c r="G323" s="91">
        <v>0.57999999999999996</v>
      </c>
      <c r="H323" s="90">
        <f t="shared" si="20"/>
        <v>3.6666666666666665</v>
      </c>
      <c r="I323" s="53">
        <f t="shared" si="21"/>
        <v>0</v>
      </c>
    </row>
    <row r="324" spans="1:9">
      <c r="A324" s="258"/>
      <c r="B324" s="53" t="s">
        <v>207</v>
      </c>
      <c r="C324" s="89">
        <f>'4A_DOC'!$B$44*$L$23</f>
        <v>0.26831522444832001</v>
      </c>
      <c r="D324" s="90">
        <v>1</v>
      </c>
      <c r="E324" s="90">
        <v>0.75</v>
      </c>
      <c r="F324" s="34">
        <f>100/100</f>
        <v>1</v>
      </c>
      <c r="G324" s="91">
        <v>0.57999999999999996</v>
      </c>
      <c r="H324" s="90">
        <f t="shared" si="20"/>
        <v>3.6666666666666665</v>
      </c>
      <c r="I324" s="53">
        <f t="shared" si="21"/>
        <v>0.42796278299507035</v>
      </c>
    </row>
    <row r="325" spans="1:9">
      <c r="A325" s="258"/>
      <c r="B325" s="53" t="s">
        <v>208</v>
      </c>
      <c r="C325" s="89">
        <f>'4A_DOC'!$B$45*$L$23</f>
        <v>4.4343412443839998E-2</v>
      </c>
      <c r="D325" s="90">
        <v>1</v>
      </c>
      <c r="E325" s="90">
        <v>0</v>
      </c>
      <c r="F325" s="34">
        <v>0</v>
      </c>
      <c r="G325" s="91">
        <v>0.57999999999999996</v>
      </c>
      <c r="H325" s="90">
        <f t="shared" si="20"/>
        <v>3.6666666666666665</v>
      </c>
      <c r="I325" s="53">
        <f t="shared" si="21"/>
        <v>0</v>
      </c>
    </row>
    <row r="326" spans="1:9">
      <c r="A326" s="258"/>
      <c r="B326" s="53" t="s">
        <v>209</v>
      </c>
      <c r="C326" s="89">
        <f>'4A_DOC'!$B$46*$L$23</f>
        <v>3.3320191271359996E-2</v>
      </c>
      <c r="D326" s="90">
        <v>1</v>
      </c>
      <c r="E326" s="90">
        <v>0</v>
      </c>
      <c r="F326" s="34">
        <v>0</v>
      </c>
      <c r="G326" s="91">
        <v>0.57999999999999996</v>
      </c>
      <c r="H326" s="90">
        <f t="shared" si="20"/>
        <v>3.6666666666666665</v>
      </c>
      <c r="I326" s="53">
        <f t="shared" si="21"/>
        <v>0</v>
      </c>
    </row>
    <row r="327" spans="1:9">
      <c r="A327" s="258"/>
      <c r="B327" s="53" t="s">
        <v>210</v>
      </c>
      <c r="C327" s="89">
        <f>'4A_DOC'!$B$47*$L$23</f>
        <v>0.15557773518432</v>
      </c>
      <c r="D327" s="90">
        <v>0.9</v>
      </c>
      <c r="E327" s="90">
        <v>0</v>
      </c>
      <c r="F327" s="34">
        <v>0</v>
      </c>
      <c r="G327" s="91">
        <v>0.57999999999999996</v>
      </c>
      <c r="H327" s="90">
        <f t="shared" si="20"/>
        <v>3.6666666666666665</v>
      </c>
      <c r="I327" s="53">
        <f t="shared" si="21"/>
        <v>0</v>
      </c>
    </row>
    <row r="328" spans="1:9">
      <c r="A328" s="258" t="s">
        <v>48</v>
      </c>
      <c r="B328" s="258"/>
      <c r="C328" s="7"/>
      <c r="D328" s="53"/>
      <c r="E328" s="53"/>
      <c r="F328" s="53"/>
      <c r="G328" s="53"/>
      <c r="H328" s="53"/>
      <c r="I328" s="53"/>
    </row>
    <row r="329" spans="1:9">
      <c r="A329" s="197" t="s">
        <v>280</v>
      </c>
      <c r="B329" s="198"/>
      <c r="C329" s="198"/>
      <c r="D329" s="198"/>
      <c r="E329" s="198"/>
      <c r="F329" s="198"/>
      <c r="G329" s="198"/>
      <c r="H329" s="199"/>
      <c r="I329" s="96">
        <f>SUM(I319:I328)</f>
        <v>0.43424964019153911</v>
      </c>
    </row>
    <row r="330" spans="1:9">
      <c r="A330" s="254" t="s">
        <v>53</v>
      </c>
      <c r="B330" s="255"/>
      <c r="C330" s="255"/>
      <c r="D330" s="255"/>
      <c r="E330" s="255"/>
      <c r="F330" s="255"/>
      <c r="G330" s="255"/>
      <c r="H330" s="255"/>
      <c r="I330" s="255"/>
    </row>
    <row r="331" spans="1:9">
      <c r="A331" s="256" t="s">
        <v>54</v>
      </c>
      <c r="B331" s="257"/>
      <c r="C331" s="257"/>
      <c r="D331" s="257"/>
      <c r="E331" s="257"/>
      <c r="F331" s="257"/>
      <c r="G331" s="257"/>
      <c r="H331" s="257"/>
      <c r="I331" s="257"/>
    </row>
    <row r="332" spans="1:9">
      <c r="A332" s="256" t="s">
        <v>55</v>
      </c>
      <c r="B332" s="257"/>
      <c r="C332" s="257"/>
      <c r="D332" s="257"/>
      <c r="E332" s="257"/>
      <c r="F332" s="257"/>
      <c r="G332" s="257"/>
      <c r="H332" s="257"/>
      <c r="I332" s="257"/>
    </row>
    <row r="333" spans="1:9">
      <c r="A333" s="256" t="s">
        <v>96</v>
      </c>
      <c r="B333" s="257"/>
      <c r="C333" s="257"/>
      <c r="D333" s="257"/>
      <c r="E333" s="257"/>
      <c r="F333" s="257"/>
      <c r="G333" s="257"/>
      <c r="H333" s="257"/>
      <c r="I333" s="257"/>
    </row>
    <row r="334" spans="1:9">
      <c r="A334" s="256" t="s">
        <v>97</v>
      </c>
      <c r="B334" s="257"/>
      <c r="C334" s="257"/>
      <c r="D334" s="257"/>
      <c r="E334" s="257"/>
      <c r="F334" s="257"/>
      <c r="G334" s="257"/>
      <c r="H334" s="257"/>
      <c r="I334" s="257"/>
    </row>
    <row r="335" spans="1:9">
      <c r="A335" s="251" t="s">
        <v>200</v>
      </c>
      <c r="B335" s="252"/>
      <c r="C335" s="252"/>
      <c r="D335" s="252"/>
      <c r="E335" s="252"/>
      <c r="F335" s="252"/>
      <c r="G335" s="252"/>
      <c r="H335" s="252"/>
      <c r="I335" s="252"/>
    </row>
    <row r="338" spans="1:9">
      <c r="A338" s="195" t="s">
        <v>0</v>
      </c>
      <c r="B338" s="195"/>
      <c r="C338" s="196" t="s">
        <v>1</v>
      </c>
      <c r="D338" s="196"/>
      <c r="E338" s="196"/>
      <c r="F338" s="196"/>
      <c r="G338" s="196"/>
      <c r="H338" s="196"/>
      <c r="I338" s="196"/>
    </row>
    <row r="339" spans="1:9">
      <c r="A339" s="195" t="s">
        <v>2</v>
      </c>
      <c r="B339" s="195"/>
      <c r="C339" s="196" t="s">
        <v>75</v>
      </c>
      <c r="D339" s="196"/>
      <c r="E339" s="196"/>
      <c r="F339" s="196"/>
      <c r="G339" s="196"/>
      <c r="H339" s="196"/>
      <c r="I339" s="196"/>
    </row>
    <row r="340" spans="1:9">
      <c r="A340" s="195" t="s">
        <v>4</v>
      </c>
      <c r="B340" s="195"/>
      <c r="C340" s="196" t="s">
        <v>76</v>
      </c>
      <c r="D340" s="196"/>
      <c r="E340" s="196"/>
      <c r="F340" s="196"/>
      <c r="G340" s="196"/>
      <c r="H340" s="196"/>
      <c r="I340" s="196"/>
    </row>
    <row r="341" spans="1:9">
      <c r="A341" s="195" t="s">
        <v>6</v>
      </c>
      <c r="B341" s="195"/>
      <c r="C341" s="196" t="s">
        <v>77</v>
      </c>
      <c r="D341" s="196"/>
      <c r="E341" s="196"/>
      <c r="F341" s="196"/>
      <c r="G341" s="196"/>
      <c r="H341" s="196"/>
      <c r="I341" s="196"/>
    </row>
    <row r="342" spans="1:9">
      <c r="A342" s="248" t="s">
        <v>8</v>
      </c>
      <c r="B342" s="248"/>
      <c r="C342" s="248"/>
      <c r="D342" s="248" t="s">
        <v>9</v>
      </c>
      <c r="E342" s="253"/>
      <c r="F342" s="253"/>
      <c r="G342" s="253"/>
      <c r="H342" s="253"/>
      <c r="I342" s="140"/>
    </row>
    <row r="343" spans="1:9">
      <c r="A343" s="259"/>
      <c r="B343" s="259"/>
      <c r="C343" s="7" t="s">
        <v>58</v>
      </c>
      <c r="D343" s="7" t="s">
        <v>78</v>
      </c>
      <c r="E343" s="7" t="s">
        <v>79</v>
      </c>
      <c r="F343" s="7" t="s">
        <v>80</v>
      </c>
      <c r="G343" s="7" t="s">
        <v>81</v>
      </c>
      <c r="H343" s="7" t="s">
        <v>82</v>
      </c>
      <c r="I343" s="7" t="s">
        <v>83</v>
      </c>
    </row>
    <row r="344" spans="1:9" ht="25.5">
      <c r="A344" s="206" t="s">
        <v>84</v>
      </c>
      <c r="B344" s="206"/>
      <c r="C344" s="144" t="s">
        <v>85</v>
      </c>
      <c r="D344" s="259" t="s">
        <v>86</v>
      </c>
      <c r="E344" s="144" t="s">
        <v>87</v>
      </c>
      <c r="F344" s="144" t="s">
        <v>89</v>
      </c>
      <c r="G344" s="259" t="s">
        <v>91</v>
      </c>
      <c r="H344" s="259" t="s">
        <v>38</v>
      </c>
      <c r="I344" s="259" t="s">
        <v>92</v>
      </c>
    </row>
    <row r="345" spans="1:9" ht="14.25">
      <c r="A345" s="206"/>
      <c r="B345" s="206"/>
      <c r="C345" s="141" t="s">
        <v>37</v>
      </c>
      <c r="D345" s="249"/>
      <c r="E345" s="141" t="s">
        <v>88</v>
      </c>
      <c r="F345" s="141" t="s">
        <v>90</v>
      </c>
      <c r="G345" s="249"/>
      <c r="H345" s="249"/>
      <c r="I345" s="249"/>
    </row>
    <row r="346" spans="1:9">
      <c r="A346" s="207"/>
      <c r="B346" s="207"/>
      <c r="C346" s="141"/>
      <c r="D346" s="141" t="s">
        <v>39</v>
      </c>
      <c r="E346" s="141" t="s">
        <v>40</v>
      </c>
      <c r="F346" s="141" t="s">
        <v>41</v>
      </c>
      <c r="G346" s="141" t="s">
        <v>42</v>
      </c>
      <c r="H346" s="141"/>
      <c r="I346" s="141"/>
    </row>
    <row r="347" spans="1:9" ht="15.75">
      <c r="A347" s="207"/>
      <c r="B347" s="207"/>
      <c r="C347" s="8" t="s">
        <v>43</v>
      </c>
      <c r="D347" s="8" t="s">
        <v>44</v>
      </c>
      <c r="E347" s="8" t="s">
        <v>44</v>
      </c>
      <c r="F347" s="8" t="s">
        <v>44</v>
      </c>
      <c r="G347" s="8" t="s">
        <v>44</v>
      </c>
      <c r="H347" s="8" t="s">
        <v>45</v>
      </c>
      <c r="I347" s="8" t="s">
        <v>46</v>
      </c>
    </row>
    <row r="348" spans="1:9" ht="15" thickBot="1">
      <c r="A348" s="261"/>
      <c r="B348" s="261"/>
      <c r="C348" s="5" t="s">
        <v>93</v>
      </c>
      <c r="D348" s="5"/>
      <c r="E348" s="5"/>
      <c r="F348" s="5"/>
      <c r="G348" s="5"/>
      <c r="H348" s="5"/>
      <c r="I348" s="5" t="s">
        <v>94</v>
      </c>
    </row>
    <row r="349" spans="1:9" ht="13.5" thickTop="1">
      <c r="A349" s="258" t="s">
        <v>95</v>
      </c>
      <c r="B349" s="143" t="s">
        <v>203</v>
      </c>
      <c r="C349" s="89">
        <f>'4A_DOC'!$B$39*$L$24</f>
        <v>1.6958316103917184</v>
      </c>
      <c r="D349" s="90">
        <v>0.4</v>
      </c>
      <c r="E349" s="90">
        <v>0.38</v>
      </c>
      <c r="F349" s="34">
        <v>0</v>
      </c>
      <c r="G349" s="91">
        <v>0.57999999999999996</v>
      </c>
      <c r="H349" s="90">
        <f>44/12</f>
        <v>3.6666666666666665</v>
      </c>
      <c r="I349" s="143">
        <f>C349*D349*E349*F349*G349*H349</f>
        <v>0</v>
      </c>
    </row>
    <row r="350" spans="1:9">
      <c r="A350" s="258"/>
      <c r="B350" s="143" t="s">
        <v>204</v>
      </c>
      <c r="C350" s="89">
        <f>'4A_DOC'!$B$40*$L$24</f>
        <v>0.32823371281117003</v>
      </c>
      <c r="D350" s="90">
        <v>0.9</v>
      </c>
      <c r="E350" s="90">
        <v>0.46</v>
      </c>
      <c r="F350" s="34">
        <f>1/100</f>
        <v>0.01</v>
      </c>
      <c r="G350" s="91">
        <v>0.57999999999999996</v>
      </c>
      <c r="H350" s="90">
        <f t="shared" ref="H350:H357" si="22">44/12</f>
        <v>3.6666666666666665</v>
      </c>
      <c r="I350" s="143">
        <f t="shared" ref="I350:I357" si="23">C350*D350*E350*F350*G350*H350</f>
        <v>2.8899009010746649E-3</v>
      </c>
    </row>
    <row r="351" spans="1:9">
      <c r="A351" s="258"/>
      <c r="B351" s="143" t="s">
        <v>205</v>
      </c>
      <c r="C351" s="89">
        <f>'4A_DOC'!$B$41*$L$24</f>
        <v>0</v>
      </c>
      <c r="D351" s="90">
        <v>0.85</v>
      </c>
      <c r="E351" s="90">
        <v>0.5</v>
      </c>
      <c r="F351" s="34">
        <v>0</v>
      </c>
      <c r="G351" s="91">
        <v>0.57999999999999996</v>
      </c>
      <c r="H351" s="90">
        <f t="shared" si="22"/>
        <v>3.6666666666666665</v>
      </c>
      <c r="I351" s="143">
        <f t="shared" si="23"/>
        <v>0</v>
      </c>
    </row>
    <row r="352" spans="1:9">
      <c r="A352" s="258"/>
      <c r="B352" s="143" t="s">
        <v>47</v>
      </c>
      <c r="C352" s="89">
        <f>'4A_DOC'!$B$42*$L$24</f>
        <v>2.0690218472922007E-2</v>
      </c>
      <c r="D352" s="90">
        <v>0.8</v>
      </c>
      <c r="E352" s="90">
        <v>0.5</v>
      </c>
      <c r="F352" s="34">
        <f>20/100</f>
        <v>0.2</v>
      </c>
      <c r="G352" s="91">
        <v>0.57999999999999996</v>
      </c>
      <c r="H352" s="90">
        <f t="shared" si="22"/>
        <v>3.6666666666666665</v>
      </c>
      <c r="I352" s="143">
        <f t="shared" si="23"/>
        <v>3.5200958361931308E-3</v>
      </c>
    </row>
    <row r="353" spans="1:9">
      <c r="A353" s="258"/>
      <c r="B353" s="143" t="s">
        <v>206</v>
      </c>
      <c r="C353" s="89">
        <f>'4A_DOC'!$B$43*$L$24</f>
        <v>0</v>
      </c>
      <c r="D353" s="90">
        <v>0.84</v>
      </c>
      <c r="E353" s="90">
        <v>0.67</v>
      </c>
      <c r="F353" s="34">
        <f>20/100</f>
        <v>0.2</v>
      </c>
      <c r="G353" s="91">
        <v>0.57999999999999996</v>
      </c>
      <c r="H353" s="90">
        <f t="shared" si="22"/>
        <v>3.6666666666666665</v>
      </c>
      <c r="I353" s="143">
        <f t="shared" si="23"/>
        <v>0</v>
      </c>
    </row>
    <row r="354" spans="1:9">
      <c r="A354" s="258"/>
      <c r="B354" s="143" t="s">
        <v>207</v>
      </c>
      <c r="C354" s="89">
        <f>'4A_DOC'!$B$44*$L$24</f>
        <v>0.27357066647530209</v>
      </c>
      <c r="D354" s="90">
        <v>1</v>
      </c>
      <c r="E354" s="90">
        <v>0.75</v>
      </c>
      <c r="F354" s="34">
        <f>100/100</f>
        <v>1</v>
      </c>
      <c r="G354" s="91">
        <v>0.57999999999999996</v>
      </c>
      <c r="H354" s="90">
        <f t="shared" si="22"/>
        <v>3.6666666666666665</v>
      </c>
      <c r="I354" s="143">
        <f t="shared" si="23"/>
        <v>0.43634521302810675</v>
      </c>
    </row>
    <row r="355" spans="1:9">
      <c r="A355" s="258"/>
      <c r="B355" s="143" t="s">
        <v>208</v>
      </c>
      <c r="C355" s="89">
        <f>'4A_DOC'!$B$45*$L$24</f>
        <v>4.5211958885274003E-2</v>
      </c>
      <c r="D355" s="90">
        <v>1</v>
      </c>
      <c r="E355" s="90">
        <v>0</v>
      </c>
      <c r="F355" s="34">
        <v>0</v>
      </c>
      <c r="G355" s="91">
        <v>0.57999999999999996</v>
      </c>
      <c r="H355" s="90">
        <f t="shared" si="22"/>
        <v>3.6666666666666665</v>
      </c>
      <c r="I355" s="143">
        <f t="shared" si="23"/>
        <v>0</v>
      </c>
    </row>
    <row r="356" spans="1:9">
      <c r="A356" s="258"/>
      <c r="B356" s="143" t="s">
        <v>209</v>
      </c>
      <c r="C356" s="89">
        <f>'4A_DOC'!$B$46*$L$24</f>
        <v>3.3972827862946003E-2</v>
      </c>
      <c r="D356" s="90">
        <v>1</v>
      </c>
      <c r="E356" s="90">
        <v>0</v>
      </c>
      <c r="F356" s="34">
        <v>0</v>
      </c>
      <c r="G356" s="91">
        <v>0.57999999999999996</v>
      </c>
      <c r="H356" s="90">
        <f t="shared" si="22"/>
        <v>3.6666666666666665</v>
      </c>
      <c r="I356" s="143">
        <f t="shared" si="23"/>
        <v>0</v>
      </c>
    </row>
    <row r="357" spans="1:9">
      <c r="A357" s="258"/>
      <c r="B357" s="143" t="s">
        <v>210</v>
      </c>
      <c r="C357" s="89">
        <f>'4A_DOC'!$B$47*$L$24</f>
        <v>0.15862500829240203</v>
      </c>
      <c r="D357" s="90">
        <v>0.9</v>
      </c>
      <c r="E357" s="90">
        <v>0</v>
      </c>
      <c r="F357" s="34">
        <v>0</v>
      </c>
      <c r="G357" s="91">
        <v>0.57999999999999996</v>
      </c>
      <c r="H357" s="90">
        <f t="shared" si="22"/>
        <v>3.6666666666666665</v>
      </c>
      <c r="I357" s="143">
        <f t="shared" si="23"/>
        <v>0</v>
      </c>
    </row>
    <row r="358" spans="1:9">
      <c r="A358" s="258" t="s">
        <v>48</v>
      </c>
      <c r="B358" s="258"/>
      <c r="C358" s="7"/>
      <c r="D358" s="143"/>
      <c r="E358" s="143"/>
      <c r="F358" s="143"/>
      <c r="G358" s="143"/>
      <c r="H358" s="143"/>
      <c r="I358" s="143"/>
    </row>
    <row r="359" spans="1:9">
      <c r="A359" s="197" t="s">
        <v>281</v>
      </c>
      <c r="B359" s="198"/>
      <c r="C359" s="198"/>
      <c r="D359" s="198"/>
      <c r="E359" s="198"/>
      <c r="F359" s="198"/>
      <c r="G359" s="198"/>
      <c r="H359" s="199"/>
      <c r="I359" s="96">
        <f>SUM(I349:I358)</f>
        <v>0.44275520976537452</v>
      </c>
    </row>
    <row r="360" spans="1:9">
      <c r="A360" s="254" t="s">
        <v>53</v>
      </c>
      <c r="B360" s="255"/>
      <c r="C360" s="255"/>
      <c r="D360" s="255"/>
      <c r="E360" s="255"/>
      <c r="F360" s="255"/>
      <c r="G360" s="255"/>
      <c r="H360" s="255"/>
      <c r="I360" s="255"/>
    </row>
    <row r="361" spans="1:9">
      <c r="A361" s="256" t="s">
        <v>54</v>
      </c>
      <c r="B361" s="257"/>
      <c r="C361" s="257"/>
      <c r="D361" s="257"/>
      <c r="E361" s="257"/>
      <c r="F361" s="257"/>
      <c r="G361" s="257"/>
      <c r="H361" s="257"/>
      <c r="I361" s="257"/>
    </row>
    <row r="362" spans="1:9">
      <c r="A362" s="256" t="s">
        <v>55</v>
      </c>
      <c r="B362" s="257"/>
      <c r="C362" s="257"/>
      <c r="D362" s="257"/>
      <c r="E362" s="257"/>
      <c r="F362" s="257"/>
      <c r="G362" s="257"/>
      <c r="H362" s="257"/>
      <c r="I362" s="257"/>
    </row>
    <row r="363" spans="1:9">
      <c r="A363" s="256" t="s">
        <v>96</v>
      </c>
      <c r="B363" s="257"/>
      <c r="C363" s="257"/>
      <c r="D363" s="257"/>
      <c r="E363" s="257"/>
      <c r="F363" s="257"/>
      <c r="G363" s="257"/>
      <c r="H363" s="257"/>
      <c r="I363" s="257"/>
    </row>
    <row r="364" spans="1:9">
      <c r="A364" s="256" t="s">
        <v>97</v>
      </c>
      <c r="B364" s="257"/>
      <c r="C364" s="257"/>
      <c r="D364" s="257"/>
      <c r="E364" s="257"/>
      <c r="F364" s="257"/>
      <c r="G364" s="257"/>
      <c r="H364" s="257"/>
      <c r="I364" s="257"/>
    </row>
    <row r="365" spans="1:9">
      <c r="A365" s="251" t="s">
        <v>200</v>
      </c>
      <c r="B365" s="252"/>
      <c r="C365" s="252"/>
      <c r="D365" s="252"/>
      <c r="E365" s="252"/>
      <c r="F365" s="252"/>
      <c r="G365" s="252"/>
      <c r="H365" s="252"/>
      <c r="I365" s="252"/>
    </row>
    <row r="368" spans="1:9">
      <c r="A368" s="195" t="s">
        <v>0</v>
      </c>
      <c r="B368" s="195"/>
      <c r="C368" s="196" t="s">
        <v>1</v>
      </c>
      <c r="D368" s="196"/>
      <c r="E368" s="196"/>
      <c r="F368" s="196"/>
      <c r="G368" s="196"/>
      <c r="H368" s="196"/>
      <c r="I368" s="196"/>
    </row>
    <row r="369" spans="1:9">
      <c r="A369" s="195" t="s">
        <v>2</v>
      </c>
      <c r="B369" s="195"/>
      <c r="C369" s="196" t="s">
        <v>75</v>
      </c>
      <c r="D369" s="196"/>
      <c r="E369" s="196"/>
      <c r="F369" s="196"/>
      <c r="G369" s="196"/>
      <c r="H369" s="196"/>
      <c r="I369" s="196"/>
    </row>
    <row r="370" spans="1:9">
      <c r="A370" s="195" t="s">
        <v>4</v>
      </c>
      <c r="B370" s="195"/>
      <c r="C370" s="196" t="s">
        <v>76</v>
      </c>
      <c r="D370" s="196"/>
      <c r="E370" s="196"/>
      <c r="F370" s="196"/>
      <c r="G370" s="196"/>
      <c r="H370" s="196"/>
      <c r="I370" s="196"/>
    </row>
    <row r="371" spans="1:9">
      <c r="A371" s="195" t="s">
        <v>6</v>
      </c>
      <c r="B371" s="195"/>
      <c r="C371" s="196" t="s">
        <v>77</v>
      </c>
      <c r="D371" s="196"/>
      <c r="E371" s="196"/>
      <c r="F371" s="196"/>
      <c r="G371" s="196"/>
      <c r="H371" s="196"/>
      <c r="I371" s="196"/>
    </row>
    <row r="372" spans="1:9">
      <c r="A372" s="248" t="s">
        <v>8</v>
      </c>
      <c r="B372" s="248"/>
      <c r="C372" s="248"/>
      <c r="D372" s="248" t="s">
        <v>9</v>
      </c>
      <c r="E372" s="253"/>
      <c r="F372" s="253"/>
      <c r="G372" s="253"/>
      <c r="H372" s="253"/>
      <c r="I372" s="140"/>
    </row>
    <row r="373" spans="1:9">
      <c r="A373" s="259"/>
      <c r="B373" s="259"/>
      <c r="C373" s="7" t="s">
        <v>58</v>
      </c>
      <c r="D373" s="7" t="s">
        <v>78</v>
      </c>
      <c r="E373" s="7" t="s">
        <v>79</v>
      </c>
      <c r="F373" s="7" t="s">
        <v>80</v>
      </c>
      <c r="G373" s="7" t="s">
        <v>81</v>
      </c>
      <c r="H373" s="7" t="s">
        <v>82</v>
      </c>
      <c r="I373" s="7" t="s">
        <v>83</v>
      </c>
    </row>
    <row r="374" spans="1:9" ht="25.5">
      <c r="A374" s="206" t="s">
        <v>84</v>
      </c>
      <c r="B374" s="206"/>
      <c r="C374" s="144" t="s">
        <v>85</v>
      </c>
      <c r="D374" s="259" t="s">
        <v>86</v>
      </c>
      <c r="E374" s="144" t="s">
        <v>87</v>
      </c>
      <c r="F374" s="144" t="s">
        <v>89</v>
      </c>
      <c r="G374" s="259" t="s">
        <v>91</v>
      </c>
      <c r="H374" s="259" t="s">
        <v>38</v>
      </c>
      <c r="I374" s="259" t="s">
        <v>92</v>
      </c>
    </row>
    <row r="375" spans="1:9" ht="14.25">
      <c r="A375" s="206"/>
      <c r="B375" s="206"/>
      <c r="C375" s="141" t="s">
        <v>37</v>
      </c>
      <c r="D375" s="249"/>
      <c r="E375" s="141" t="s">
        <v>88</v>
      </c>
      <c r="F375" s="141" t="s">
        <v>90</v>
      </c>
      <c r="G375" s="249"/>
      <c r="H375" s="249"/>
      <c r="I375" s="249"/>
    </row>
    <row r="376" spans="1:9">
      <c r="A376" s="207"/>
      <c r="B376" s="207"/>
      <c r="C376" s="141"/>
      <c r="D376" s="141" t="s">
        <v>39</v>
      </c>
      <c r="E376" s="141" t="s">
        <v>40</v>
      </c>
      <c r="F376" s="141" t="s">
        <v>41</v>
      </c>
      <c r="G376" s="141" t="s">
        <v>42</v>
      </c>
      <c r="H376" s="141"/>
      <c r="I376" s="141"/>
    </row>
    <row r="377" spans="1:9" ht="15.75">
      <c r="A377" s="207"/>
      <c r="B377" s="207"/>
      <c r="C377" s="8" t="s">
        <v>43</v>
      </c>
      <c r="D377" s="8" t="s">
        <v>44</v>
      </c>
      <c r="E377" s="8" t="s">
        <v>44</v>
      </c>
      <c r="F377" s="8" t="s">
        <v>44</v>
      </c>
      <c r="G377" s="8" t="s">
        <v>44</v>
      </c>
      <c r="H377" s="8" t="s">
        <v>45</v>
      </c>
      <c r="I377" s="8" t="s">
        <v>46</v>
      </c>
    </row>
    <row r="378" spans="1:9" ht="15" thickBot="1">
      <c r="A378" s="261"/>
      <c r="B378" s="261"/>
      <c r="C378" s="5" t="s">
        <v>93</v>
      </c>
      <c r="D378" s="5"/>
      <c r="E378" s="5"/>
      <c r="F378" s="5"/>
      <c r="G378" s="5"/>
      <c r="H378" s="5"/>
      <c r="I378" s="5" t="s">
        <v>94</v>
      </c>
    </row>
    <row r="379" spans="1:9" ht="13.5" thickTop="1">
      <c r="A379" s="258" t="s">
        <v>95</v>
      </c>
      <c r="B379" s="143" t="s">
        <v>203</v>
      </c>
      <c r="C379" s="89">
        <f>'4A_DOC'!$B$39*$L$25</f>
        <v>1.728409462508556</v>
      </c>
      <c r="D379" s="90">
        <v>0.4</v>
      </c>
      <c r="E379" s="90">
        <v>0.38</v>
      </c>
      <c r="F379" s="34">
        <v>0</v>
      </c>
      <c r="G379" s="91">
        <v>0.57999999999999996</v>
      </c>
      <c r="H379" s="90">
        <f>44/12</f>
        <v>3.6666666666666665</v>
      </c>
      <c r="I379" s="143">
        <f>C379*D379*E379*F379*G379*H379</f>
        <v>0</v>
      </c>
    </row>
    <row r="380" spans="1:9">
      <c r="A380" s="258"/>
      <c r="B380" s="143" t="s">
        <v>204</v>
      </c>
      <c r="C380" s="89">
        <f>'4A_DOC'!$B$40*$L$25</f>
        <v>0.33453926183513999</v>
      </c>
      <c r="D380" s="90">
        <v>0.9</v>
      </c>
      <c r="E380" s="90">
        <v>0.46</v>
      </c>
      <c r="F380" s="34">
        <f>1/100</f>
        <v>0.01</v>
      </c>
      <c r="G380" s="91">
        <v>0.57999999999999996</v>
      </c>
      <c r="H380" s="90">
        <f t="shared" ref="H380:H387" si="24">44/12</f>
        <v>3.6666666666666665</v>
      </c>
      <c r="I380" s="143">
        <f t="shared" ref="I380:I387" si="25">C380*D380*E380*F380*G380*H380</f>
        <v>2.9454174769013059E-3</v>
      </c>
    </row>
    <row r="381" spans="1:9">
      <c r="A381" s="258"/>
      <c r="B381" s="143" t="s">
        <v>205</v>
      </c>
      <c r="C381" s="89">
        <f>'4A_DOC'!$B$41*$L$25</f>
        <v>0</v>
      </c>
      <c r="D381" s="90">
        <v>0.85</v>
      </c>
      <c r="E381" s="90">
        <v>0.5</v>
      </c>
      <c r="F381" s="34">
        <v>0</v>
      </c>
      <c r="G381" s="91">
        <v>0.57999999999999996</v>
      </c>
      <c r="H381" s="90">
        <f t="shared" si="24"/>
        <v>3.6666666666666665</v>
      </c>
      <c r="I381" s="143">
        <f t="shared" si="25"/>
        <v>0</v>
      </c>
    </row>
    <row r="382" spans="1:9">
      <c r="A382" s="258"/>
      <c r="B382" s="143" t="s">
        <v>47</v>
      </c>
      <c r="C382" s="89">
        <f>'4A_DOC'!$B$42*$L$25</f>
        <v>2.1087688878324004E-2</v>
      </c>
      <c r="D382" s="90">
        <v>0.8</v>
      </c>
      <c r="E382" s="90">
        <v>0.5</v>
      </c>
      <c r="F382" s="34">
        <f>20/100</f>
        <v>0.2</v>
      </c>
      <c r="G382" s="91">
        <v>0.57999999999999996</v>
      </c>
      <c r="H382" s="90">
        <f t="shared" si="24"/>
        <v>3.6666666666666665</v>
      </c>
      <c r="I382" s="143">
        <f t="shared" si="25"/>
        <v>3.5877188011655238E-3</v>
      </c>
    </row>
    <row r="383" spans="1:9">
      <c r="A383" s="258"/>
      <c r="B383" s="143" t="s">
        <v>206</v>
      </c>
      <c r="C383" s="89">
        <f>'4A_DOC'!$B$43*$L$25</f>
        <v>0</v>
      </c>
      <c r="D383" s="90">
        <v>0.84</v>
      </c>
      <c r="E383" s="90">
        <v>0.67</v>
      </c>
      <c r="F383" s="34">
        <f>20/100</f>
        <v>0.2</v>
      </c>
      <c r="G383" s="91">
        <v>0.57999999999999996</v>
      </c>
      <c r="H383" s="90">
        <f t="shared" si="24"/>
        <v>3.6666666666666665</v>
      </c>
      <c r="I383" s="143">
        <f t="shared" si="25"/>
        <v>0</v>
      </c>
    </row>
    <row r="384" spans="1:9">
      <c r="A384" s="258"/>
      <c r="B384" s="143" t="s">
        <v>207</v>
      </c>
      <c r="C384" s="89">
        <f>'4A_DOC'!$B$44*$L$25</f>
        <v>0.27882610850228401</v>
      </c>
      <c r="D384" s="90">
        <v>1</v>
      </c>
      <c r="E384" s="90">
        <v>0.75</v>
      </c>
      <c r="F384" s="34">
        <f>100/100</f>
        <v>1</v>
      </c>
      <c r="G384" s="91">
        <v>0.57999999999999996</v>
      </c>
      <c r="H384" s="90">
        <f t="shared" si="24"/>
        <v>3.6666666666666665</v>
      </c>
      <c r="I384" s="143">
        <f t="shared" si="25"/>
        <v>0.44472764306114293</v>
      </c>
    </row>
    <row r="385" spans="1:9">
      <c r="A385" s="258"/>
      <c r="B385" s="143" t="s">
        <v>208</v>
      </c>
      <c r="C385" s="89">
        <f>'4A_DOC'!$B$45*$L$25</f>
        <v>4.6080505326708002E-2</v>
      </c>
      <c r="D385" s="90">
        <v>1</v>
      </c>
      <c r="E385" s="90">
        <v>0</v>
      </c>
      <c r="F385" s="34">
        <v>0</v>
      </c>
      <c r="G385" s="91">
        <v>0.57999999999999996</v>
      </c>
      <c r="H385" s="90">
        <f t="shared" si="24"/>
        <v>3.6666666666666665</v>
      </c>
      <c r="I385" s="143">
        <f t="shared" si="25"/>
        <v>0</v>
      </c>
    </row>
    <row r="386" spans="1:9">
      <c r="A386" s="258"/>
      <c r="B386" s="143" t="s">
        <v>209</v>
      </c>
      <c r="C386" s="89">
        <f>'4A_DOC'!$B$46*$L$25</f>
        <v>3.4625464454532004E-2</v>
      </c>
      <c r="D386" s="90">
        <v>1</v>
      </c>
      <c r="E386" s="90">
        <v>0</v>
      </c>
      <c r="F386" s="34">
        <v>0</v>
      </c>
      <c r="G386" s="91">
        <v>0.57999999999999996</v>
      </c>
      <c r="H386" s="90">
        <f t="shared" si="24"/>
        <v>3.6666666666666665</v>
      </c>
      <c r="I386" s="143">
        <f t="shared" si="25"/>
        <v>0</v>
      </c>
    </row>
    <row r="387" spans="1:9">
      <c r="A387" s="258"/>
      <c r="B387" s="143" t="s">
        <v>210</v>
      </c>
      <c r="C387" s="89">
        <f>'4A_DOC'!$B$47*$L$25</f>
        <v>0.16167228140048401</v>
      </c>
      <c r="D387" s="90">
        <v>0.9</v>
      </c>
      <c r="E387" s="90">
        <v>0</v>
      </c>
      <c r="F387" s="34">
        <v>0</v>
      </c>
      <c r="G387" s="91">
        <v>0.57999999999999996</v>
      </c>
      <c r="H387" s="90">
        <f t="shared" si="24"/>
        <v>3.6666666666666665</v>
      </c>
      <c r="I387" s="143">
        <f t="shared" si="25"/>
        <v>0</v>
      </c>
    </row>
    <row r="388" spans="1:9">
      <c r="A388" s="258" t="s">
        <v>48</v>
      </c>
      <c r="B388" s="258"/>
      <c r="C388" s="7"/>
      <c r="D388" s="143"/>
      <c r="E388" s="143"/>
      <c r="F388" s="143"/>
      <c r="G388" s="143"/>
      <c r="H388" s="143"/>
      <c r="I388" s="143"/>
    </row>
    <row r="389" spans="1:9">
      <c r="A389" s="197" t="s">
        <v>282</v>
      </c>
      <c r="B389" s="198"/>
      <c r="C389" s="198"/>
      <c r="D389" s="198"/>
      <c r="E389" s="198"/>
      <c r="F389" s="198"/>
      <c r="G389" s="198"/>
      <c r="H389" s="199"/>
      <c r="I389" s="96">
        <f>SUM(I379:I388)</f>
        <v>0.45126077933920977</v>
      </c>
    </row>
    <row r="390" spans="1:9">
      <c r="A390" s="254" t="s">
        <v>53</v>
      </c>
      <c r="B390" s="255"/>
      <c r="C390" s="255"/>
      <c r="D390" s="255"/>
      <c r="E390" s="255"/>
      <c r="F390" s="255"/>
      <c r="G390" s="255"/>
      <c r="H390" s="255"/>
      <c r="I390" s="255"/>
    </row>
    <row r="391" spans="1:9">
      <c r="A391" s="256" t="s">
        <v>54</v>
      </c>
      <c r="B391" s="257"/>
      <c r="C391" s="257"/>
      <c r="D391" s="257"/>
      <c r="E391" s="257"/>
      <c r="F391" s="257"/>
      <c r="G391" s="257"/>
      <c r="H391" s="257"/>
      <c r="I391" s="257"/>
    </row>
    <row r="392" spans="1:9">
      <c r="A392" s="256" t="s">
        <v>55</v>
      </c>
      <c r="B392" s="257"/>
      <c r="C392" s="257"/>
      <c r="D392" s="257"/>
      <c r="E392" s="257"/>
      <c r="F392" s="257"/>
      <c r="G392" s="257"/>
      <c r="H392" s="257"/>
      <c r="I392" s="257"/>
    </row>
    <row r="393" spans="1:9">
      <c r="A393" s="256" t="s">
        <v>96</v>
      </c>
      <c r="B393" s="257"/>
      <c r="C393" s="257"/>
      <c r="D393" s="257"/>
      <c r="E393" s="257"/>
      <c r="F393" s="257"/>
      <c r="G393" s="257"/>
      <c r="H393" s="257"/>
      <c r="I393" s="257"/>
    </row>
    <row r="394" spans="1:9">
      <c r="A394" s="256" t="s">
        <v>97</v>
      </c>
      <c r="B394" s="257"/>
      <c r="C394" s="257"/>
      <c r="D394" s="257"/>
      <c r="E394" s="257"/>
      <c r="F394" s="257"/>
      <c r="G394" s="257"/>
      <c r="H394" s="257"/>
      <c r="I394" s="257"/>
    </row>
    <row r="395" spans="1:9">
      <c r="A395" s="251" t="s">
        <v>200</v>
      </c>
      <c r="B395" s="252"/>
      <c r="C395" s="252"/>
      <c r="D395" s="252"/>
      <c r="E395" s="252"/>
      <c r="F395" s="252"/>
      <c r="G395" s="252"/>
      <c r="H395" s="252"/>
      <c r="I395" s="252"/>
    </row>
    <row r="398" spans="1:9">
      <c r="A398" s="195" t="s">
        <v>0</v>
      </c>
      <c r="B398" s="195"/>
      <c r="C398" s="196" t="s">
        <v>1</v>
      </c>
      <c r="D398" s="196"/>
      <c r="E398" s="196"/>
      <c r="F398" s="196"/>
      <c r="G398" s="196"/>
      <c r="H398" s="196"/>
      <c r="I398" s="196"/>
    </row>
    <row r="399" spans="1:9">
      <c r="A399" s="195" t="s">
        <v>2</v>
      </c>
      <c r="B399" s="195"/>
      <c r="C399" s="196" t="s">
        <v>75</v>
      </c>
      <c r="D399" s="196"/>
      <c r="E399" s="196"/>
      <c r="F399" s="196"/>
      <c r="G399" s="196"/>
      <c r="H399" s="196"/>
      <c r="I399" s="196"/>
    </row>
    <row r="400" spans="1:9">
      <c r="A400" s="195" t="s">
        <v>4</v>
      </c>
      <c r="B400" s="195"/>
      <c r="C400" s="196" t="s">
        <v>76</v>
      </c>
      <c r="D400" s="196"/>
      <c r="E400" s="196"/>
      <c r="F400" s="196"/>
      <c r="G400" s="196"/>
      <c r="H400" s="196"/>
      <c r="I400" s="196"/>
    </row>
    <row r="401" spans="1:9">
      <c r="A401" s="195" t="s">
        <v>6</v>
      </c>
      <c r="B401" s="195"/>
      <c r="C401" s="196" t="s">
        <v>77</v>
      </c>
      <c r="D401" s="196"/>
      <c r="E401" s="196"/>
      <c r="F401" s="196"/>
      <c r="G401" s="196"/>
      <c r="H401" s="196"/>
      <c r="I401" s="196"/>
    </row>
    <row r="402" spans="1:9">
      <c r="A402" s="248" t="s">
        <v>8</v>
      </c>
      <c r="B402" s="248"/>
      <c r="C402" s="248"/>
      <c r="D402" s="248" t="s">
        <v>9</v>
      </c>
      <c r="E402" s="253"/>
      <c r="F402" s="253"/>
      <c r="G402" s="253"/>
      <c r="H402" s="253"/>
      <c r="I402" s="140"/>
    </row>
    <row r="403" spans="1:9">
      <c r="A403" s="259"/>
      <c r="B403" s="259"/>
      <c r="C403" s="7" t="s">
        <v>58</v>
      </c>
      <c r="D403" s="7" t="s">
        <v>78</v>
      </c>
      <c r="E403" s="7" t="s">
        <v>79</v>
      </c>
      <c r="F403" s="7" t="s">
        <v>80</v>
      </c>
      <c r="G403" s="7" t="s">
        <v>81</v>
      </c>
      <c r="H403" s="7" t="s">
        <v>82</v>
      </c>
      <c r="I403" s="7" t="s">
        <v>83</v>
      </c>
    </row>
    <row r="404" spans="1:9" ht="25.5">
      <c r="A404" s="206" t="s">
        <v>84</v>
      </c>
      <c r="B404" s="206"/>
      <c r="C404" s="144" t="s">
        <v>85</v>
      </c>
      <c r="D404" s="259" t="s">
        <v>86</v>
      </c>
      <c r="E404" s="144" t="s">
        <v>87</v>
      </c>
      <c r="F404" s="144" t="s">
        <v>89</v>
      </c>
      <c r="G404" s="259" t="s">
        <v>91</v>
      </c>
      <c r="H404" s="259" t="s">
        <v>38</v>
      </c>
      <c r="I404" s="259" t="s">
        <v>92</v>
      </c>
    </row>
    <row r="405" spans="1:9" ht="14.25">
      <c r="A405" s="206"/>
      <c r="B405" s="206"/>
      <c r="C405" s="141" t="s">
        <v>37</v>
      </c>
      <c r="D405" s="249"/>
      <c r="E405" s="141" t="s">
        <v>88</v>
      </c>
      <c r="F405" s="141" t="s">
        <v>90</v>
      </c>
      <c r="G405" s="249"/>
      <c r="H405" s="249"/>
      <c r="I405" s="249"/>
    </row>
    <row r="406" spans="1:9">
      <c r="A406" s="207"/>
      <c r="B406" s="207"/>
      <c r="C406" s="141"/>
      <c r="D406" s="141" t="s">
        <v>39</v>
      </c>
      <c r="E406" s="141" t="s">
        <v>40</v>
      </c>
      <c r="F406" s="141" t="s">
        <v>41</v>
      </c>
      <c r="G406" s="141" t="s">
        <v>42</v>
      </c>
      <c r="H406" s="141"/>
      <c r="I406" s="141"/>
    </row>
    <row r="407" spans="1:9" ht="15.75">
      <c r="A407" s="207"/>
      <c r="B407" s="207"/>
      <c r="C407" s="8" t="s">
        <v>43</v>
      </c>
      <c r="D407" s="8" t="s">
        <v>44</v>
      </c>
      <c r="E407" s="8" t="s">
        <v>44</v>
      </c>
      <c r="F407" s="8" t="s">
        <v>44</v>
      </c>
      <c r="G407" s="8" t="s">
        <v>44</v>
      </c>
      <c r="H407" s="8" t="s">
        <v>45</v>
      </c>
      <c r="I407" s="8" t="s">
        <v>46</v>
      </c>
    </row>
    <row r="408" spans="1:9" ht="15" thickBot="1">
      <c r="A408" s="261"/>
      <c r="B408" s="261"/>
      <c r="C408" s="5" t="s">
        <v>93</v>
      </c>
      <c r="D408" s="5"/>
      <c r="E408" s="5"/>
      <c r="F408" s="5"/>
      <c r="G408" s="5"/>
      <c r="H408" s="5"/>
      <c r="I408" s="5" t="s">
        <v>94</v>
      </c>
    </row>
    <row r="409" spans="1:9" ht="13.5" thickTop="1">
      <c r="A409" s="258" t="s">
        <v>95</v>
      </c>
      <c r="B409" s="143" t="s">
        <v>203</v>
      </c>
      <c r="C409" s="89">
        <f>'4A_DOC'!$B$39*$L$26</f>
        <v>1.7609873146253945</v>
      </c>
      <c r="D409" s="90">
        <v>0.4</v>
      </c>
      <c r="E409" s="90">
        <v>0.38</v>
      </c>
      <c r="F409" s="34">
        <v>0</v>
      </c>
      <c r="G409" s="91">
        <v>0.57999999999999996</v>
      </c>
      <c r="H409" s="90">
        <f>44/12</f>
        <v>3.6666666666666665</v>
      </c>
      <c r="I409" s="143">
        <f>C409*D409*E409*F409*G409*H409</f>
        <v>0</v>
      </c>
    </row>
    <row r="410" spans="1:9">
      <c r="A410" s="258"/>
      <c r="B410" s="143" t="s">
        <v>204</v>
      </c>
      <c r="C410" s="89">
        <f>'4A_DOC'!$B$40*$L$26</f>
        <v>0.34084481085911006</v>
      </c>
      <c r="D410" s="90">
        <v>0.9</v>
      </c>
      <c r="E410" s="90">
        <v>0.46</v>
      </c>
      <c r="F410" s="34">
        <f>1/100</f>
        <v>0.01</v>
      </c>
      <c r="G410" s="91">
        <v>0.57999999999999996</v>
      </c>
      <c r="H410" s="90">
        <f t="shared" ref="H410:H417" si="26">44/12</f>
        <v>3.6666666666666665</v>
      </c>
      <c r="I410" s="143">
        <f t="shared" ref="I410:I417" si="27">C410*D410*E410*F410*G410*H410</f>
        <v>3.0009340527279485E-3</v>
      </c>
    </row>
    <row r="411" spans="1:9">
      <c r="A411" s="258"/>
      <c r="B411" s="143" t="s">
        <v>205</v>
      </c>
      <c r="C411" s="89">
        <f>'4A_DOC'!$B$41*$L$26</f>
        <v>0</v>
      </c>
      <c r="D411" s="90">
        <v>0.85</v>
      </c>
      <c r="E411" s="90">
        <v>0.5</v>
      </c>
      <c r="F411" s="34">
        <v>0</v>
      </c>
      <c r="G411" s="91">
        <v>0.57999999999999996</v>
      </c>
      <c r="H411" s="90">
        <f t="shared" si="26"/>
        <v>3.6666666666666665</v>
      </c>
      <c r="I411" s="143">
        <f t="shared" si="27"/>
        <v>0</v>
      </c>
    </row>
    <row r="412" spans="1:9">
      <c r="A412" s="258"/>
      <c r="B412" s="143" t="s">
        <v>47</v>
      </c>
      <c r="C412" s="89">
        <f>'4A_DOC'!$B$42*$L$26</f>
        <v>2.1485159283726008E-2</v>
      </c>
      <c r="D412" s="90">
        <v>0.8</v>
      </c>
      <c r="E412" s="90">
        <v>0.5</v>
      </c>
      <c r="F412" s="34">
        <f>20/100</f>
        <v>0.2</v>
      </c>
      <c r="G412" s="91">
        <v>0.57999999999999996</v>
      </c>
      <c r="H412" s="90">
        <f t="shared" si="26"/>
        <v>3.6666666666666665</v>
      </c>
      <c r="I412" s="143">
        <f t="shared" si="27"/>
        <v>3.6553417661379177E-3</v>
      </c>
    </row>
    <row r="413" spans="1:9">
      <c r="A413" s="258"/>
      <c r="B413" s="143" t="s">
        <v>206</v>
      </c>
      <c r="C413" s="89">
        <f>'4A_DOC'!$B$43*$L$26</f>
        <v>0</v>
      </c>
      <c r="D413" s="90">
        <v>0.84</v>
      </c>
      <c r="E413" s="90">
        <v>0.67</v>
      </c>
      <c r="F413" s="34">
        <f>20/100</f>
        <v>0.2</v>
      </c>
      <c r="G413" s="91">
        <v>0.57999999999999996</v>
      </c>
      <c r="H413" s="90">
        <f t="shared" si="26"/>
        <v>3.6666666666666665</v>
      </c>
      <c r="I413" s="143">
        <f t="shared" si="27"/>
        <v>0</v>
      </c>
    </row>
    <row r="414" spans="1:9">
      <c r="A414" s="258"/>
      <c r="B414" s="143" t="s">
        <v>207</v>
      </c>
      <c r="C414" s="89">
        <f>'4A_DOC'!$B$44*$L$26</f>
        <v>0.28408155052926609</v>
      </c>
      <c r="D414" s="90">
        <v>1</v>
      </c>
      <c r="E414" s="90">
        <v>0.75</v>
      </c>
      <c r="F414" s="34">
        <f>100/100</f>
        <v>1</v>
      </c>
      <c r="G414" s="91">
        <v>0.57999999999999996</v>
      </c>
      <c r="H414" s="90">
        <f t="shared" si="26"/>
        <v>3.6666666666666665</v>
      </c>
      <c r="I414" s="143">
        <f t="shared" si="27"/>
        <v>0.45311007309417933</v>
      </c>
    </row>
    <row r="415" spans="1:9">
      <c r="A415" s="258"/>
      <c r="B415" s="143" t="s">
        <v>208</v>
      </c>
      <c r="C415" s="89">
        <f>'4A_DOC'!$B$45*$L$26</f>
        <v>4.6949051768142007E-2</v>
      </c>
      <c r="D415" s="90">
        <v>1</v>
      </c>
      <c r="E415" s="90">
        <v>0</v>
      </c>
      <c r="F415" s="34">
        <v>0</v>
      </c>
      <c r="G415" s="91">
        <v>0.57999999999999996</v>
      </c>
      <c r="H415" s="90">
        <f t="shared" si="26"/>
        <v>3.6666666666666665</v>
      </c>
      <c r="I415" s="143">
        <f t="shared" si="27"/>
        <v>0</v>
      </c>
    </row>
    <row r="416" spans="1:9">
      <c r="A416" s="258"/>
      <c r="B416" s="143" t="s">
        <v>209</v>
      </c>
      <c r="C416" s="89">
        <f>'4A_DOC'!$B$46*$L$26</f>
        <v>3.5278101046118011E-2</v>
      </c>
      <c r="D416" s="90">
        <v>1</v>
      </c>
      <c r="E416" s="90">
        <v>0</v>
      </c>
      <c r="F416" s="34">
        <v>0</v>
      </c>
      <c r="G416" s="91">
        <v>0.57999999999999996</v>
      </c>
      <c r="H416" s="90">
        <f t="shared" si="26"/>
        <v>3.6666666666666665</v>
      </c>
      <c r="I416" s="143">
        <f t="shared" si="27"/>
        <v>0</v>
      </c>
    </row>
    <row r="417" spans="1:9">
      <c r="A417" s="258"/>
      <c r="B417" s="143" t="s">
        <v>210</v>
      </c>
      <c r="C417" s="89">
        <f>'4A_DOC'!$B$47*$L$26</f>
        <v>0.16471955450856604</v>
      </c>
      <c r="D417" s="90">
        <v>0.9</v>
      </c>
      <c r="E417" s="90">
        <v>0</v>
      </c>
      <c r="F417" s="34">
        <v>0</v>
      </c>
      <c r="G417" s="91">
        <v>0.57999999999999996</v>
      </c>
      <c r="H417" s="90">
        <f t="shared" si="26"/>
        <v>3.6666666666666665</v>
      </c>
      <c r="I417" s="143">
        <f t="shared" si="27"/>
        <v>0</v>
      </c>
    </row>
    <row r="418" spans="1:9">
      <c r="A418" s="258" t="s">
        <v>48</v>
      </c>
      <c r="B418" s="258"/>
      <c r="C418" s="7"/>
      <c r="D418" s="143"/>
      <c r="E418" s="143"/>
      <c r="F418" s="143"/>
      <c r="G418" s="143"/>
      <c r="H418" s="143"/>
      <c r="I418" s="143"/>
    </row>
    <row r="419" spans="1:9">
      <c r="A419" s="197" t="s">
        <v>283</v>
      </c>
      <c r="B419" s="198"/>
      <c r="C419" s="198"/>
      <c r="D419" s="198"/>
      <c r="E419" s="198"/>
      <c r="F419" s="198"/>
      <c r="G419" s="198"/>
      <c r="H419" s="199"/>
      <c r="I419" s="96">
        <f>SUM(I409:I418)</f>
        <v>0.45976634891304519</v>
      </c>
    </row>
    <row r="420" spans="1:9">
      <c r="A420" s="254" t="s">
        <v>53</v>
      </c>
      <c r="B420" s="255"/>
      <c r="C420" s="255"/>
      <c r="D420" s="255"/>
      <c r="E420" s="255"/>
      <c r="F420" s="255"/>
      <c r="G420" s="255"/>
      <c r="H420" s="255"/>
      <c r="I420" s="255"/>
    </row>
    <row r="421" spans="1:9">
      <c r="A421" s="256" t="s">
        <v>54</v>
      </c>
      <c r="B421" s="257"/>
      <c r="C421" s="257"/>
      <c r="D421" s="257"/>
      <c r="E421" s="257"/>
      <c r="F421" s="257"/>
      <c r="G421" s="257"/>
      <c r="H421" s="257"/>
      <c r="I421" s="257"/>
    </row>
    <row r="422" spans="1:9">
      <c r="A422" s="256" t="s">
        <v>55</v>
      </c>
      <c r="B422" s="257"/>
      <c r="C422" s="257"/>
      <c r="D422" s="257"/>
      <c r="E422" s="257"/>
      <c r="F422" s="257"/>
      <c r="G422" s="257"/>
      <c r="H422" s="257"/>
      <c r="I422" s="257"/>
    </row>
    <row r="423" spans="1:9">
      <c r="A423" s="256" t="s">
        <v>96</v>
      </c>
      <c r="B423" s="257"/>
      <c r="C423" s="257"/>
      <c r="D423" s="257"/>
      <c r="E423" s="257"/>
      <c r="F423" s="257"/>
      <c r="G423" s="257"/>
      <c r="H423" s="257"/>
      <c r="I423" s="257"/>
    </row>
    <row r="424" spans="1:9">
      <c r="A424" s="256" t="s">
        <v>97</v>
      </c>
      <c r="B424" s="257"/>
      <c r="C424" s="257"/>
      <c r="D424" s="257"/>
      <c r="E424" s="257"/>
      <c r="F424" s="257"/>
      <c r="G424" s="257"/>
      <c r="H424" s="257"/>
      <c r="I424" s="257"/>
    </row>
    <row r="425" spans="1:9">
      <c r="A425" s="251" t="s">
        <v>200</v>
      </c>
      <c r="B425" s="252"/>
      <c r="C425" s="252"/>
      <c r="D425" s="252"/>
      <c r="E425" s="252"/>
      <c r="F425" s="252"/>
      <c r="G425" s="252"/>
      <c r="H425" s="252"/>
      <c r="I425" s="252"/>
    </row>
    <row r="428" spans="1:9">
      <c r="A428" s="195" t="s">
        <v>0</v>
      </c>
      <c r="B428" s="195"/>
      <c r="C428" s="196" t="s">
        <v>1</v>
      </c>
      <c r="D428" s="196"/>
      <c r="E428" s="196"/>
      <c r="F428" s="196"/>
      <c r="G428" s="196"/>
      <c r="H428" s="196"/>
      <c r="I428" s="196"/>
    </row>
    <row r="429" spans="1:9">
      <c r="A429" s="195" t="s">
        <v>2</v>
      </c>
      <c r="B429" s="195"/>
      <c r="C429" s="196" t="s">
        <v>75</v>
      </c>
      <c r="D429" s="196"/>
      <c r="E429" s="196"/>
      <c r="F429" s="196"/>
      <c r="G429" s="196"/>
      <c r="H429" s="196"/>
      <c r="I429" s="196"/>
    </row>
    <row r="430" spans="1:9">
      <c r="A430" s="195" t="s">
        <v>4</v>
      </c>
      <c r="B430" s="195"/>
      <c r="C430" s="196" t="s">
        <v>76</v>
      </c>
      <c r="D430" s="196"/>
      <c r="E430" s="196"/>
      <c r="F430" s="196"/>
      <c r="G430" s="196"/>
      <c r="H430" s="196"/>
      <c r="I430" s="196"/>
    </row>
    <row r="431" spans="1:9">
      <c r="A431" s="195" t="s">
        <v>6</v>
      </c>
      <c r="B431" s="195"/>
      <c r="C431" s="196" t="s">
        <v>77</v>
      </c>
      <c r="D431" s="196"/>
      <c r="E431" s="196"/>
      <c r="F431" s="196"/>
      <c r="G431" s="196"/>
      <c r="H431" s="196"/>
      <c r="I431" s="196"/>
    </row>
    <row r="432" spans="1:9">
      <c r="A432" s="248" t="s">
        <v>8</v>
      </c>
      <c r="B432" s="248"/>
      <c r="C432" s="248"/>
      <c r="D432" s="248" t="s">
        <v>9</v>
      </c>
      <c r="E432" s="253"/>
      <c r="F432" s="253"/>
      <c r="G432" s="253"/>
      <c r="H432" s="253"/>
      <c r="I432" s="140"/>
    </row>
    <row r="433" spans="1:9">
      <c r="A433" s="259"/>
      <c r="B433" s="259"/>
      <c r="C433" s="7" t="s">
        <v>58</v>
      </c>
      <c r="D433" s="7" t="s">
        <v>78</v>
      </c>
      <c r="E433" s="7" t="s">
        <v>79</v>
      </c>
      <c r="F433" s="7" t="s">
        <v>80</v>
      </c>
      <c r="G433" s="7" t="s">
        <v>81</v>
      </c>
      <c r="H433" s="7" t="s">
        <v>82</v>
      </c>
      <c r="I433" s="7" t="s">
        <v>83</v>
      </c>
    </row>
    <row r="434" spans="1:9" ht="25.5">
      <c r="A434" s="206" t="s">
        <v>84</v>
      </c>
      <c r="B434" s="206"/>
      <c r="C434" s="144" t="s">
        <v>85</v>
      </c>
      <c r="D434" s="259" t="s">
        <v>86</v>
      </c>
      <c r="E434" s="144" t="s">
        <v>87</v>
      </c>
      <c r="F434" s="144" t="s">
        <v>89</v>
      </c>
      <c r="G434" s="259" t="s">
        <v>91</v>
      </c>
      <c r="H434" s="259" t="s">
        <v>38</v>
      </c>
      <c r="I434" s="259" t="s">
        <v>92</v>
      </c>
    </row>
    <row r="435" spans="1:9" ht="14.25">
      <c r="A435" s="206"/>
      <c r="B435" s="206"/>
      <c r="C435" s="141" t="s">
        <v>37</v>
      </c>
      <c r="D435" s="249"/>
      <c r="E435" s="141" t="s">
        <v>88</v>
      </c>
      <c r="F435" s="141" t="s">
        <v>90</v>
      </c>
      <c r="G435" s="249"/>
      <c r="H435" s="249"/>
      <c r="I435" s="249"/>
    </row>
    <row r="436" spans="1:9">
      <c r="A436" s="207"/>
      <c r="B436" s="207"/>
      <c r="C436" s="141"/>
      <c r="D436" s="141" t="s">
        <v>39</v>
      </c>
      <c r="E436" s="141" t="s">
        <v>40</v>
      </c>
      <c r="F436" s="141" t="s">
        <v>41</v>
      </c>
      <c r="G436" s="141" t="s">
        <v>42</v>
      </c>
      <c r="H436" s="141"/>
      <c r="I436" s="141"/>
    </row>
    <row r="437" spans="1:9" ht="15.75">
      <c r="A437" s="207"/>
      <c r="B437" s="207"/>
      <c r="C437" s="8" t="s">
        <v>43</v>
      </c>
      <c r="D437" s="8" t="s">
        <v>44</v>
      </c>
      <c r="E437" s="8" t="s">
        <v>44</v>
      </c>
      <c r="F437" s="8" t="s">
        <v>44</v>
      </c>
      <c r="G437" s="8" t="s">
        <v>44</v>
      </c>
      <c r="H437" s="8" t="s">
        <v>45</v>
      </c>
      <c r="I437" s="8" t="s">
        <v>46</v>
      </c>
    </row>
    <row r="438" spans="1:9" ht="15" thickBot="1">
      <c r="A438" s="261"/>
      <c r="B438" s="261"/>
      <c r="C438" s="5" t="s">
        <v>93</v>
      </c>
      <c r="D438" s="5"/>
      <c r="E438" s="5"/>
      <c r="F438" s="5"/>
      <c r="G438" s="5"/>
      <c r="H438" s="5"/>
      <c r="I438" s="5" t="s">
        <v>94</v>
      </c>
    </row>
    <row r="439" spans="1:9" ht="13.5" thickTop="1">
      <c r="A439" s="258" t="s">
        <v>95</v>
      </c>
      <c r="B439" s="143" t="s">
        <v>203</v>
      </c>
      <c r="C439" s="89">
        <f>'4A_DOC'!$B$39*$L$27</f>
        <v>1.7935651667422325</v>
      </c>
      <c r="D439" s="90">
        <v>0.4</v>
      </c>
      <c r="E439" s="90">
        <v>0.38</v>
      </c>
      <c r="F439" s="34">
        <v>0</v>
      </c>
      <c r="G439" s="91">
        <v>0.57999999999999996</v>
      </c>
      <c r="H439" s="90">
        <f>44/12</f>
        <v>3.6666666666666665</v>
      </c>
      <c r="I439" s="143">
        <f>C439*D439*E439*F439*G439*H439</f>
        <v>0</v>
      </c>
    </row>
    <row r="440" spans="1:9">
      <c r="A440" s="258"/>
      <c r="B440" s="143" t="s">
        <v>204</v>
      </c>
      <c r="C440" s="89">
        <f>'4A_DOC'!$B$40*$L$27</f>
        <v>0.34715035988308007</v>
      </c>
      <c r="D440" s="90">
        <v>0.9</v>
      </c>
      <c r="E440" s="90">
        <v>0.46</v>
      </c>
      <c r="F440" s="34">
        <f>1/100</f>
        <v>0.01</v>
      </c>
      <c r="G440" s="91">
        <v>0.57999999999999996</v>
      </c>
      <c r="H440" s="90">
        <f t="shared" ref="H440:H447" si="28">44/12</f>
        <v>3.6666666666666665</v>
      </c>
      <c r="I440" s="143">
        <f t="shared" ref="I440:I447" si="29">C440*D440*E440*F440*G440*H440</f>
        <v>3.0564506285545899E-3</v>
      </c>
    </row>
    <row r="441" spans="1:9">
      <c r="A441" s="258"/>
      <c r="B441" s="143" t="s">
        <v>205</v>
      </c>
      <c r="C441" s="89">
        <f>'4A_DOC'!$B$41*$L$27</f>
        <v>0</v>
      </c>
      <c r="D441" s="90">
        <v>0.85</v>
      </c>
      <c r="E441" s="90">
        <v>0.5</v>
      </c>
      <c r="F441" s="34">
        <v>0</v>
      </c>
      <c r="G441" s="91">
        <v>0.57999999999999996</v>
      </c>
      <c r="H441" s="90">
        <f t="shared" si="28"/>
        <v>3.6666666666666665</v>
      </c>
      <c r="I441" s="143">
        <f t="shared" si="29"/>
        <v>0</v>
      </c>
    </row>
    <row r="442" spans="1:9">
      <c r="A442" s="258"/>
      <c r="B442" s="143" t="s">
        <v>47</v>
      </c>
      <c r="C442" s="89">
        <f>'4A_DOC'!$B$42*$L$27</f>
        <v>2.1882629689128009E-2</v>
      </c>
      <c r="D442" s="90">
        <v>0.8</v>
      </c>
      <c r="E442" s="90">
        <v>0.5</v>
      </c>
      <c r="F442" s="34">
        <f>20/100</f>
        <v>0.2</v>
      </c>
      <c r="G442" s="91">
        <v>0.57999999999999996</v>
      </c>
      <c r="H442" s="90">
        <f t="shared" si="28"/>
        <v>3.6666666666666665</v>
      </c>
      <c r="I442" s="143">
        <f t="shared" si="29"/>
        <v>3.7229647311103117E-3</v>
      </c>
    </row>
    <row r="443" spans="1:9">
      <c r="A443" s="258"/>
      <c r="B443" s="143" t="s">
        <v>206</v>
      </c>
      <c r="C443" s="89">
        <f>'4A_DOC'!$B$43*$L$27</f>
        <v>0</v>
      </c>
      <c r="D443" s="90">
        <v>0.84</v>
      </c>
      <c r="E443" s="90">
        <v>0.67</v>
      </c>
      <c r="F443" s="34">
        <f>20/100</f>
        <v>0.2</v>
      </c>
      <c r="G443" s="91">
        <v>0.57999999999999996</v>
      </c>
      <c r="H443" s="90">
        <f t="shared" si="28"/>
        <v>3.6666666666666665</v>
      </c>
      <c r="I443" s="143">
        <f t="shared" si="29"/>
        <v>0</v>
      </c>
    </row>
    <row r="444" spans="1:9">
      <c r="A444" s="258"/>
      <c r="B444" s="143" t="s">
        <v>207</v>
      </c>
      <c r="C444" s="89">
        <f>'4A_DOC'!$B$44*$L$27</f>
        <v>0.28933699255624812</v>
      </c>
      <c r="D444" s="90">
        <v>1</v>
      </c>
      <c r="E444" s="90">
        <v>0.75</v>
      </c>
      <c r="F444" s="34">
        <f>100/100</f>
        <v>1</v>
      </c>
      <c r="G444" s="91">
        <v>0.57999999999999996</v>
      </c>
      <c r="H444" s="90">
        <f t="shared" si="28"/>
        <v>3.6666666666666665</v>
      </c>
      <c r="I444" s="143">
        <f t="shared" si="29"/>
        <v>0.46149250312721574</v>
      </c>
    </row>
    <row r="445" spans="1:9">
      <c r="A445" s="258"/>
      <c r="B445" s="143" t="s">
        <v>208</v>
      </c>
      <c r="C445" s="89">
        <f>'4A_DOC'!$B$45*$L$27</f>
        <v>4.7817598209576012E-2</v>
      </c>
      <c r="D445" s="90">
        <v>1</v>
      </c>
      <c r="E445" s="90">
        <v>0</v>
      </c>
      <c r="F445" s="34">
        <v>0</v>
      </c>
      <c r="G445" s="91">
        <v>0.57999999999999996</v>
      </c>
      <c r="H445" s="90">
        <f t="shared" si="28"/>
        <v>3.6666666666666665</v>
      </c>
      <c r="I445" s="143">
        <f t="shared" si="29"/>
        <v>0</v>
      </c>
    </row>
    <row r="446" spans="1:9">
      <c r="A446" s="258"/>
      <c r="B446" s="143" t="s">
        <v>209</v>
      </c>
      <c r="C446" s="89">
        <f>'4A_DOC'!$B$46*$L$27</f>
        <v>3.5930737637704012E-2</v>
      </c>
      <c r="D446" s="90">
        <v>1</v>
      </c>
      <c r="E446" s="90">
        <v>0</v>
      </c>
      <c r="F446" s="34">
        <v>0</v>
      </c>
      <c r="G446" s="91">
        <v>0.57999999999999996</v>
      </c>
      <c r="H446" s="90">
        <f t="shared" si="28"/>
        <v>3.6666666666666665</v>
      </c>
      <c r="I446" s="143">
        <f t="shared" si="29"/>
        <v>0</v>
      </c>
    </row>
    <row r="447" spans="1:9">
      <c r="A447" s="258"/>
      <c r="B447" s="143" t="s">
        <v>210</v>
      </c>
      <c r="C447" s="89">
        <f>'4A_DOC'!$B$47*$L$27</f>
        <v>0.16776682761664805</v>
      </c>
      <c r="D447" s="90">
        <v>0.9</v>
      </c>
      <c r="E447" s="90">
        <v>0</v>
      </c>
      <c r="F447" s="34">
        <v>0</v>
      </c>
      <c r="G447" s="91">
        <v>0.57999999999999996</v>
      </c>
      <c r="H447" s="90">
        <f t="shared" si="28"/>
        <v>3.6666666666666665</v>
      </c>
      <c r="I447" s="143">
        <f t="shared" si="29"/>
        <v>0</v>
      </c>
    </row>
    <row r="448" spans="1:9">
      <c r="A448" s="258" t="s">
        <v>48</v>
      </c>
      <c r="B448" s="258"/>
      <c r="C448" s="7"/>
      <c r="D448" s="143"/>
      <c r="E448" s="143"/>
      <c r="F448" s="143"/>
      <c r="G448" s="143"/>
      <c r="H448" s="143"/>
      <c r="I448" s="143"/>
    </row>
    <row r="449" spans="1:9">
      <c r="A449" s="197" t="s">
        <v>284</v>
      </c>
      <c r="B449" s="198"/>
      <c r="C449" s="198"/>
      <c r="D449" s="198"/>
      <c r="E449" s="198"/>
      <c r="F449" s="198"/>
      <c r="G449" s="198"/>
      <c r="H449" s="199"/>
      <c r="I449" s="96">
        <f>SUM(I439:I448)</f>
        <v>0.46827191848688066</v>
      </c>
    </row>
    <row r="450" spans="1:9">
      <c r="A450" s="254" t="s">
        <v>53</v>
      </c>
      <c r="B450" s="255"/>
      <c r="C450" s="255"/>
      <c r="D450" s="255"/>
      <c r="E450" s="255"/>
      <c r="F450" s="255"/>
      <c r="G450" s="255"/>
      <c r="H450" s="255"/>
      <c r="I450" s="255"/>
    </row>
    <row r="451" spans="1:9">
      <c r="A451" s="256" t="s">
        <v>54</v>
      </c>
      <c r="B451" s="257"/>
      <c r="C451" s="257"/>
      <c r="D451" s="257"/>
      <c r="E451" s="257"/>
      <c r="F451" s="257"/>
      <c r="G451" s="257"/>
      <c r="H451" s="257"/>
      <c r="I451" s="257"/>
    </row>
    <row r="452" spans="1:9">
      <c r="A452" s="256" t="s">
        <v>55</v>
      </c>
      <c r="B452" s="257"/>
      <c r="C452" s="257"/>
      <c r="D452" s="257"/>
      <c r="E452" s="257"/>
      <c r="F452" s="257"/>
      <c r="G452" s="257"/>
      <c r="H452" s="257"/>
      <c r="I452" s="257"/>
    </row>
    <row r="453" spans="1:9">
      <c r="A453" s="256" t="s">
        <v>96</v>
      </c>
      <c r="B453" s="257"/>
      <c r="C453" s="257"/>
      <c r="D453" s="257"/>
      <c r="E453" s="257"/>
      <c r="F453" s="257"/>
      <c r="G453" s="257"/>
      <c r="H453" s="257"/>
      <c r="I453" s="257"/>
    </row>
    <row r="454" spans="1:9">
      <c r="A454" s="256" t="s">
        <v>97</v>
      </c>
      <c r="B454" s="257"/>
      <c r="C454" s="257"/>
      <c r="D454" s="257"/>
      <c r="E454" s="257"/>
      <c r="F454" s="257"/>
      <c r="G454" s="257"/>
      <c r="H454" s="257"/>
      <c r="I454" s="257"/>
    </row>
    <row r="455" spans="1:9">
      <c r="A455" s="251" t="s">
        <v>200</v>
      </c>
      <c r="B455" s="252"/>
      <c r="C455" s="252"/>
      <c r="D455" s="252"/>
      <c r="E455" s="252"/>
      <c r="F455" s="252"/>
      <c r="G455" s="252"/>
      <c r="H455" s="252"/>
      <c r="I455" s="252"/>
    </row>
    <row r="458" spans="1:9">
      <c r="A458" s="195" t="s">
        <v>0</v>
      </c>
      <c r="B458" s="195"/>
      <c r="C458" s="196" t="s">
        <v>1</v>
      </c>
      <c r="D458" s="196"/>
      <c r="E458" s="196"/>
      <c r="F458" s="196"/>
      <c r="G458" s="196"/>
      <c r="H458" s="196"/>
      <c r="I458" s="196"/>
    </row>
    <row r="459" spans="1:9">
      <c r="A459" s="195" t="s">
        <v>2</v>
      </c>
      <c r="B459" s="195"/>
      <c r="C459" s="196" t="s">
        <v>75</v>
      </c>
      <c r="D459" s="196"/>
      <c r="E459" s="196"/>
      <c r="F459" s="196"/>
      <c r="G459" s="196"/>
      <c r="H459" s="196"/>
      <c r="I459" s="196"/>
    </row>
    <row r="460" spans="1:9">
      <c r="A460" s="195" t="s">
        <v>4</v>
      </c>
      <c r="B460" s="195"/>
      <c r="C460" s="196" t="s">
        <v>76</v>
      </c>
      <c r="D460" s="196"/>
      <c r="E460" s="196"/>
      <c r="F460" s="196"/>
      <c r="G460" s="196"/>
      <c r="H460" s="196"/>
      <c r="I460" s="196"/>
    </row>
    <row r="461" spans="1:9">
      <c r="A461" s="195" t="s">
        <v>6</v>
      </c>
      <c r="B461" s="195"/>
      <c r="C461" s="196" t="s">
        <v>77</v>
      </c>
      <c r="D461" s="196"/>
      <c r="E461" s="196"/>
      <c r="F461" s="196"/>
      <c r="G461" s="196"/>
      <c r="H461" s="196"/>
      <c r="I461" s="196"/>
    </row>
    <row r="462" spans="1:9">
      <c r="A462" s="248" t="s">
        <v>8</v>
      </c>
      <c r="B462" s="248"/>
      <c r="C462" s="248"/>
      <c r="D462" s="248" t="s">
        <v>9</v>
      </c>
      <c r="E462" s="253"/>
      <c r="F462" s="253"/>
      <c r="G462" s="253"/>
      <c r="H462" s="253"/>
      <c r="I462" s="140"/>
    </row>
    <row r="463" spans="1:9">
      <c r="A463" s="259"/>
      <c r="B463" s="259"/>
      <c r="C463" s="7" t="s">
        <v>58</v>
      </c>
      <c r="D463" s="7" t="s">
        <v>78</v>
      </c>
      <c r="E463" s="7" t="s">
        <v>79</v>
      </c>
      <c r="F463" s="7" t="s">
        <v>80</v>
      </c>
      <c r="G463" s="7" t="s">
        <v>81</v>
      </c>
      <c r="H463" s="7" t="s">
        <v>82</v>
      </c>
      <c r="I463" s="7" t="s">
        <v>83</v>
      </c>
    </row>
    <row r="464" spans="1:9" ht="25.5">
      <c r="A464" s="206" t="s">
        <v>84</v>
      </c>
      <c r="B464" s="206"/>
      <c r="C464" s="144" t="s">
        <v>85</v>
      </c>
      <c r="D464" s="259" t="s">
        <v>86</v>
      </c>
      <c r="E464" s="144" t="s">
        <v>87</v>
      </c>
      <c r="F464" s="144" t="s">
        <v>89</v>
      </c>
      <c r="G464" s="259" t="s">
        <v>91</v>
      </c>
      <c r="H464" s="259" t="s">
        <v>38</v>
      </c>
      <c r="I464" s="259" t="s">
        <v>92</v>
      </c>
    </row>
    <row r="465" spans="1:9" ht="14.25">
      <c r="A465" s="206"/>
      <c r="B465" s="206"/>
      <c r="C465" s="141" t="s">
        <v>37</v>
      </c>
      <c r="D465" s="249"/>
      <c r="E465" s="141" t="s">
        <v>88</v>
      </c>
      <c r="F465" s="141" t="s">
        <v>90</v>
      </c>
      <c r="G465" s="249"/>
      <c r="H465" s="249"/>
      <c r="I465" s="249"/>
    </row>
    <row r="466" spans="1:9">
      <c r="A466" s="207"/>
      <c r="B466" s="207"/>
      <c r="C466" s="141"/>
      <c r="D466" s="141" t="s">
        <v>39</v>
      </c>
      <c r="E466" s="141" t="s">
        <v>40</v>
      </c>
      <c r="F466" s="141" t="s">
        <v>41</v>
      </c>
      <c r="G466" s="141" t="s">
        <v>42</v>
      </c>
      <c r="H466" s="141"/>
      <c r="I466" s="141"/>
    </row>
    <row r="467" spans="1:9" ht="15.75">
      <c r="A467" s="207"/>
      <c r="B467" s="207"/>
      <c r="C467" s="8" t="s">
        <v>43</v>
      </c>
      <c r="D467" s="8" t="s">
        <v>44</v>
      </c>
      <c r="E467" s="8" t="s">
        <v>44</v>
      </c>
      <c r="F467" s="8" t="s">
        <v>44</v>
      </c>
      <c r="G467" s="8" t="s">
        <v>44</v>
      </c>
      <c r="H467" s="8" t="s">
        <v>45</v>
      </c>
      <c r="I467" s="8" t="s">
        <v>46</v>
      </c>
    </row>
    <row r="468" spans="1:9" ht="15" thickBot="1">
      <c r="A468" s="261"/>
      <c r="B468" s="261"/>
      <c r="C468" s="5" t="s">
        <v>93</v>
      </c>
      <c r="D468" s="5"/>
      <c r="E468" s="5"/>
      <c r="F468" s="5"/>
      <c r="G468" s="5"/>
      <c r="H468" s="5"/>
      <c r="I468" s="5" t="s">
        <v>94</v>
      </c>
    </row>
    <row r="469" spans="1:9" ht="13.5" thickTop="1">
      <c r="A469" s="258" t="s">
        <v>95</v>
      </c>
      <c r="B469" s="143" t="s">
        <v>203</v>
      </c>
      <c r="C469" s="89">
        <f>'4A_DOC'!$B$39*$L$28</f>
        <v>1.8261430188590702</v>
      </c>
      <c r="D469" s="90">
        <v>0.4</v>
      </c>
      <c r="E469" s="90">
        <v>0.38</v>
      </c>
      <c r="F469" s="34">
        <v>0</v>
      </c>
      <c r="G469" s="91">
        <v>0.57999999999999996</v>
      </c>
      <c r="H469" s="90">
        <f>44/12</f>
        <v>3.6666666666666665</v>
      </c>
      <c r="I469" s="143">
        <f>C469*D469*E469*F469*G469*H469</f>
        <v>0</v>
      </c>
    </row>
    <row r="470" spans="1:9">
      <c r="A470" s="258"/>
      <c r="B470" s="143" t="s">
        <v>204</v>
      </c>
      <c r="C470" s="89">
        <f>'4A_DOC'!$B$40*$L$28</f>
        <v>0.35345590890705003</v>
      </c>
      <c r="D470" s="90">
        <v>0.9</v>
      </c>
      <c r="E470" s="90">
        <v>0.46</v>
      </c>
      <c r="F470" s="34">
        <f>1/100</f>
        <v>0.01</v>
      </c>
      <c r="G470" s="91">
        <v>0.57999999999999996</v>
      </c>
      <c r="H470" s="90">
        <f t="shared" ref="H470:H477" si="30">44/12</f>
        <v>3.6666666666666665</v>
      </c>
      <c r="I470" s="143">
        <f t="shared" ref="I470:I477" si="31">C470*D470*E470*F470*G470*H470</f>
        <v>3.1119672043812309E-3</v>
      </c>
    </row>
    <row r="471" spans="1:9">
      <c r="A471" s="258"/>
      <c r="B471" s="143" t="s">
        <v>205</v>
      </c>
      <c r="C471" s="89">
        <f>'4A_DOC'!$B$41*$L$28</f>
        <v>0</v>
      </c>
      <c r="D471" s="90">
        <v>0.85</v>
      </c>
      <c r="E471" s="90">
        <v>0.5</v>
      </c>
      <c r="F471" s="34">
        <v>0</v>
      </c>
      <c r="G471" s="91">
        <v>0.57999999999999996</v>
      </c>
      <c r="H471" s="90">
        <f t="shared" si="30"/>
        <v>3.6666666666666665</v>
      </c>
      <c r="I471" s="143">
        <f t="shared" si="31"/>
        <v>0</v>
      </c>
    </row>
    <row r="472" spans="1:9">
      <c r="A472" s="258"/>
      <c r="B472" s="143" t="s">
        <v>47</v>
      </c>
      <c r="C472" s="89">
        <f>'4A_DOC'!$B$42*$L$28</f>
        <v>2.2280100094530006E-2</v>
      </c>
      <c r="D472" s="90">
        <v>0.8</v>
      </c>
      <c r="E472" s="90">
        <v>0.5</v>
      </c>
      <c r="F472" s="34">
        <f>20/100</f>
        <v>0.2</v>
      </c>
      <c r="G472" s="91">
        <v>0.57999999999999996</v>
      </c>
      <c r="H472" s="90">
        <f t="shared" si="30"/>
        <v>3.6666666666666665</v>
      </c>
      <c r="I472" s="143">
        <f t="shared" si="31"/>
        <v>3.7905876960827047E-3</v>
      </c>
    </row>
    <row r="473" spans="1:9">
      <c r="A473" s="258"/>
      <c r="B473" s="143" t="s">
        <v>206</v>
      </c>
      <c r="C473" s="89">
        <f>'4A_DOC'!$B$43*$L$28</f>
        <v>0</v>
      </c>
      <c r="D473" s="90">
        <v>0.84</v>
      </c>
      <c r="E473" s="90">
        <v>0.67</v>
      </c>
      <c r="F473" s="34">
        <f>20/100</f>
        <v>0.2</v>
      </c>
      <c r="G473" s="91">
        <v>0.57999999999999996</v>
      </c>
      <c r="H473" s="90">
        <f t="shared" si="30"/>
        <v>3.6666666666666665</v>
      </c>
      <c r="I473" s="143">
        <f t="shared" si="31"/>
        <v>0</v>
      </c>
    </row>
    <row r="474" spans="1:9">
      <c r="A474" s="258"/>
      <c r="B474" s="143" t="s">
        <v>207</v>
      </c>
      <c r="C474" s="89">
        <f>'4A_DOC'!$B$44*$L$28</f>
        <v>0.29459243458323009</v>
      </c>
      <c r="D474" s="90">
        <v>1</v>
      </c>
      <c r="E474" s="90">
        <v>0.75</v>
      </c>
      <c r="F474" s="34">
        <f>100/100</f>
        <v>1</v>
      </c>
      <c r="G474" s="91">
        <v>0.57999999999999996</v>
      </c>
      <c r="H474" s="90">
        <f t="shared" si="30"/>
        <v>3.6666666666666665</v>
      </c>
      <c r="I474" s="143">
        <f t="shared" si="31"/>
        <v>0.46987493316025197</v>
      </c>
    </row>
    <row r="475" spans="1:9">
      <c r="A475" s="258"/>
      <c r="B475" s="143" t="s">
        <v>208</v>
      </c>
      <c r="C475" s="89">
        <f>'4A_DOC'!$B$45*$L$28</f>
        <v>4.8686144651010003E-2</v>
      </c>
      <c r="D475" s="90">
        <v>1</v>
      </c>
      <c r="E475" s="90">
        <v>0</v>
      </c>
      <c r="F475" s="34">
        <v>0</v>
      </c>
      <c r="G475" s="91">
        <v>0.57999999999999996</v>
      </c>
      <c r="H475" s="90">
        <f t="shared" si="30"/>
        <v>3.6666666666666665</v>
      </c>
      <c r="I475" s="143">
        <f t="shared" si="31"/>
        <v>0</v>
      </c>
    </row>
    <row r="476" spans="1:9">
      <c r="A476" s="258"/>
      <c r="B476" s="143" t="s">
        <v>209</v>
      </c>
      <c r="C476" s="89">
        <f>'4A_DOC'!$B$46*$L$28</f>
        <v>3.6583374229290005E-2</v>
      </c>
      <c r="D476" s="90">
        <v>1</v>
      </c>
      <c r="E476" s="90">
        <v>0</v>
      </c>
      <c r="F476" s="34">
        <v>0</v>
      </c>
      <c r="G476" s="91">
        <v>0.57999999999999996</v>
      </c>
      <c r="H476" s="90">
        <f t="shared" si="30"/>
        <v>3.6666666666666665</v>
      </c>
      <c r="I476" s="143">
        <f t="shared" si="31"/>
        <v>0</v>
      </c>
    </row>
    <row r="477" spans="1:9">
      <c r="A477" s="258"/>
      <c r="B477" s="143" t="s">
        <v>210</v>
      </c>
      <c r="C477" s="89">
        <f>'4A_DOC'!$B$47*$L$28</f>
        <v>0.17081410072473002</v>
      </c>
      <c r="D477" s="90">
        <v>0.9</v>
      </c>
      <c r="E477" s="90">
        <v>0</v>
      </c>
      <c r="F477" s="34">
        <v>0</v>
      </c>
      <c r="G477" s="91">
        <v>0.57999999999999996</v>
      </c>
      <c r="H477" s="90">
        <f t="shared" si="30"/>
        <v>3.6666666666666665</v>
      </c>
      <c r="I477" s="143">
        <f t="shared" si="31"/>
        <v>0</v>
      </c>
    </row>
    <row r="478" spans="1:9">
      <c r="A478" s="258" t="s">
        <v>48</v>
      </c>
      <c r="B478" s="258"/>
      <c r="C478" s="7"/>
      <c r="D478" s="143"/>
      <c r="E478" s="143"/>
      <c r="F478" s="143"/>
      <c r="G478" s="143"/>
      <c r="H478" s="143"/>
      <c r="I478" s="143"/>
    </row>
    <row r="479" spans="1:9">
      <c r="A479" s="197" t="s">
        <v>285</v>
      </c>
      <c r="B479" s="198"/>
      <c r="C479" s="198"/>
      <c r="D479" s="198"/>
      <c r="E479" s="198"/>
      <c r="F479" s="198"/>
      <c r="G479" s="198"/>
      <c r="H479" s="199"/>
      <c r="I479" s="96">
        <f>SUM(I469:I478)</f>
        <v>0.4767774880607159</v>
      </c>
    </row>
    <row r="480" spans="1:9">
      <c r="A480" s="254" t="s">
        <v>53</v>
      </c>
      <c r="B480" s="255"/>
      <c r="C480" s="255"/>
      <c r="D480" s="255"/>
      <c r="E480" s="255"/>
      <c r="F480" s="255"/>
      <c r="G480" s="255"/>
      <c r="H480" s="255"/>
      <c r="I480" s="255"/>
    </row>
    <row r="481" spans="1:9">
      <c r="A481" s="256" t="s">
        <v>54</v>
      </c>
      <c r="B481" s="257"/>
      <c r="C481" s="257"/>
      <c r="D481" s="257"/>
      <c r="E481" s="257"/>
      <c r="F481" s="257"/>
      <c r="G481" s="257"/>
      <c r="H481" s="257"/>
      <c r="I481" s="257"/>
    </row>
    <row r="482" spans="1:9">
      <c r="A482" s="256" t="s">
        <v>55</v>
      </c>
      <c r="B482" s="257"/>
      <c r="C482" s="257"/>
      <c r="D482" s="257"/>
      <c r="E482" s="257"/>
      <c r="F482" s="257"/>
      <c r="G482" s="257"/>
      <c r="H482" s="257"/>
      <c r="I482" s="257"/>
    </row>
    <row r="483" spans="1:9">
      <c r="A483" s="256" t="s">
        <v>96</v>
      </c>
      <c r="B483" s="257"/>
      <c r="C483" s="257"/>
      <c r="D483" s="257"/>
      <c r="E483" s="257"/>
      <c r="F483" s="257"/>
      <c r="G483" s="257"/>
      <c r="H483" s="257"/>
      <c r="I483" s="257"/>
    </row>
    <row r="484" spans="1:9">
      <c r="A484" s="256" t="s">
        <v>97</v>
      </c>
      <c r="B484" s="257"/>
      <c r="C484" s="257"/>
      <c r="D484" s="257"/>
      <c r="E484" s="257"/>
      <c r="F484" s="257"/>
      <c r="G484" s="257"/>
      <c r="H484" s="257"/>
      <c r="I484" s="257"/>
    </row>
    <row r="485" spans="1:9">
      <c r="A485" s="251" t="s">
        <v>200</v>
      </c>
      <c r="B485" s="252"/>
      <c r="C485" s="252"/>
      <c r="D485" s="252"/>
      <c r="E485" s="252"/>
      <c r="F485" s="252"/>
      <c r="G485" s="252"/>
      <c r="H485" s="252"/>
      <c r="I485" s="252"/>
    </row>
    <row r="488" spans="1:9">
      <c r="A488" s="195" t="s">
        <v>0</v>
      </c>
      <c r="B488" s="195"/>
      <c r="C488" s="196" t="s">
        <v>1</v>
      </c>
      <c r="D488" s="196"/>
      <c r="E488" s="196"/>
      <c r="F488" s="196"/>
      <c r="G488" s="196"/>
      <c r="H488" s="196"/>
      <c r="I488" s="196"/>
    </row>
    <row r="489" spans="1:9">
      <c r="A489" s="195" t="s">
        <v>2</v>
      </c>
      <c r="B489" s="195"/>
      <c r="C489" s="196" t="s">
        <v>75</v>
      </c>
      <c r="D489" s="196"/>
      <c r="E489" s="196"/>
      <c r="F489" s="196"/>
      <c r="G489" s="196"/>
      <c r="H489" s="196"/>
      <c r="I489" s="196"/>
    </row>
    <row r="490" spans="1:9">
      <c r="A490" s="195" t="s">
        <v>4</v>
      </c>
      <c r="B490" s="195"/>
      <c r="C490" s="196" t="s">
        <v>76</v>
      </c>
      <c r="D490" s="196"/>
      <c r="E490" s="196"/>
      <c r="F490" s="196"/>
      <c r="G490" s="196"/>
      <c r="H490" s="196"/>
      <c r="I490" s="196"/>
    </row>
    <row r="491" spans="1:9">
      <c r="A491" s="195" t="s">
        <v>6</v>
      </c>
      <c r="B491" s="195"/>
      <c r="C491" s="196" t="s">
        <v>77</v>
      </c>
      <c r="D491" s="196"/>
      <c r="E491" s="196"/>
      <c r="F491" s="196"/>
      <c r="G491" s="196"/>
      <c r="H491" s="196"/>
      <c r="I491" s="196"/>
    </row>
    <row r="492" spans="1:9">
      <c r="A492" s="248" t="s">
        <v>8</v>
      </c>
      <c r="B492" s="248"/>
      <c r="C492" s="248"/>
      <c r="D492" s="248" t="s">
        <v>9</v>
      </c>
      <c r="E492" s="253"/>
      <c r="F492" s="253"/>
      <c r="G492" s="253"/>
      <c r="H492" s="253"/>
      <c r="I492" s="140"/>
    </row>
    <row r="493" spans="1:9">
      <c r="A493" s="259"/>
      <c r="B493" s="259"/>
      <c r="C493" s="7" t="s">
        <v>58</v>
      </c>
      <c r="D493" s="7" t="s">
        <v>78</v>
      </c>
      <c r="E493" s="7" t="s">
        <v>79</v>
      </c>
      <c r="F493" s="7" t="s">
        <v>80</v>
      </c>
      <c r="G493" s="7" t="s">
        <v>81</v>
      </c>
      <c r="H493" s="7" t="s">
        <v>82</v>
      </c>
      <c r="I493" s="7" t="s">
        <v>83</v>
      </c>
    </row>
    <row r="494" spans="1:9" ht="25.5">
      <c r="A494" s="206" t="s">
        <v>84</v>
      </c>
      <c r="B494" s="206"/>
      <c r="C494" s="144" t="s">
        <v>85</v>
      </c>
      <c r="D494" s="259" t="s">
        <v>86</v>
      </c>
      <c r="E494" s="144" t="s">
        <v>87</v>
      </c>
      <c r="F494" s="144" t="s">
        <v>89</v>
      </c>
      <c r="G494" s="259" t="s">
        <v>91</v>
      </c>
      <c r="H494" s="259" t="s">
        <v>38</v>
      </c>
      <c r="I494" s="259" t="s">
        <v>92</v>
      </c>
    </row>
    <row r="495" spans="1:9" ht="14.25">
      <c r="A495" s="206"/>
      <c r="B495" s="206"/>
      <c r="C495" s="141" t="s">
        <v>37</v>
      </c>
      <c r="D495" s="249"/>
      <c r="E495" s="141" t="s">
        <v>88</v>
      </c>
      <c r="F495" s="141" t="s">
        <v>90</v>
      </c>
      <c r="G495" s="249"/>
      <c r="H495" s="249"/>
      <c r="I495" s="249"/>
    </row>
    <row r="496" spans="1:9">
      <c r="A496" s="207"/>
      <c r="B496" s="207"/>
      <c r="C496" s="141"/>
      <c r="D496" s="141" t="s">
        <v>39</v>
      </c>
      <c r="E496" s="141" t="s">
        <v>40</v>
      </c>
      <c r="F496" s="141" t="s">
        <v>41</v>
      </c>
      <c r="G496" s="141" t="s">
        <v>42</v>
      </c>
      <c r="H496" s="141"/>
      <c r="I496" s="141"/>
    </row>
    <row r="497" spans="1:9" ht="15.75">
      <c r="A497" s="207"/>
      <c r="B497" s="207"/>
      <c r="C497" s="8" t="s">
        <v>43</v>
      </c>
      <c r="D497" s="8" t="s">
        <v>44</v>
      </c>
      <c r="E497" s="8" t="s">
        <v>44</v>
      </c>
      <c r="F497" s="8" t="s">
        <v>44</v>
      </c>
      <c r="G497" s="8" t="s">
        <v>44</v>
      </c>
      <c r="H497" s="8" t="s">
        <v>45</v>
      </c>
      <c r="I497" s="8" t="s">
        <v>46</v>
      </c>
    </row>
    <row r="498" spans="1:9" ht="15" thickBot="1">
      <c r="A498" s="261"/>
      <c r="B498" s="261"/>
      <c r="C498" s="5" t="s">
        <v>93</v>
      </c>
      <c r="D498" s="5"/>
      <c r="E498" s="5"/>
      <c r="F498" s="5"/>
      <c r="G498" s="5"/>
      <c r="H498" s="5"/>
      <c r="I498" s="5" t="s">
        <v>94</v>
      </c>
    </row>
    <row r="499" spans="1:9" ht="13.5" thickTop="1">
      <c r="A499" s="258" t="s">
        <v>95</v>
      </c>
      <c r="B499" s="143" t="s">
        <v>203</v>
      </c>
      <c r="C499" s="89">
        <f>'4A_DOC'!$B$39*$L$29</f>
        <v>1.8587208709759087</v>
      </c>
      <c r="D499" s="90">
        <v>0.4</v>
      </c>
      <c r="E499" s="90">
        <v>0.38</v>
      </c>
      <c r="F499" s="34">
        <v>0</v>
      </c>
      <c r="G499" s="91">
        <v>0.57999999999999996</v>
      </c>
      <c r="H499" s="90">
        <f>44/12</f>
        <v>3.6666666666666665</v>
      </c>
      <c r="I499" s="143">
        <f>C499*D499*E499*F499*G499*H499</f>
        <v>0</v>
      </c>
    </row>
    <row r="500" spans="1:9">
      <c r="A500" s="258"/>
      <c r="B500" s="143" t="s">
        <v>204</v>
      </c>
      <c r="C500" s="89">
        <f>'4A_DOC'!$B$40*$L$29</f>
        <v>0.3597614579310201</v>
      </c>
      <c r="D500" s="90">
        <v>0.9</v>
      </c>
      <c r="E500" s="90">
        <v>0.46</v>
      </c>
      <c r="F500" s="34">
        <f>1/100</f>
        <v>0.01</v>
      </c>
      <c r="G500" s="91">
        <v>0.57999999999999996</v>
      </c>
      <c r="H500" s="90">
        <f t="shared" ref="H500:H507" si="32">44/12</f>
        <v>3.6666666666666665</v>
      </c>
      <c r="I500" s="143">
        <f t="shared" ref="I500:I507" si="33">C500*D500*E500*F500*G500*H500</f>
        <v>3.1674837802078736E-3</v>
      </c>
    </row>
    <row r="501" spans="1:9">
      <c r="A501" s="258"/>
      <c r="B501" s="143" t="s">
        <v>205</v>
      </c>
      <c r="C501" s="89">
        <f>'4A_DOC'!$B$41*$L$29</f>
        <v>0</v>
      </c>
      <c r="D501" s="90">
        <v>0.85</v>
      </c>
      <c r="E501" s="90">
        <v>0.5</v>
      </c>
      <c r="F501" s="34">
        <v>0</v>
      </c>
      <c r="G501" s="91">
        <v>0.57999999999999996</v>
      </c>
      <c r="H501" s="90">
        <f t="shared" si="32"/>
        <v>3.6666666666666665</v>
      </c>
      <c r="I501" s="143">
        <f t="shared" si="33"/>
        <v>0</v>
      </c>
    </row>
    <row r="502" spans="1:9">
      <c r="A502" s="258"/>
      <c r="B502" s="143" t="s">
        <v>47</v>
      </c>
      <c r="C502" s="89">
        <f>'4A_DOC'!$B$42*$L$29</f>
        <v>2.267757049993201E-2</v>
      </c>
      <c r="D502" s="90">
        <v>0.8</v>
      </c>
      <c r="E502" s="90">
        <v>0.5</v>
      </c>
      <c r="F502" s="34">
        <f>20/100</f>
        <v>0.2</v>
      </c>
      <c r="G502" s="91">
        <v>0.57999999999999996</v>
      </c>
      <c r="H502" s="90">
        <f t="shared" si="32"/>
        <v>3.6666666666666665</v>
      </c>
      <c r="I502" s="143">
        <f t="shared" si="33"/>
        <v>3.8582106610550995E-3</v>
      </c>
    </row>
    <row r="503" spans="1:9">
      <c r="A503" s="258"/>
      <c r="B503" s="143" t="s">
        <v>206</v>
      </c>
      <c r="C503" s="89">
        <f>'4A_DOC'!$B$43*$L$29</f>
        <v>0</v>
      </c>
      <c r="D503" s="90">
        <v>0.84</v>
      </c>
      <c r="E503" s="90">
        <v>0.67</v>
      </c>
      <c r="F503" s="34">
        <f>20/100</f>
        <v>0.2</v>
      </c>
      <c r="G503" s="91">
        <v>0.57999999999999996</v>
      </c>
      <c r="H503" s="90">
        <f t="shared" si="32"/>
        <v>3.6666666666666665</v>
      </c>
      <c r="I503" s="143">
        <f t="shared" si="33"/>
        <v>0</v>
      </c>
    </row>
    <row r="504" spans="1:9">
      <c r="A504" s="258"/>
      <c r="B504" s="143" t="s">
        <v>207</v>
      </c>
      <c r="C504" s="89">
        <f>'4A_DOC'!$B$44*$L$29</f>
        <v>0.29984787661021212</v>
      </c>
      <c r="D504" s="90">
        <v>1</v>
      </c>
      <c r="E504" s="90">
        <v>0.75</v>
      </c>
      <c r="F504" s="34">
        <f>100/100</f>
        <v>1</v>
      </c>
      <c r="G504" s="91">
        <v>0.57999999999999996</v>
      </c>
      <c r="H504" s="90">
        <f t="shared" si="32"/>
        <v>3.6666666666666665</v>
      </c>
      <c r="I504" s="143">
        <f t="shared" si="33"/>
        <v>0.47825736319328827</v>
      </c>
    </row>
    <row r="505" spans="1:9">
      <c r="A505" s="258"/>
      <c r="B505" s="143" t="s">
        <v>208</v>
      </c>
      <c r="C505" s="89">
        <f>'4A_DOC'!$B$45*$L$29</f>
        <v>4.9554691092444016E-2</v>
      </c>
      <c r="D505" s="90">
        <v>1</v>
      </c>
      <c r="E505" s="90">
        <v>0</v>
      </c>
      <c r="F505" s="34">
        <v>0</v>
      </c>
      <c r="G505" s="91">
        <v>0.57999999999999996</v>
      </c>
      <c r="H505" s="90">
        <f t="shared" si="32"/>
        <v>3.6666666666666665</v>
      </c>
      <c r="I505" s="143">
        <f t="shared" si="33"/>
        <v>0</v>
      </c>
    </row>
    <row r="506" spans="1:9">
      <c r="A506" s="258"/>
      <c r="B506" s="143" t="s">
        <v>209</v>
      </c>
      <c r="C506" s="89">
        <f>'4A_DOC'!$B$46*$L$29</f>
        <v>3.7236010820876013E-2</v>
      </c>
      <c r="D506" s="90">
        <v>1</v>
      </c>
      <c r="E506" s="90">
        <v>0</v>
      </c>
      <c r="F506" s="34">
        <v>0</v>
      </c>
      <c r="G506" s="91">
        <v>0.57999999999999996</v>
      </c>
      <c r="H506" s="90">
        <f t="shared" si="32"/>
        <v>3.6666666666666665</v>
      </c>
      <c r="I506" s="143">
        <f t="shared" si="33"/>
        <v>0</v>
      </c>
    </row>
    <row r="507" spans="1:9">
      <c r="A507" s="258"/>
      <c r="B507" s="143" t="s">
        <v>210</v>
      </c>
      <c r="C507" s="89">
        <f>'4A_DOC'!$B$47*$L$29</f>
        <v>0.17386137383281206</v>
      </c>
      <c r="D507" s="90">
        <v>0.9</v>
      </c>
      <c r="E507" s="90">
        <v>0</v>
      </c>
      <c r="F507" s="34">
        <v>0</v>
      </c>
      <c r="G507" s="91">
        <v>0.57999999999999996</v>
      </c>
      <c r="H507" s="90">
        <f t="shared" si="32"/>
        <v>3.6666666666666665</v>
      </c>
      <c r="I507" s="143">
        <f t="shared" si="33"/>
        <v>0</v>
      </c>
    </row>
    <row r="508" spans="1:9">
      <c r="A508" s="258" t="s">
        <v>48</v>
      </c>
      <c r="B508" s="258"/>
      <c r="C508" s="7"/>
      <c r="D508" s="143"/>
      <c r="E508" s="143"/>
      <c r="F508" s="143"/>
      <c r="G508" s="143"/>
      <c r="H508" s="143"/>
      <c r="I508" s="143"/>
    </row>
    <row r="509" spans="1:9">
      <c r="A509" s="197" t="s">
        <v>286</v>
      </c>
      <c r="B509" s="198"/>
      <c r="C509" s="198"/>
      <c r="D509" s="198"/>
      <c r="E509" s="198"/>
      <c r="F509" s="198"/>
      <c r="G509" s="198"/>
      <c r="H509" s="199"/>
      <c r="I509" s="96">
        <f>SUM(I499:I508)</f>
        <v>0.48528305763455126</v>
      </c>
    </row>
    <row r="510" spans="1:9">
      <c r="A510" s="254" t="s">
        <v>53</v>
      </c>
      <c r="B510" s="255"/>
      <c r="C510" s="255"/>
      <c r="D510" s="255"/>
      <c r="E510" s="255"/>
      <c r="F510" s="255"/>
      <c r="G510" s="255"/>
      <c r="H510" s="255"/>
      <c r="I510" s="255"/>
    </row>
    <row r="511" spans="1:9">
      <c r="A511" s="256" t="s">
        <v>54</v>
      </c>
      <c r="B511" s="257"/>
      <c r="C511" s="257"/>
      <c r="D511" s="257"/>
      <c r="E511" s="257"/>
      <c r="F511" s="257"/>
      <c r="G511" s="257"/>
      <c r="H511" s="257"/>
      <c r="I511" s="257"/>
    </row>
    <row r="512" spans="1:9">
      <c r="A512" s="256" t="s">
        <v>55</v>
      </c>
      <c r="B512" s="257"/>
      <c r="C512" s="257"/>
      <c r="D512" s="257"/>
      <c r="E512" s="257"/>
      <c r="F512" s="257"/>
      <c r="G512" s="257"/>
      <c r="H512" s="257"/>
      <c r="I512" s="257"/>
    </row>
    <row r="513" spans="1:9">
      <c r="A513" s="256" t="s">
        <v>96</v>
      </c>
      <c r="B513" s="257"/>
      <c r="C513" s="257"/>
      <c r="D513" s="257"/>
      <c r="E513" s="257"/>
      <c r="F513" s="257"/>
      <c r="G513" s="257"/>
      <c r="H513" s="257"/>
      <c r="I513" s="257"/>
    </row>
    <row r="514" spans="1:9">
      <c r="A514" s="256" t="s">
        <v>97</v>
      </c>
      <c r="B514" s="257"/>
      <c r="C514" s="257"/>
      <c r="D514" s="257"/>
      <c r="E514" s="257"/>
      <c r="F514" s="257"/>
      <c r="G514" s="257"/>
      <c r="H514" s="257"/>
      <c r="I514" s="257"/>
    </row>
    <row r="515" spans="1:9">
      <c r="A515" s="251" t="s">
        <v>200</v>
      </c>
      <c r="B515" s="252"/>
      <c r="C515" s="252"/>
      <c r="D515" s="252"/>
      <c r="E515" s="252"/>
      <c r="F515" s="252"/>
      <c r="G515" s="252"/>
      <c r="H515" s="252"/>
      <c r="I515" s="252"/>
    </row>
    <row r="518" spans="1:9">
      <c r="A518" s="195" t="s">
        <v>0</v>
      </c>
      <c r="B518" s="195"/>
      <c r="C518" s="196" t="s">
        <v>1</v>
      </c>
      <c r="D518" s="196"/>
      <c r="E518" s="196"/>
      <c r="F518" s="196"/>
      <c r="G518" s="196"/>
      <c r="H518" s="196"/>
      <c r="I518" s="196"/>
    </row>
    <row r="519" spans="1:9">
      <c r="A519" s="195" t="s">
        <v>2</v>
      </c>
      <c r="B519" s="195"/>
      <c r="C519" s="196" t="s">
        <v>75</v>
      </c>
      <c r="D519" s="196"/>
      <c r="E519" s="196"/>
      <c r="F519" s="196"/>
      <c r="G519" s="196"/>
      <c r="H519" s="196"/>
      <c r="I519" s="196"/>
    </row>
    <row r="520" spans="1:9">
      <c r="A520" s="195" t="s">
        <v>4</v>
      </c>
      <c r="B520" s="195"/>
      <c r="C520" s="196" t="s">
        <v>76</v>
      </c>
      <c r="D520" s="196"/>
      <c r="E520" s="196"/>
      <c r="F520" s="196"/>
      <c r="G520" s="196"/>
      <c r="H520" s="196"/>
      <c r="I520" s="196"/>
    </row>
    <row r="521" spans="1:9">
      <c r="A521" s="195" t="s">
        <v>6</v>
      </c>
      <c r="B521" s="195"/>
      <c r="C521" s="196" t="s">
        <v>77</v>
      </c>
      <c r="D521" s="196"/>
      <c r="E521" s="196"/>
      <c r="F521" s="196"/>
      <c r="G521" s="196"/>
      <c r="H521" s="196"/>
      <c r="I521" s="196"/>
    </row>
    <row r="522" spans="1:9">
      <c r="A522" s="248" t="s">
        <v>8</v>
      </c>
      <c r="B522" s="248"/>
      <c r="C522" s="248"/>
      <c r="D522" s="248" t="s">
        <v>9</v>
      </c>
      <c r="E522" s="253"/>
      <c r="F522" s="253"/>
      <c r="G522" s="253"/>
      <c r="H522" s="253"/>
      <c r="I522" s="140"/>
    </row>
    <row r="523" spans="1:9">
      <c r="A523" s="259"/>
      <c r="B523" s="259"/>
      <c r="C523" s="7" t="s">
        <v>58</v>
      </c>
      <c r="D523" s="7" t="s">
        <v>78</v>
      </c>
      <c r="E523" s="7" t="s">
        <v>79</v>
      </c>
      <c r="F523" s="7" t="s">
        <v>80</v>
      </c>
      <c r="G523" s="7" t="s">
        <v>81</v>
      </c>
      <c r="H523" s="7" t="s">
        <v>82</v>
      </c>
      <c r="I523" s="7" t="s">
        <v>83</v>
      </c>
    </row>
    <row r="524" spans="1:9" ht="25.5">
      <c r="A524" s="206" t="s">
        <v>84</v>
      </c>
      <c r="B524" s="206"/>
      <c r="C524" s="144" t="s">
        <v>85</v>
      </c>
      <c r="D524" s="259" t="s">
        <v>86</v>
      </c>
      <c r="E524" s="144" t="s">
        <v>87</v>
      </c>
      <c r="F524" s="144" t="s">
        <v>89</v>
      </c>
      <c r="G524" s="259" t="s">
        <v>91</v>
      </c>
      <c r="H524" s="259" t="s">
        <v>38</v>
      </c>
      <c r="I524" s="259" t="s">
        <v>92</v>
      </c>
    </row>
    <row r="525" spans="1:9" ht="14.25">
      <c r="A525" s="206"/>
      <c r="B525" s="206"/>
      <c r="C525" s="141" t="s">
        <v>37</v>
      </c>
      <c r="D525" s="249"/>
      <c r="E525" s="141" t="s">
        <v>88</v>
      </c>
      <c r="F525" s="141" t="s">
        <v>90</v>
      </c>
      <c r="G525" s="249"/>
      <c r="H525" s="249"/>
      <c r="I525" s="249"/>
    </row>
    <row r="526" spans="1:9">
      <c r="A526" s="207"/>
      <c r="B526" s="207"/>
      <c r="C526" s="141"/>
      <c r="D526" s="141" t="s">
        <v>39</v>
      </c>
      <c r="E526" s="141" t="s">
        <v>40</v>
      </c>
      <c r="F526" s="141" t="s">
        <v>41</v>
      </c>
      <c r="G526" s="141" t="s">
        <v>42</v>
      </c>
      <c r="H526" s="141"/>
      <c r="I526" s="141"/>
    </row>
    <row r="527" spans="1:9" ht="15.75">
      <c r="A527" s="207"/>
      <c r="B527" s="207"/>
      <c r="C527" s="8" t="s">
        <v>43</v>
      </c>
      <c r="D527" s="8" t="s">
        <v>44</v>
      </c>
      <c r="E527" s="8" t="s">
        <v>44</v>
      </c>
      <c r="F527" s="8" t="s">
        <v>44</v>
      </c>
      <c r="G527" s="8" t="s">
        <v>44</v>
      </c>
      <c r="H527" s="8" t="s">
        <v>45</v>
      </c>
      <c r="I527" s="8" t="s">
        <v>46</v>
      </c>
    </row>
    <row r="528" spans="1:9" ht="15" thickBot="1">
      <c r="A528" s="261"/>
      <c r="B528" s="261"/>
      <c r="C528" s="5" t="s">
        <v>93</v>
      </c>
      <c r="D528" s="5"/>
      <c r="E528" s="5"/>
      <c r="F528" s="5"/>
      <c r="G528" s="5"/>
      <c r="H528" s="5"/>
      <c r="I528" s="5" t="s">
        <v>94</v>
      </c>
    </row>
    <row r="529" spans="1:9" ht="13.5" thickTop="1">
      <c r="A529" s="258" t="s">
        <v>95</v>
      </c>
      <c r="B529" s="143" t="s">
        <v>203</v>
      </c>
      <c r="C529" s="89">
        <f>'4A_DOC'!$B$39*$L$30</f>
        <v>1.891298723092746</v>
      </c>
      <c r="D529" s="90">
        <v>0.4</v>
      </c>
      <c r="E529" s="90">
        <v>0.38</v>
      </c>
      <c r="F529" s="34">
        <v>0</v>
      </c>
      <c r="G529" s="91">
        <v>0.57999999999999996</v>
      </c>
      <c r="H529" s="90">
        <f>44/12</f>
        <v>3.6666666666666665</v>
      </c>
      <c r="I529" s="143">
        <f>C529*D529*E529*F529*G529*H529</f>
        <v>0</v>
      </c>
    </row>
    <row r="530" spans="1:9">
      <c r="A530" s="258"/>
      <c r="B530" s="143" t="s">
        <v>204</v>
      </c>
      <c r="C530" s="89">
        <f>'4A_DOC'!$B$40*$L$30</f>
        <v>0.36606700695499</v>
      </c>
      <c r="D530" s="90">
        <v>0.9</v>
      </c>
      <c r="E530" s="90">
        <v>0.46</v>
      </c>
      <c r="F530" s="34">
        <f>1/100</f>
        <v>0.01</v>
      </c>
      <c r="G530" s="91">
        <v>0.57999999999999996</v>
      </c>
      <c r="H530" s="90">
        <f t="shared" ref="H530:H537" si="34">44/12</f>
        <v>3.6666666666666665</v>
      </c>
      <c r="I530" s="143">
        <f t="shared" ref="I530:I537" si="35">C530*D530*E530*F530*G530*H530</f>
        <v>3.2230003560345141E-3</v>
      </c>
    </row>
    <row r="531" spans="1:9">
      <c r="A531" s="258"/>
      <c r="B531" s="143" t="s">
        <v>205</v>
      </c>
      <c r="C531" s="89">
        <f>'4A_DOC'!$B$41*$L$30</f>
        <v>0</v>
      </c>
      <c r="D531" s="90">
        <v>0.85</v>
      </c>
      <c r="E531" s="90">
        <v>0.5</v>
      </c>
      <c r="F531" s="34">
        <v>0</v>
      </c>
      <c r="G531" s="91">
        <v>0.57999999999999996</v>
      </c>
      <c r="H531" s="90">
        <f t="shared" si="34"/>
        <v>3.6666666666666665</v>
      </c>
      <c r="I531" s="143">
        <f t="shared" si="35"/>
        <v>0</v>
      </c>
    </row>
    <row r="532" spans="1:9">
      <c r="A532" s="258"/>
      <c r="B532" s="143" t="s">
        <v>47</v>
      </c>
      <c r="C532" s="89">
        <f>'4A_DOC'!$B$42*$L$30</f>
        <v>2.3075040905334004E-2</v>
      </c>
      <c r="D532" s="90">
        <v>0.8</v>
      </c>
      <c r="E532" s="90">
        <v>0.5</v>
      </c>
      <c r="F532" s="34">
        <f>20/100</f>
        <v>0.2</v>
      </c>
      <c r="G532" s="91">
        <v>0.57999999999999996</v>
      </c>
      <c r="H532" s="90">
        <f t="shared" si="34"/>
        <v>3.6666666666666665</v>
      </c>
      <c r="I532" s="143">
        <f t="shared" si="35"/>
        <v>3.9258336260274912E-3</v>
      </c>
    </row>
    <row r="533" spans="1:9">
      <c r="A533" s="258"/>
      <c r="B533" s="143" t="s">
        <v>206</v>
      </c>
      <c r="C533" s="89">
        <f>'4A_DOC'!$B$43*$L$30</f>
        <v>0</v>
      </c>
      <c r="D533" s="90">
        <v>0.84</v>
      </c>
      <c r="E533" s="90">
        <v>0.67</v>
      </c>
      <c r="F533" s="34">
        <f>20/100</f>
        <v>0.2</v>
      </c>
      <c r="G533" s="91">
        <v>0.57999999999999996</v>
      </c>
      <c r="H533" s="90">
        <f t="shared" si="34"/>
        <v>3.6666666666666665</v>
      </c>
      <c r="I533" s="143">
        <f t="shared" si="35"/>
        <v>0</v>
      </c>
    </row>
    <row r="534" spans="1:9">
      <c r="A534" s="258"/>
      <c r="B534" s="143" t="s">
        <v>207</v>
      </c>
      <c r="C534" s="89">
        <f>'4A_DOC'!$B$44*$L$30</f>
        <v>0.30510331863719403</v>
      </c>
      <c r="D534" s="90">
        <v>1</v>
      </c>
      <c r="E534" s="90">
        <v>0.75</v>
      </c>
      <c r="F534" s="34">
        <f>100/100</f>
        <v>1</v>
      </c>
      <c r="G534" s="91">
        <v>0.57999999999999996</v>
      </c>
      <c r="H534" s="90">
        <f t="shared" si="34"/>
        <v>3.6666666666666665</v>
      </c>
      <c r="I534" s="143">
        <f t="shared" si="35"/>
        <v>0.48663979322632445</v>
      </c>
    </row>
    <row r="535" spans="1:9">
      <c r="A535" s="258"/>
      <c r="B535" s="143" t="s">
        <v>208</v>
      </c>
      <c r="C535" s="89">
        <f>'4A_DOC'!$B$45*$L$30</f>
        <v>5.0423237533878E-2</v>
      </c>
      <c r="D535" s="90">
        <v>1</v>
      </c>
      <c r="E535" s="90">
        <v>0</v>
      </c>
      <c r="F535" s="34">
        <v>0</v>
      </c>
      <c r="G535" s="91">
        <v>0.57999999999999996</v>
      </c>
      <c r="H535" s="90">
        <f t="shared" si="34"/>
        <v>3.6666666666666665</v>
      </c>
      <c r="I535" s="143">
        <f t="shared" si="35"/>
        <v>0</v>
      </c>
    </row>
    <row r="536" spans="1:9">
      <c r="A536" s="258"/>
      <c r="B536" s="143" t="s">
        <v>209</v>
      </c>
      <c r="C536" s="89">
        <f>'4A_DOC'!$B$46*$L$30</f>
        <v>3.7888647412462E-2</v>
      </c>
      <c r="D536" s="90">
        <v>1</v>
      </c>
      <c r="E536" s="90">
        <v>0</v>
      </c>
      <c r="F536" s="34">
        <v>0</v>
      </c>
      <c r="G536" s="91">
        <v>0.57999999999999996</v>
      </c>
      <c r="H536" s="90">
        <f t="shared" si="34"/>
        <v>3.6666666666666665</v>
      </c>
      <c r="I536" s="143">
        <f t="shared" si="35"/>
        <v>0</v>
      </c>
    </row>
    <row r="537" spans="1:9">
      <c r="A537" s="258"/>
      <c r="B537" s="143" t="s">
        <v>210</v>
      </c>
      <c r="C537" s="89">
        <f>'4A_DOC'!$B$47*$L$30</f>
        <v>0.176908646940894</v>
      </c>
      <c r="D537" s="90">
        <v>0.9</v>
      </c>
      <c r="E537" s="90">
        <v>0</v>
      </c>
      <c r="F537" s="34">
        <v>0</v>
      </c>
      <c r="G537" s="91">
        <v>0.57999999999999996</v>
      </c>
      <c r="H537" s="90">
        <f t="shared" si="34"/>
        <v>3.6666666666666665</v>
      </c>
      <c r="I537" s="143">
        <f t="shared" si="35"/>
        <v>0</v>
      </c>
    </row>
    <row r="538" spans="1:9">
      <c r="A538" s="258" t="s">
        <v>48</v>
      </c>
      <c r="B538" s="258"/>
      <c r="C538" s="7"/>
      <c r="D538" s="143"/>
      <c r="E538" s="143"/>
      <c r="F538" s="143"/>
      <c r="G538" s="143"/>
      <c r="H538" s="143"/>
      <c r="I538" s="143"/>
    </row>
    <row r="539" spans="1:9">
      <c r="A539" s="197" t="s">
        <v>287</v>
      </c>
      <c r="B539" s="198"/>
      <c r="C539" s="198"/>
      <c r="D539" s="198"/>
      <c r="E539" s="198"/>
      <c r="F539" s="198"/>
      <c r="G539" s="198"/>
      <c r="H539" s="199"/>
      <c r="I539" s="96">
        <f>SUM(I529:I538)</f>
        <v>0.49378862720838645</v>
      </c>
    </row>
    <row r="540" spans="1:9">
      <c r="A540" s="254" t="s">
        <v>53</v>
      </c>
      <c r="B540" s="255"/>
      <c r="C540" s="255"/>
      <c r="D540" s="255"/>
      <c r="E540" s="255"/>
      <c r="F540" s="255"/>
      <c r="G540" s="255"/>
      <c r="H540" s="255"/>
      <c r="I540" s="255"/>
    </row>
    <row r="541" spans="1:9">
      <c r="A541" s="256" t="s">
        <v>54</v>
      </c>
      <c r="B541" s="257"/>
      <c r="C541" s="257"/>
      <c r="D541" s="257"/>
      <c r="E541" s="257"/>
      <c r="F541" s="257"/>
      <c r="G541" s="257"/>
      <c r="H541" s="257"/>
      <c r="I541" s="257"/>
    </row>
    <row r="542" spans="1:9">
      <c r="A542" s="256" t="s">
        <v>55</v>
      </c>
      <c r="B542" s="257"/>
      <c r="C542" s="257"/>
      <c r="D542" s="257"/>
      <c r="E542" s="257"/>
      <c r="F542" s="257"/>
      <c r="G542" s="257"/>
      <c r="H542" s="257"/>
      <c r="I542" s="257"/>
    </row>
    <row r="543" spans="1:9">
      <c r="A543" s="256" t="s">
        <v>96</v>
      </c>
      <c r="B543" s="257"/>
      <c r="C543" s="257"/>
      <c r="D543" s="257"/>
      <c r="E543" s="257"/>
      <c r="F543" s="257"/>
      <c r="G543" s="257"/>
      <c r="H543" s="257"/>
      <c r="I543" s="257"/>
    </row>
    <row r="544" spans="1:9">
      <c r="A544" s="256" t="s">
        <v>97</v>
      </c>
      <c r="B544" s="257"/>
      <c r="C544" s="257"/>
      <c r="D544" s="257"/>
      <c r="E544" s="257"/>
      <c r="F544" s="257"/>
      <c r="G544" s="257"/>
      <c r="H544" s="257"/>
      <c r="I544" s="257"/>
    </row>
    <row r="545" spans="1:9">
      <c r="A545" s="251" t="s">
        <v>200</v>
      </c>
      <c r="B545" s="252"/>
      <c r="C545" s="252"/>
      <c r="D545" s="252"/>
      <c r="E545" s="252"/>
      <c r="F545" s="252"/>
      <c r="G545" s="252"/>
      <c r="H545" s="252"/>
      <c r="I545" s="252"/>
    </row>
    <row r="548" spans="1:9">
      <c r="A548" s="195" t="s">
        <v>0</v>
      </c>
      <c r="B548" s="195"/>
      <c r="C548" s="196" t="s">
        <v>1</v>
      </c>
      <c r="D548" s="196"/>
      <c r="E548" s="196"/>
      <c r="F548" s="196"/>
      <c r="G548" s="196"/>
      <c r="H548" s="196"/>
      <c r="I548" s="196"/>
    </row>
    <row r="549" spans="1:9">
      <c r="A549" s="195" t="s">
        <v>2</v>
      </c>
      <c r="B549" s="195"/>
      <c r="C549" s="196" t="s">
        <v>75</v>
      </c>
      <c r="D549" s="196"/>
      <c r="E549" s="196"/>
      <c r="F549" s="196"/>
      <c r="G549" s="196"/>
      <c r="H549" s="196"/>
      <c r="I549" s="196"/>
    </row>
    <row r="550" spans="1:9">
      <c r="A550" s="195" t="s">
        <v>4</v>
      </c>
      <c r="B550" s="195"/>
      <c r="C550" s="196" t="s">
        <v>76</v>
      </c>
      <c r="D550" s="196"/>
      <c r="E550" s="196"/>
      <c r="F550" s="196"/>
      <c r="G550" s="196"/>
      <c r="H550" s="196"/>
      <c r="I550" s="196"/>
    </row>
    <row r="551" spans="1:9">
      <c r="A551" s="195" t="s">
        <v>6</v>
      </c>
      <c r="B551" s="195"/>
      <c r="C551" s="196" t="s">
        <v>77</v>
      </c>
      <c r="D551" s="196"/>
      <c r="E551" s="196"/>
      <c r="F551" s="196"/>
      <c r="G551" s="196"/>
      <c r="H551" s="196"/>
      <c r="I551" s="196"/>
    </row>
    <row r="552" spans="1:9">
      <c r="A552" s="248" t="s">
        <v>8</v>
      </c>
      <c r="B552" s="248"/>
      <c r="C552" s="248"/>
      <c r="D552" s="248" t="s">
        <v>9</v>
      </c>
      <c r="E552" s="253"/>
      <c r="F552" s="253"/>
      <c r="G552" s="253"/>
      <c r="H552" s="253"/>
      <c r="I552" s="140"/>
    </row>
    <row r="553" spans="1:9">
      <c r="A553" s="259"/>
      <c r="B553" s="259"/>
      <c r="C553" s="7" t="s">
        <v>58</v>
      </c>
      <c r="D553" s="7" t="s">
        <v>78</v>
      </c>
      <c r="E553" s="7" t="s">
        <v>79</v>
      </c>
      <c r="F553" s="7" t="s">
        <v>80</v>
      </c>
      <c r="G553" s="7" t="s">
        <v>81</v>
      </c>
      <c r="H553" s="7" t="s">
        <v>82</v>
      </c>
      <c r="I553" s="7" t="s">
        <v>83</v>
      </c>
    </row>
    <row r="554" spans="1:9" ht="25.5">
      <c r="A554" s="206" t="s">
        <v>84</v>
      </c>
      <c r="B554" s="206"/>
      <c r="C554" s="144" t="s">
        <v>85</v>
      </c>
      <c r="D554" s="259" t="s">
        <v>86</v>
      </c>
      <c r="E554" s="144" t="s">
        <v>87</v>
      </c>
      <c r="F554" s="144" t="s">
        <v>89</v>
      </c>
      <c r="G554" s="259" t="s">
        <v>91</v>
      </c>
      <c r="H554" s="259" t="s">
        <v>38</v>
      </c>
      <c r="I554" s="259" t="s">
        <v>92</v>
      </c>
    </row>
    <row r="555" spans="1:9" ht="14.25">
      <c r="A555" s="206"/>
      <c r="B555" s="206"/>
      <c r="C555" s="141" t="s">
        <v>37</v>
      </c>
      <c r="D555" s="249"/>
      <c r="E555" s="141" t="s">
        <v>88</v>
      </c>
      <c r="F555" s="141" t="s">
        <v>90</v>
      </c>
      <c r="G555" s="249"/>
      <c r="H555" s="249"/>
      <c r="I555" s="249"/>
    </row>
    <row r="556" spans="1:9">
      <c r="A556" s="207"/>
      <c r="B556" s="207"/>
      <c r="C556" s="141"/>
      <c r="D556" s="141" t="s">
        <v>39</v>
      </c>
      <c r="E556" s="141" t="s">
        <v>40</v>
      </c>
      <c r="F556" s="141" t="s">
        <v>41</v>
      </c>
      <c r="G556" s="141" t="s">
        <v>42</v>
      </c>
      <c r="H556" s="141"/>
      <c r="I556" s="141"/>
    </row>
    <row r="557" spans="1:9" ht="15.75">
      <c r="A557" s="207"/>
      <c r="B557" s="207"/>
      <c r="C557" s="8" t="s">
        <v>43</v>
      </c>
      <c r="D557" s="8" t="s">
        <v>44</v>
      </c>
      <c r="E557" s="8" t="s">
        <v>44</v>
      </c>
      <c r="F557" s="8" t="s">
        <v>44</v>
      </c>
      <c r="G557" s="8" t="s">
        <v>44</v>
      </c>
      <c r="H557" s="8" t="s">
        <v>45</v>
      </c>
      <c r="I557" s="8" t="s">
        <v>46</v>
      </c>
    </row>
    <row r="558" spans="1:9" ht="15" thickBot="1">
      <c r="A558" s="261"/>
      <c r="B558" s="261"/>
      <c r="C558" s="5" t="s">
        <v>93</v>
      </c>
      <c r="D558" s="5"/>
      <c r="E558" s="5"/>
      <c r="F558" s="5"/>
      <c r="G558" s="5"/>
      <c r="H558" s="5"/>
      <c r="I558" s="5" t="s">
        <v>94</v>
      </c>
    </row>
    <row r="559" spans="1:9" ht="13.5" thickTop="1">
      <c r="A559" s="258" t="s">
        <v>95</v>
      </c>
      <c r="B559" s="143" t="s">
        <v>203</v>
      </c>
      <c r="C559" s="89">
        <f>'4A_DOC'!$B$39*$L$31</f>
        <v>1.9238765752095845</v>
      </c>
      <c r="D559" s="90">
        <v>0.4</v>
      </c>
      <c r="E559" s="90">
        <v>0.38</v>
      </c>
      <c r="F559" s="34">
        <v>0</v>
      </c>
      <c r="G559" s="91">
        <v>0.57999999999999996</v>
      </c>
      <c r="H559" s="90">
        <f>44/12</f>
        <v>3.6666666666666665</v>
      </c>
      <c r="I559" s="143">
        <f>C559*D559*E559*F559*G559*H559</f>
        <v>0</v>
      </c>
    </row>
    <row r="560" spans="1:9">
      <c r="A560" s="258"/>
      <c r="B560" s="143" t="s">
        <v>204</v>
      </c>
      <c r="C560" s="89">
        <f>'4A_DOC'!$B$40*$L$31</f>
        <v>0.37237255597896007</v>
      </c>
      <c r="D560" s="90">
        <v>0.9</v>
      </c>
      <c r="E560" s="90">
        <v>0.46</v>
      </c>
      <c r="F560" s="34">
        <f>1/100</f>
        <v>0.01</v>
      </c>
      <c r="G560" s="91">
        <v>0.57999999999999996</v>
      </c>
      <c r="H560" s="90">
        <f t="shared" ref="H560:H567" si="36">44/12</f>
        <v>3.6666666666666665</v>
      </c>
      <c r="I560" s="143">
        <f t="shared" ref="I560:I567" si="37">C560*D560*E560*F560*G560*H560</f>
        <v>3.2785169318611559E-3</v>
      </c>
    </row>
    <row r="561" spans="1:9">
      <c r="A561" s="258"/>
      <c r="B561" s="143" t="s">
        <v>205</v>
      </c>
      <c r="C561" s="89">
        <f>'4A_DOC'!$B$41*$L$31</f>
        <v>0</v>
      </c>
      <c r="D561" s="90">
        <v>0.85</v>
      </c>
      <c r="E561" s="90">
        <v>0.5</v>
      </c>
      <c r="F561" s="34">
        <v>0</v>
      </c>
      <c r="G561" s="91">
        <v>0.57999999999999996</v>
      </c>
      <c r="H561" s="90">
        <f t="shared" si="36"/>
        <v>3.6666666666666665</v>
      </c>
      <c r="I561" s="143">
        <f t="shared" si="37"/>
        <v>0</v>
      </c>
    </row>
    <row r="562" spans="1:9">
      <c r="A562" s="258"/>
      <c r="B562" s="143" t="s">
        <v>47</v>
      </c>
      <c r="C562" s="89">
        <f>'4A_DOC'!$B$42*$L$31</f>
        <v>2.3472511310736008E-2</v>
      </c>
      <c r="D562" s="90">
        <v>0.8</v>
      </c>
      <c r="E562" s="90">
        <v>0.5</v>
      </c>
      <c r="F562" s="34">
        <f>20/100</f>
        <v>0.2</v>
      </c>
      <c r="G562" s="91">
        <v>0.57999999999999996</v>
      </c>
      <c r="H562" s="90">
        <f t="shared" si="36"/>
        <v>3.6666666666666665</v>
      </c>
      <c r="I562" s="143">
        <f t="shared" si="37"/>
        <v>3.9934565909998864E-3</v>
      </c>
    </row>
    <row r="563" spans="1:9">
      <c r="A563" s="258"/>
      <c r="B563" s="143" t="s">
        <v>206</v>
      </c>
      <c r="C563" s="89">
        <f>'4A_DOC'!$B$43*$L$31</f>
        <v>0</v>
      </c>
      <c r="D563" s="90">
        <v>0.84</v>
      </c>
      <c r="E563" s="90">
        <v>0.67</v>
      </c>
      <c r="F563" s="34">
        <f>20/100</f>
        <v>0.2</v>
      </c>
      <c r="G563" s="91">
        <v>0.57999999999999996</v>
      </c>
      <c r="H563" s="90">
        <f t="shared" si="36"/>
        <v>3.6666666666666665</v>
      </c>
      <c r="I563" s="143">
        <f t="shared" si="37"/>
        <v>0</v>
      </c>
    </row>
    <row r="564" spans="1:9">
      <c r="A564" s="258"/>
      <c r="B564" s="143" t="s">
        <v>207</v>
      </c>
      <c r="C564" s="89">
        <f>'4A_DOC'!$B$44*$L$31</f>
        <v>0.31035876066417611</v>
      </c>
      <c r="D564" s="90">
        <v>1</v>
      </c>
      <c r="E564" s="90">
        <v>0.75</v>
      </c>
      <c r="F564" s="34">
        <f>100/100</f>
        <v>1</v>
      </c>
      <c r="G564" s="91">
        <v>0.57999999999999996</v>
      </c>
      <c r="H564" s="90">
        <f t="shared" si="36"/>
        <v>3.6666666666666665</v>
      </c>
      <c r="I564" s="143">
        <f t="shared" si="37"/>
        <v>0.49502222325936079</v>
      </c>
    </row>
    <row r="565" spans="1:9">
      <c r="A565" s="258"/>
      <c r="B565" s="143" t="s">
        <v>208</v>
      </c>
      <c r="C565" s="89">
        <f>'4A_DOC'!$B$45*$L$31</f>
        <v>5.1291783975312012E-2</v>
      </c>
      <c r="D565" s="90">
        <v>1</v>
      </c>
      <c r="E565" s="90">
        <v>0</v>
      </c>
      <c r="F565" s="34">
        <v>0</v>
      </c>
      <c r="G565" s="91">
        <v>0.57999999999999996</v>
      </c>
      <c r="H565" s="90">
        <f t="shared" si="36"/>
        <v>3.6666666666666665</v>
      </c>
      <c r="I565" s="143">
        <f t="shared" si="37"/>
        <v>0</v>
      </c>
    </row>
    <row r="566" spans="1:9">
      <c r="A566" s="258"/>
      <c r="B566" s="143" t="s">
        <v>209</v>
      </c>
      <c r="C566" s="89">
        <f>'4A_DOC'!$B$46*$L$31</f>
        <v>3.8541284004048007E-2</v>
      </c>
      <c r="D566" s="90">
        <v>1</v>
      </c>
      <c r="E566" s="90">
        <v>0</v>
      </c>
      <c r="F566" s="34">
        <v>0</v>
      </c>
      <c r="G566" s="91">
        <v>0.57999999999999996</v>
      </c>
      <c r="H566" s="90">
        <f t="shared" si="36"/>
        <v>3.6666666666666665</v>
      </c>
      <c r="I566" s="143">
        <f t="shared" si="37"/>
        <v>0</v>
      </c>
    </row>
    <row r="567" spans="1:9">
      <c r="A567" s="258"/>
      <c r="B567" s="143" t="s">
        <v>210</v>
      </c>
      <c r="C567" s="89">
        <f>'4A_DOC'!$B$47*$L$31</f>
        <v>0.17995592004897604</v>
      </c>
      <c r="D567" s="90">
        <v>0.9</v>
      </c>
      <c r="E567" s="90">
        <v>0</v>
      </c>
      <c r="F567" s="34">
        <v>0</v>
      </c>
      <c r="G567" s="91">
        <v>0.57999999999999996</v>
      </c>
      <c r="H567" s="90">
        <f t="shared" si="36"/>
        <v>3.6666666666666665</v>
      </c>
      <c r="I567" s="143">
        <f t="shared" si="37"/>
        <v>0</v>
      </c>
    </row>
    <row r="568" spans="1:9">
      <c r="A568" s="258" t="s">
        <v>48</v>
      </c>
      <c r="B568" s="258"/>
      <c r="C568" s="7"/>
      <c r="D568" s="143"/>
      <c r="E568" s="143"/>
      <c r="F568" s="143"/>
      <c r="G568" s="143"/>
      <c r="H568" s="143"/>
      <c r="I568" s="143"/>
    </row>
    <row r="569" spans="1:9">
      <c r="A569" s="197" t="s">
        <v>288</v>
      </c>
      <c r="B569" s="198"/>
      <c r="C569" s="198"/>
      <c r="D569" s="198"/>
      <c r="E569" s="198"/>
      <c r="F569" s="198"/>
      <c r="G569" s="198"/>
      <c r="H569" s="199"/>
      <c r="I569" s="96">
        <f>SUM(I559:I568)</f>
        <v>0.50229419678222187</v>
      </c>
    </row>
    <row r="570" spans="1:9">
      <c r="A570" s="254" t="s">
        <v>53</v>
      </c>
      <c r="B570" s="255"/>
      <c r="C570" s="255"/>
      <c r="D570" s="255"/>
      <c r="E570" s="255"/>
      <c r="F570" s="255"/>
      <c r="G570" s="255"/>
      <c r="H570" s="255"/>
      <c r="I570" s="255"/>
    </row>
    <row r="571" spans="1:9">
      <c r="A571" s="256" t="s">
        <v>54</v>
      </c>
      <c r="B571" s="257"/>
      <c r="C571" s="257"/>
      <c r="D571" s="257"/>
      <c r="E571" s="257"/>
      <c r="F571" s="257"/>
      <c r="G571" s="257"/>
      <c r="H571" s="257"/>
      <c r="I571" s="257"/>
    </row>
    <row r="572" spans="1:9">
      <c r="A572" s="256" t="s">
        <v>55</v>
      </c>
      <c r="B572" s="257"/>
      <c r="C572" s="257"/>
      <c r="D572" s="257"/>
      <c r="E572" s="257"/>
      <c r="F572" s="257"/>
      <c r="G572" s="257"/>
      <c r="H572" s="257"/>
      <c r="I572" s="257"/>
    </row>
    <row r="573" spans="1:9">
      <c r="A573" s="256" t="s">
        <v>96</v>
      </c>
      <c r="B573" s="257"/>
      <c r="C573" s="257"/>
      <c r="D573" s="257"/>
      <c r="E573" s="257"/>
      <c r="F573" s="257"/>
      <c r="G573" s="257"/>
      <c r="H573" s="257"/>
      <c r="I573" s="257"/>
    </row>
    <row r="574" spans="1:9">
      <c r="A574" s="256" t="s">
        <v>97</v>
      </c>
      <c r="B574" s="257"/>
      <c r="C574" s="257"/>
      <c r="D574" s="257"/>
      <c r="E574" s="257"/>
      <c r="F574" s="257"/>
      <c r="G574" s="257"/>
      <c r="H574" s="257"/>
      <c r="I574" s="257"/>
    </row>
    <row r="575" spans="1:9">
      <c r="A575" s="251" t="s">
        <v>200</v>
      </c>
      <c r="B575" s="252"/>
      <c r="C575" s="252"/>
      <c r="D575" s="252"/>
      <c r="E575" s="252"/>
      <c r="F575" s="252"/>
      <c r="G575" s="252"/>
      <c r="H575" s="252"/>
      <c r="I575" s="252"/>
    </row>
    <row r="578" spans="1:9">
      <c r="A578" s="195" t="s">
        <v>0</v>
      </c>
      <c r="B578" s="195"/>
      <c r="C578" s="196" t="s">
        <v>1</v>
      </c>
      <c r="D578" s="196"/>
      <c r="E578" s="196"/>
      <c r="F578" s="196"/>
      <c r="G578" s="196"/>
      <c r="H578" s="196"/>
      <c r="I578" s="196"/>
    </row>
    <row r="579" spans="1:9">
      <c r="A579" s="195" t="s">
        <v>2</v>
      </c>
      <c r="B579" s="195"/>
      <c r="C579" s="196" t="s">
        <v>75</v>
      </c>
      <c r="D579" s="196"/>
      <c r="E579" s="196"/>
      <c r="F579" s="196"/>
      <c r="G579" s="196"/>
      <c r="H579" s="196"/>
      <c r="I579" s="196"/>
    </row>
    <row r="580" spans="1:9">
      <c r="A580" s="195" t="s">
        <v>4</v>
      </c>
      <c r="B580" s="195"/>
      <c r="C580" s="196" t="s">
        <v>76</v>
      </c>
      <c r="D580" s="196"/>
      <c r="E580" s="196"/>
      <c r="F580" s="196"/>
      <c r="G580" s="196"/>
      <c r="H580" s="196"/>
      <c r="I580" s="196"/>
    </row>
    <row r="581" spans="1:9">
      <c r="A581" s="195" t="s">
        <v>6</v>
      </c>
      <c r="B581" s="195"/>
      <c r="C581" s="196" t="s">
        <v>77</v>
      </c>
      <c r="D581" s="196"/>
      <c r="E581" s="196"/>
      <c r="F581" s="196"/>
      <c r="G581" s="196"/>
      <c r="H581" s="196"/>
      <c r="I581" s="196"/>
    </row>
    <row r="582" spans="1:9">
      <c r="A582" s="248" t="s">
        <v>8</v>
      </c>
      <c r="B582" s="248"/>
      <c r="C582" s="248"/>
      <c r="D582" s="248" t="s">
        <v>9</v>
      </c>
      <c r="E582" s="253"/>
      <c r="F582" s="253"/>
      <c r="G582" s="253"/>
      <c r="H582" s="253"/>
      <c r="I582" s="140"/>
    </row>
    <row r="583" spans="1:9">
      <c r="A583" s="259"/>
      <c r="B583" s="259"/>
      <c r="C583" s="7" t="s">
        <v>58</v>
      </c>
      <c r="D583" s="7" t="s">
        <v>78</v>
      </c>
      <c r="E583" s="7" t="s">
        <v>79</v>
      </c>
      <c r="F583" s="7" t="s">
        <v>80</v>
      </c>
      <c r="G583" s="7" t="s">
        <v>81</v>
      </c>
      <c r="H583" s="7" t="s">
        <v>82</v>
      </c>
      <c r="I583" s="7" t="s">
        <v>83</v>
      </c>
    </row>
    <row r="584" spans="1:9" ht="25.5">
      <c r="A584" s="206" t="s">
        <v>84</v>
      </c>
      <c r="B584" s="206"/>
      <c r="C584" s="144" t="s">
        <v>85</v>
      </c>
      <c r="D584" s="259" t="s">
        <v>86</v>
      </c>
      <c r="E584" s="144" t="s">
        <v>87</v>
      </c>
      <c r="F584" s="144" t="s">
        <v>89</v>
      </c>
      <c r="G584" s="259" t="s">
        <v>91</v>
      </c>
      <c r="H584" s="259" t="s">
        <v>38</v>
      </c>
      <c r="I584" s="259" t="s">
        <v>92</v>
      </c>
    </row>
    <row r="585" spans="1:9" ht="14.25">
      <c r="A585" s="206"/>
      <c r="B585" s="206"/>
      <c r="C585" s="141" t="s">
        <v>37</v>
      </c>
      <c r="D585" s="249"/>
      <c r="E585" s="141" t="s">
        <v>88</v>
      </c>
      <c r="F585" s="141" t="s">
        <v>90</v>
      </c>
      <c r="G585" s="249"/>
      <c r="H585" s="249"/>
      <c r="I585" s="249"/>
    </row>
    <row r="586" spans="1:9">
      <c r="A586" s="207"/>
      <c r="B586" s="207"/>
      <c r="C586" s="141"/>
      <c r="D586" s="141" t="s">
        <v>39</v>
      </c>
      <c r="E586" s="141" t="s">
        <v>40</v>
      </c>
      <c r="F586" s="141" t="s">
        <v>41</v>
      </c>
      <c r="G586" s="141" t="s">
        <v>42</v>
      </c>
      <c r="H586" s="141"/>
      <c r="I586" s="141"/>
    </row>
    <row r="587" spans="1:9" ht="15.75">
      <c r="A587" s="207"/>
      <c r="B587" s="207"/>
      <c r="C587" s="8" t="s">
        <v>43</v>
      </c>
      <c r="D587" s="8" t="s">
        <v>44</v>
      </c>
      <c r="E587" s="8" t="s">
        <v>44</v>
      </c>
      <c r="F587" s="8" t="s">
        <v>44</v>
      </c>
      <c r="G587" s="8" t="s">
        <v>44</v>
      </c>
      <c r="H587" s="8" t="s">
        <v>45</v>
      </c>
      <c r="I587" s="8" t="s">
        <v>46</v>
      </c>
    </row>
    <row r="588" spans="1:9" ht="15" thickBot="1">
      <c r="A588" s="261"/>
      <c r="B588" s="261"/>
      <c r="C588" s="5" t="s">
        <v>93</v>
      </c>
      <c r="D588" s="5"/>
      <c r="E588" s="5"/>
      <c r="F588" s="5"/>
      <c r="G588" s="5"/>
      <c r="H588" s="5"/>
      <c r="I588" s="5" t="s">
        <v>94</v>
      </c>
    </row>
    <row r="589" spans="1:9" ht="13.5" thickTop="1">
      <c r="A589" s="258" t="s">
        <v>95</v>
      </c>
      <c r="B589" s="143" t="s">
        <v>203</v>
      </c>
      <c r="C589" s="89">
        <f>'4A_DOC'!$B$39*$L$32</f>
        <v>1.9564544273264222</v>
      </c>
      <c r="D589" s="90">
        <v>0.4</v>
      </c>
      <c r="E589" s="90">
        <v>0.38</v>
      </c>
      <c r="F589" s="34">
        <v>0</v>
      </c>
      <c r="G589" s="91">
        <v>0.57999999999999996</v>
      </c>
      <c r="H589" s="90">
        <f>44/12</f>
        <v>3.6666666666666665</v>
      </c>
      <c r="I589" s="143">
        <f>C589*D589*E589*F589*G589*H589</f>
        <v>0</v>
      </c>
    </row>
    <row r="590" spans="1:9">
      <c r="A590" s="258"/>
      <c r="B590" s="143" t="s">
        <v>204</v>
      </c>
      <c r="C590" s="89">
        <f>'4A_DOC'!$B$40*$L$32</f>
        <v>0.37867810500293003</v>
      </c>
      <c r="D590" s="90">
        <v>0.9</v>
      </c>
      <c r="E590" s="90">
        <v>0.46</v>
      </c>
      <c r="F590" s="34">
        <f>1/100</f>
        <v>0.01</v>
      </c>
      <c r="G590" s="91">
        <v>0.57999999999999996</v>
      </c>
      <c r="H590" s="90">
        <f t="shared" ref="H590:H597" si="38">44/12</f>
        <v>3.6666666666666665</v>
      </c>
      <c r="I590" s="143">
        <f t="shared" ref="I590:I597" si="39">C590*D590*E590*F590*G590*H590</f>
        <v>3.3340335076877973E-3</v>
      </c>
    </row>
    <row r="591" spans="1:9">
      <c r="A591" s="258"/>
      <c r="B591" s="143" t="s">
        <v>205</v>
      </c>
      <c r="C591" s="89">
        <f>'4A_DOC'!$B$41*$L$32</f>
        <v>0</v>
      </c>
      <c r="D591" s="90">
        <v>0.85</v>
      </c>
      <c r="E591" s="90">
        <v>0.5</v>
      </c>
      <c r="F591" s="34">
        <v>0</v>
      </c>
      <c r="G591" s="91">
        <v>0.57999999999999996</v>
      </c>
      <c r="H591" s="90">
        <f t="shared" si="38"/>
        <v>3.6666666666666665</v>
      </c>
      <c r="I591" s="143">
        <f t="shared" si="39"/>
        <v>0</v>
      </c>
    </row>
    <row r="592" spans="1:9">
      <c r="A592" s="258"/>
      <c r="B592" s="143" t="s">
        <v>47</v>
      </c>
      <c r="C592" s="89">
        <f>'4A_DOC'!$B$42*$L$32</f>
        <v>2.3869981716138005E-2</v>
      </c>
      <c r="D592" s="90">
        <v>0.8</v>
      </c>
      <c r="E592" s="90">
        <v>0.5</v>
      </c>
      <c r="F592" s="34">
        <f>20/100</f>
        <v>0.2</v>
      </c>
      <c r="G592" s="91">
        <v>0.57999999999999996</v>
      </c>
      <c r="H592" s="90">
        <f t="shared" si="38"/>
        <v>3.6666666666666665</v>
      </c>
      <c r="I592" s="143">
        <f t="shared" si="39"/>
        <v>4.0610795559722791E-3</v>
      </c>
    </row>
    <row r="593" spans="1:9">
      <c r="A593" s="258"/>
      <c r="B593" s="143" t="s">
        <v>206</v>
      </c>
      <c r="C593" s="89">
        <f>'4A_DOC'!$B$43*$L$32</f>
        <v>0</v>
      </c>
      <c r="D593" s="90">
        <v>0.84</v>
      </c>
      <c r="E593" s="90">
        <v>0.67</v>
      </c>
      <c r="F593" s="34">
        <f>20/100</f>
        <v>0.2</v>
      </c>
      <c r="G593" s="91">
        <v>0.57999999999999996</v>
      </c>
      <c r="H593" s="90">
        <f t="shared" si="38"/>
        <v>3.6666666666666665</v>
      </c>
      <c r="I593" s="143">
        <f t="shared" si="39"/>
        <v>0</v>
      </c>
    </row>
    <row r="594" spans="1:9">
      <c r="A594" s="258"/>
      <c r="B594" s="143" t="s">
        <v>207</v>
      </c>
      <c r="C594" s="89">
        <f>'4A_DOC'!$B$44*$L$32</f>
        <v>0.31561420269115803</v>
      </c>
      <c r="D594" s="90">
        <v>1</v>
      </c>
      <c r="E594" s="90">
        <v>0.75</v>
      </c>
      <c r="F594" s="34">
        <f>100/100</f>
        <v>1</v>
      </c>
      <c r="G594" s="91">
        <v>0.57999999999999996</v>
      </c>
      <c r="H594" s="90">
        <f t="shared" si="38"/>
        <v>3.6666666666666665</v>
      </c>
      <c r="I594" s="143">
        <f t="shared" si="39"/>
        <v>0.50340465329239703</v>
      </c>
    </row>
    <row r="595" spans="1:9">
      <c r="A595" s="258"/>
      <c r="B595" s="143" t="s">
        <v>208</v>
      </c>
      <c r="C595" s="89">
        <f>'4A_DOC'!$B$45*$L$32</f>
        <v>5.2160330416746004E-2</v>
      </c>
      <c r="D595" s="90">
        <v>1</v>
      </c>
      <c r="E595" s="90">
        <v>0</v>
      </c>
      <c r="F595" s="34">
        <v>0</v>
      </c>
      <c r="G595" s="91">
        <v>0.57999999999999996</v>
      </c>
      <c r="H595" s="90">
        <f t="shared" si="38"/>
        <v>3.6666666666666665</v>
      </c>
      <c r="I595" s="143">
        <f t="shared" si="39"/>
        <v>0</v>
      </c>
    </row>
    <row r="596" spans="1:9">
      <c r="A596" s="258"/>
      <c r="B596" s="143" t="s">
        <v>209</v>
      </c>
      <c r="C596" s="89">
        <f>'4A_DOC'!$B$46*$L$32</f>
        <v>3.9193920595634008E-2</v>
      </c>
      <c r="D596" s="90">
        <v>1</v>
      </c>
      <c r="E596" s="90">
        <v>0</v>
      </c>
      <c r="F596" s="34">
        <v>0</v>
      </c>
      <c r="G596" s="91">
        <v>0.57999999999999996</v>
      </c>
      <c r="H596" s="90">
        <f t="shared" si="38"/>
        <v>3.6666666666666665</v>
      </c>
      <c r="I596" s="143">
        <f t="shared" si="39"/>
        <v>0</v>
      </c>
    </row>
    <row r="597" spans="1:9">
      <c r="A597" s="258"/>
      <c r="B597" s="143" t="s">
        <v>210</v>
      </c>
      <c r="C597" s="89">
        <f>'4A_DOC'!$B$47*$L$32</f>
        <v>0.18300319315705801</v>
      </c>
      <c r="D597" s="90">
        <v>0.9</v>
      </c>
      <c r="E597" s="90">
        <v>0</v>
      </c>
      <c r="F597" s="34">
        <v>0</v>
      </c>
      <c r="G597" s="91">
        <v>0.57999999999999996</v>
      </c>
      <c r="H597" s="90">
        <f t="shared" si="38"/>
        <v>3.6666666666666665</v>
      </c>
      <c r="I597" s="143">
        <f t="shared" si="39"/>
        <v>0</v>
      </c>
    </row>
    <row r="598" spans="1:9">
      <c r="A598" s="258" t="s">
        <v>48</v>
      </c>
      <c r="B598" s="258"/>
      <c r="C598" s="7"/>
      <c r="D598" s="143"/>
      <c r="E598" s="143"/>
      <c r="F598" s="143"/>
      <c r="G598" s="143"/>
      <c r="H598" s="143"/>
      <c r="I598" s="143"/>
    </row>
    <row r="599" spans="1:9">
      <c r="A599" s="197" t="s">
        <v>289</v>
      </c>
      <c r="B599" s="198"/>
      <c r="C599" s="198"/>
      <c r="D599" s="198"/>
      <c r="E599" s="198"/>
      <c r="F599" s="198"/>
      <c r="G599" s="198"/>
      <c r="H599" s="199"/>
      <c r="I599" s="96">
        <f>SUM(I589:I598)</f>
        <v>0.51079976635605706</v>
      </c>
    </row>
    <row r="600" spans="1:9">
      <c r="A600" s="254" t="s">
        <v>53</v>
      </c>
      <c r="B600" s="255"/>
      <c r="C600" s="255"/>
      <c r="D600" s="255"/>
      <c r="E600" s="255"/>
      <c r="F600" s="255"/>
      <c r="G600" s="255"/>
      <c r="H600" s="255"/>
      <c r="I600" s="255"/>
    </row>
    <row r="601" spans="1:9">
      <c r="A601" s="256" t="s">
        <v>54</v>
      </c>
      <c r="B601" s="257"/>
      <c r="C601" s="257"/>
      <c r="D601" s="257"/>
      <c r="E601" s="257"/>
      <c r="F601" s="257"/>
      <c r="G601" s="257"/>
      <c r="H601" s="257"/>
      <c r="I601" s="257"/>
    </row>
    <row r="602" spans="1:9">
      <c r="A602" s="256" t="s">
        <v>55</v>
      </c>
      <c r="B602" s="257"/>
      <c r="C602" s="257"/>
      <c r="D602" s="257"/>
      <c r="E602" s="257"/>
      <c r="F602" s="257"/>
      <c r="G602" s="257"/>
      <c r="H602" s="257"/>
      <c r="I602" s="257"/>
    </row>
    <row r="603" spans="1:9">
      <c r="A603" s="256" t="s">
        <v>96</v>
      </c>
      <c r="B603" s="257"/>
      <c r="C603" s="257"/>
      <c r="D603" s="257"/>
      <c r="E603" s="257"/>
      <c r="F603" s="257"/>
      <c r="G603" s="257"/>
      <c r="H603" s="257"/>
      <c r="I603" s="257"/>
    </row>
    <row r="604" spans="1:9">
      <c r="A604" s="256" t="s">
        <v>97</v>
      </c>
      <c r="B604" s="257"/>
      <c r="C604" s="257"/>
      <c r="D604" s="257"/>
      <c r="E604" s="257"/>
      <c r="F604" s="257"/>
      <c r="G604" s="257"/>
      <c r="H604" s="257"/>
      <c r="I604" s="257"/>
    </row>
    <row r="605" spans="1:9">
      <c r="A605" s="251" t="s">
        <v>200</v>
      </c>
      <c r="B605" s="252"/>
      <c r="C605" s="252"/>
      <c r="D605" s="252"/>
      <c r="E605" s="252"/>
      <c r="F605" s="252"/>
      <c r="G605" s="252"/>
      <c r="H605" s="252"/>
      <c r="I605" s="252"/>
    </row>
  </sheetData>
  <mergeCells count="523">
    <mergeCell ref="A599:H599"/>
    <mergeCell ref="A600:I600"/>
    <mergeCell ref="A601:I601"/>
    <mergeCell ref="A602:I602"/>
    <mergeCell ref="A603:I603"/>
    <mergeCell ref="A604:I604"/>
    <mergeCell ref="A605:I605"/>
    <mergeCell ref="A583:B583"/>
    <mergeCell ref="A584:B587"/>
    <mergeCell ref="D584:D585"/>
    <mergeCell ref="G584:G585"/>
    <mergeCell ref="H584:H585"/>
    <mergeCell ref="I584:I585"/>
    <mergeCell ref="A588:B588"/>
    <mergeCell ref="A589:A597"/>
    <mergeCell ref="A598:B598"/>
    <mergeCell ref="A578:B578"/>
    <mergeCell ref="C578:I578"/>
    <mergeCell ref="A579:B579"/>
    <mergeCell ref="C579:I579"/>
    <mergeCell ref="A580:B580"/>
    <mergeCell ref="C580:I580"/>
    <mergeCell ref="A581:B581"/>
    <mergeCell ref="C581:I581"/>
    <mergeCell ref="A582:C582"/>
    <mergeCell ref="D582:H582"/>
    <mergeCell ref="A559:A567"/>
    <mergeCell ref="A568:B568"/>
    <mergeCell ref="A569:H569"/>
    <mergeCell ref="A570:I570"/>
    <mergeCell ref="A571:I571"/>
    <mergeCell ref="A572:I572"/>
    <mergeCell ref="A573:I573"/>
    <mergeCell ref="A574:I574"/>
    <mergeCell ref="A575:I575"/>
    <mergeCell ref="A552:C552"/>
    <mergeCell ref="D552:H552"/>
    <mergeCell ref="A553:B553"/>
    <mergeCell ref="A554:B557"/>
    <mergeCell ref="D554:D555"/>
    <mergeCell ref="G554:G555"/>
    <mergeCell ref="H554:H555"/>
    <mergeCell ref="I554:I555"/>
    <mergeCell ref="A558:B558"/>
    <mergeCell ref="A545:I545"/>
    <mergeCell ref="A548:B548"/>
    <mergeCell ref="C548:I548"/>
    <mergeCell ref="A549:B549"/>
    <mergeCell ref="C549:I549"/>
    <mergeCell ref="A550:B550"/>
    <mergeCell ref="C550:I550"/>
    <mergeCell ref="A551:B551"/>
    <mergeCell ref="C551:I551"/>
    <mergeCell ref="A528:B528"/>
    <mergeCell ref="A529:A537"/>
    <mergeCell ref="A538:B538"/>
    <mergeCell ref="A539:H539"/>
    <mergeCell ref="A540:I540"/>
    <mergeCell ref="A541:I541"/>
    <mergeCell ref="A542:I542"/>
    <mergeCell ref="A543:I543"/>
    <mergeCell ref="A544:I544"/>
    <mergeCell ref="A520:B520"/>
    <mergeCell ref="C520:I520"/>
    <mergeCell ref="A521:B521"/>
    <mergeCell ref="C521:I521"/>
    <mergeCell ref="A522:C522"/>
    <mergeCell ref="D522:H522"/>
    <mergeCell ref="A523:B523"/>
    <mergeCell ref="A524:B527"/>
    <mergeCell ref="D524:D525"/>
    <mergeCell ref="G524:G525"/>
    <mergeCell ref="H524:H525"/>
    <mergeCell ref="I524:I525"/>
    <mergeCell ref="A510:I510"/>
    <mergeCell ref="A511:I511"/>
    <mergeCell ref="A512:I512"/>
    <mergeCell ref="A513:I513"/>
    <mergeCell ref="A514:I514"/>
    <mergeCell ref="A515:I515"/>
    <mergeCell ref="A518:B518"/>
    <mergeCell ref="C518:I518"/>
    <mergeCell ref="A519:B519"/>
    <mergeCell ref="C519:I519"/>
    <mergeCell ref="A494:B497"/>
    <mergeCell ref="D494:D495"/>
    <mergeCell ref="G494:G495"/>
    <mergeCell ref="H494:H495"/>
    <mergeCell ref="I494:I495"/>
    <mergeCell ref="A498:B498"/>
    <mergeCell ref="A499:A507"/>
    <mergeCell ref="A508:B508"/>
    <mergeCell ref="A509:H509"/>
    <mergeCell ref="A489:B489"/>
    <mergeCell ref="C489:I489"/>
    <mergeCell ref="A490:B490"/>
    <mergeCell ref="C490:I490"/>
    <mergeCell ref="A491:B491"/>
    <mergeCell ref="C491:I491"/>
    <mergeCell ref="A492:C492"/>
    <mergeCell ref="D492:H492"/>
    <mergeCell ref="A493:B493"/>
    <mergeCell ref="A479:H479"/>
    <mergeCell ref="A480:I480"/>
    <mergeCell ref="A481:I481"/>
    <mergeCell ref="A482:I482"/>
    <mergeCell ref="A483:I483"/>
    <mergeCell ref="A484:I484"/>
    <mergeCell ref="A485:I485"/>
    <mergeCell ref="A488:B488"/>
    <mergeCell ref="C488:I488"/>
    <mergeCell ref="A463:B463"/>
    <mergeCell ref="A464:B467"/>
    <mergeCell ref="D464:D465"/>
    <mergeCell ref="G464:G465"/>
    <mergeCell ref="H464:H465"/>
    <mergeCell ref="I464:I465"/>
    <mergeCell ref="A468:B468"/>
    <mergeCell ref="A469:A477"/>
    <mergeCell ref="A478:B478"/>
    <mergeCell ref="A458:B458"/>
    <mergeCell ref="C458:I458"/>
    <mergeCell ref="A459:B459"/>
    <mergeCell ref="C459:I459"/>
    <mergeCell ref="A460:B460"/>
    <mergeCell ref="C460:I460"/>
    <mergeCell ref="A461:B461"/>
    <mergeCell ref="C461:I461"/>
    <mergeCell ref="A462:C462"/>
    <mergeCell ref="D462:H462"/>
    <mergeCell ref="A439:A447"/>
    <mergeCell ref="A448:B448"/>
    <mergeCell ref="A449:H449"/>
    <mergeCell ref="A450:I450"/>
    <mergeCell ref="A451:I451"/>
    <mergeCell ref="A452:I452"/>
    <mergeCell ref="A453:I453"/>
    <mergeCell ref="A454:I454"/>
    <mergeCell ref="A455:I455"/>
    <mergeCell ref="A432:C432"/>
    <mergeCell ref="D432:H432"/>
    <mergeCell ref="A433:B433"/>
    <mergeCell ref="A434:B437"/>
    <mergeCell ref="D434:D435"/>
    <mergeCell ref="G434:G435"/>
    <mergeCell ref="H434:H435"/>
    <mergeCell ref="I434:I435"/>
    <mergeCell ref="A438:B438"/>
    <mergeCell ref="A425:I425"/>
    <mergeCell ref="A428:B428"/>
    <mergeCell ref="C428:I428"/>
    <mergeCell ref="A429:B429"/>
    <mergeCell ref="C429:I429"/>
    <mergeCell ref="A430:B430"/>
    <mergeCell ref="C430:I430"/>
    <mergeCell ref="A431:B431"/>
    <mergeCell ref="C431:I431"/>
    <mergeCell ref="A408:B408"/>
    <mergeCell ref="A409:A417"/>
    <mergeCell ref="A418:B418"/>
    <mergeCell ref="A419:H419"/>
    <mergeCell ref="A420:I420"/>
    <mergeCell ref="A421:I421"/>
    <mergeCell ref="A422:I422"/>
    <mergeCell ref="A423:I423"/>
    <mergeCell ref="A424:I424"/>
    <mergeCell ref="A400:B400"/>
    <mergeCell ref="C400:I400"/>
    <mergeCell ref="A401:B401"/>
    <mergeCell ref="C401:I401"/>
    <mergeCell ref="A402:C402"/>
    <mergeCell ref="D402:H402"/>
    <mergeCell ref="A403:B403"/>
    <mergeCell ref="A404:B407"/>
    <mergeCell ref="D404:D405"/>
    <mergeCell ref="G404:G405"/>
    <mergeCell ref="H404:H405"/>
    <mergeCell ref="I404:I405"/>
    <mergeCell ref="A390:I390"/>
    <mergeCell ref="A391:I391"/>
    <mergeCell ref="A392:I392"/>
    <mergeCell ref="A393:I393"/>
    <mergeCell ref="A394:I394"/>
    <mergeCell ref="A395:I395"/>
    <mergeCell ref="A398:B398"/>
    <mergeCell ref="C398:I398"/>
    <mergeCell ref="A399:B399"/>
    <mergeCell ref="C399:I399"/>
    <mergeCell ref="A374:B377"/>
    <mergeCell ref="D374:D375"/>
    <mergeCell ref="G374:G375"/>
    <mergeCell ref="H374:H375"/>
    <mergeCell ref="I374:I375"/>
    <mergeCell ref="A378:B378"/>
    <mergeCell ref="A379:A387"/>
    <mergeCell ref="A388:B388"/>
    <mergeCell ref="A389:H389"/>
    <mergeCell ref="A369:B369"/>
    <mergeCell ref="C369:I369"/>
    <mergeCell ref="A370:B370"/>
    <mergeCell ref="C370:I370"/>
    <mergeCell ref="A371:B371"/>
    <mergeCell ref="C371:I371"/>
    <mergeCell ref="A372:C372"/>
    <mergeCell ref="D372:H372"/>
    <mergeCell ref="A373:B373"/>
    <mergeCell ref="A359:H359"/>
    <mergeCell ref="A360:I360"/>
    <mergeCell ref="A361:I361"/>
    <mergeCell ref="A362:I362"/>
    <mergeCell ref="A363:I363"/>
    <mergeCell ref="A364:I364"/>
    <mergeCell ref="A365:I365"/>
    <mergeCell ref="A368:B368"/>
    <mergeCell ref="C368:I368"/>
    <mergeCell ref="A343:B343"/>
    <mergeCell ref="A344:B347"/>
    <mergeCell ref="D344:D345"/>
    <mergeCell ref="G344:G345"/>
    <mergeCell ref="H344:H345"/>
    <mergeCell ref="I344:I345"/>
    <mergeCell ref="A348:B348"/>
    <mergeCell ref="A349:A357"/>
    <mergeCell ref="A358:B358"/>
    <mergeCell ref="A338:B338"/>
    <mergeCell ref="C338:I338"/>
    <mergeCell ref="A339:B339"/>
    <mergeCell ref="C339:I339"/>
    <mergeCell ref="A340:B340"/>
    <mergeCell ref="C340:I340"/>
    <mergeCell ref="A341:B341"/>
    <mergeCell ref="C341:I341"/>
    <mergeCell ref="A342:C342"/>
    <mergeCell ref="D342:H342"/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8" zoomScaleNormal="100" workbookViewId="0">
      <selection activeCell="D11" sqref="D11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5" t="s">
        <v>0</v>
      </c>
      <c r="B2" s="196" t="s">
        <v>1</v>
      </c>
      <c r="C2" s="196"/>
      <c r="D2" s="196"/>
    </row>
    <row r="3" spans="1:9">
      <c r="A3" s="75" t="s">
        <v>2</v>
      </c>
      <c r="B3" s="196" t="s">
        <v>75</v>
      </c>
      <c r="C3" s="196"/>
      <c r="D3" s="196"/>
    </row>
    <row r="4" spans="1:9">
      <c r="A4" s="75" t="s">
        <v>4</v>
      </c>
      <c r="B4" s="196" t="s">
        <v>76</v>
      </c>
      <c r="C4" s="196"/>
      <c r="D4" s="196"/>
    </row>
    <row r="5" spans="1:9">
      <c r="A5" s="75" t="s">
        <v>6</v>
      </c>
      <c r="B5" s="196" t="s">
        <v>100</v>
      </c>
      <c r="C5" s="196"/>
      <c r="D5" s="196"/>
    </row>
    <row r="6" spans="1:9">
      <c r="A6" s="248"/>
      <c r="B6" s="248"/>
      <c r="C6" s="88"/>
      <c r="D6" s="88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6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207"/>
      <c r="B9" s="8" t="s">
        <v>43</v>
      </c>
      <c r="C9" s="8" t="s">
        <v>102</v>
      </c>
      <c r="D9" s="8" t="s">
        <v>99</v>
      </c>
    </row>
    <row r="10" spans="1:9" ht="15" thickBot="1">
      <c r="A10" s="207"/>
      <c r="B10" s="77"/>
      <c r="C10" s="77"/>
      <c r="D10" s="5" t="s">
        <v>103</v>
      </c>
    </row>
    <row r="11" spans="1:9" ht="13.5" thickTop="1">
      <c r="A11" s="7">
        <f>'4B_N2O emission'!B12</f>
        <v>2011</v>
      </c>
      <c r="B11" s="102">
        <f>'4C1_Amount_Waste_OpenBurned'!G12</f>
        <v>2.0790624694000002</v>
      </c>
      <c r="C11" s="79">
        <f>$H$11</f>
        <v>6500</v>
      </c>
      <c r="D11" s="100">
        <f>B11*C11/(10^6)</f>
        <v>1.35139060511E-2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2012</v>
      </c>
      <c r="B12" s="103">
        <f>'4C1_Amount_Waste_OpenBurned'!G13</f>
        <v>2.1083446381999997</v>
      </c>
      <c r="C12" s="53">
        <f t="shared" ref="C12:C31" si="0">$H$11</f>
        <v>6500</v>
      </c>
      <c r="D12" s="90">
        <f t="shared" ref="D12:D31" si="1">B12*C12/(10^6)</f>
        <v>1.3704240148299997E-2</v>
      </c>
    </row>
    <row r="13" spans="1:9">
      <c r="A13" s="7">
        <f>'4B_N2O emission'!B14</f>
        <v>2013</v>
      </c>
      <c r="B13" s="103">
        <f>'4C1_Amount_Waste_OpenBurned'!G14</f>
        <v>2.1392646715000003</v>
      </c>
      <c r="C13" s="53">
        <f t="shared" si="0"/>
        <v>6500</v>
      </c>
      <c r="D13" s="90">
        <f t="shared" si="1"/>
        <v>1.3905220364750002E-2</v>
      </c>
    </row>
    <row r="14" spans="1:9">
      <c r="A14" s="7">
        <f>'4B_N2O emission'!B15</f>
        <v>2014</v>
      </c>
      <c r="B14" s="103">
        <f>'4C1_Amount_Waste_OpenBurned'!G15</f>
        <v>2.1665244336999998</v>
      </c>
      <c r="C14" s="53">
        <f t="shared" si="0"/>
        <v>6500</v>
      </c>
      <c r="D14" s="90">
        <f t="shared" si="1"/>
        <v>1.4082408819049999E-2</v>
      </c>
    </row>
    <row r="15" spans="1:9">
      <c r="A15" s="7">
        <f>'4B_N2O emission'!B16</f>
        <v>2015</v>
      </c>
      <c r="B15" s="103">
        <f>'4C1_Amount_Waste_OpenBurned'!G16</f>
        <v>2.1966611404999998</v>
      </c>
      <c r="C15" s="53">
        <f t="shared" si="0"/>
        <v>6500</v>
      </c>
      <c r="D15" s="90">
        <f t="shared" si="1"/>
        <v>1.4278297413249999E-2</v>
      </c>
    </row>
    <row r="16" spans="1:9">
      <c r="A16" s="7">
        <f>'4B_N2O emission'!B17</f>
        <v>2016</v>
      </c>
      <c r="B16" s="103">
        <f>'4C1_Amount_Waste_OpenBurned'!G17</f>
        <v>2.2218130422999995</v>
      </c>
      <c r="C16" s="53">
        <f t="shared" si="0"/>
        <v>6500</v>
      </c>
      <c r="D16" s="90">
        <f t="shared" si="1"/>
        <v>1.4441784774949997E-2</v>
      </c>
    </row>
    <row r="17" spans="1:4">
      <c r="A17" s="7">
        <f>'4B_N2O emission'!B18</f>
        <v>2017</v>
      </c>
      <c r="B17" s="103">
        <f>'4C1_Amount_Waste_OpenBurned'!G18</f>
        <v>2.3089958575199998</v>
      </c>
      <c r="C17" s="53">
        <f t="shared" si="0"/>
        <v>6500</v>
      </c>
      <c r="D17" s="90">
        <f t="shared" si="1"/>
        <v>1.5008473073879999E-2</v>
      </c>
    </row>
    <row r="18" spans="1:4">
      <c r="A18" s="7">
        <f>'4B_N2O emission'!B19</f>
        <v>2018</v>
      </c>
      <c r="B18" s="103">
        <f>'4C1_Amount_Waste_OpenBurned'!G19</f>
        <v>2.3580662779399999</v>
      </c>
      <c r="C18" s="53">
        <f t="shared" si="0"/>
        <v>6500</v>
      </c>
      <c r="D18" s="90">
        <f t="shared" si="1"/>
        <v>1.5327430806610001E-2</v>
      </c>
    </row>
    <row r="19" spans="1:4">
      <c r="A19" s="7">
        <f>'4B_N2O emission'!B20</f>
        <v>2019</v>
      </c>
      <c r="B19" s="103">
        <f>'4C1_Amount_Waste_OpenBurned'!G20</f>
        <v>2.40713669836</v>
      </c>
      <c r="C19" s="53">
        <f t="shared" si="0"/>
        <v>6500</v>
      </c>
      <c r="D19" s="90">
        <f t="shared" si="1"/>
        <v>1.564638853934E-2</v>
      </c>
    </row>
    <row r="20" spans="1:4">
      <c r="A20" s="7">
        <f>'4B_N2O emission'!B21</f>
        <v>2020</v>
      </c>
      <c r="B20" s="103">
        <f>'4C1_Amount_Waste_OpenBurned'!G21</f>
        <v>2.4562071187800001</v>
      </c>
      <c r="C20" s="53">
        <f>$H$11</f>
        <v>6500</v>
      </c>
      <c r="D20" s="90">
        <f t="shared" si="1"/>
        <v>1.596534627207E-2</v>
      </c>
    </row>
    <row r="21" spans="1:4">
      <c r="A21" s="7">
        <f>'4B_N2O emission'!B22</f>
        <v>2021</v>
      </c>
      <c r="B21" s="103">
        <f>'4C1_Amount_Waste_OpenBurned'!G22</f>
        <v>2.5052775391999997</v>
      </c>
      <c r="C21" s="53">
        <f t="shared" si="0"/>
        <v>6500</v>
      </c>
      <c r="D21" s="90">
        <f t="shared" si="1"/>
        <v>1.62843040048E-2</v>
      </c>
    </row>
    <row r="22" spans="1:4">
      <c r="A22" s="7">
        <f>'4B_N2O emission'!B23</f>
        <v>2022</v>
      </c>
      <c r="B22" s="103">
        <f>'4C1_Amount_Waste_OpenBurned'!G23</f>
        <v>2.5543479596200003</v>
      </c>
      <c r="C22" s="53">
        <f t="shared" si="0"/>
        <v>6500</v>
      </c>
      <c r="D22" s="90">
        <f t="shared" si="1"/>
        <v>1.6603261737530003E-2</v>
      </c>
    </row>
    <row r="23" spans="1:4">
      <c r="A23" s="7">
        <f>'4B_N2O emission'!B24</f>
        <v>2023</v>
      </c>
      <c r="B23" s="103">
        <f>'4C1_Amount_Waste_OpenBurned'!G24</f>
        <v>2.6034183800399999</v>
      </c>
      <c r="C23" s="53">
        <f t="shared" si="0"/>
        <v>6500</v>
      </c>
      <c r="D23" s="90">
        <f t="shared" si="1"/>
        <v>1.692221947026E-2</v>
      </c>
    </row>
    <row r="24" spans="1:4">
      <c r="A24" s="7">
        <f>'4B_N2O emission'!B25</f>
        <v>2024</v>
      </c>
      <c r="B24" s="103">
        <f>'4C1_Amount_Waste_OpenBurned'!G25</f>
        <v>2.6524888004600005</v>
      </c>
      <c r="C24" s="53">
        <f t="shared" si="0"/>
        <v>6500</v>
      </c>
      <c r="D24" s="90">
        <f t="shared" si="1"/>
        <v>1.7241177202990003E-2</v>
      </c>
    </row>
    <row r="25" spans="1:4">
      <c r="A25" s="7">
        <f>'4B_N2O emission'!B26</f>
        <v>2025</v>
      </c>
      <c r="B25" s="103">
        <f>'4C1_Amount_Waste_OpenBurned'!G26</f>
        <v>2.7015592208800006</v>
      </c>
      <c r="C25" s="53">
        <f t="shared" si="0"/>
        <v>6500</v>
      </c>
      <c r="D25" s="90">
        <f t="shared" si="1"/>
        <v>1.7560134935720006E-2</v>
      </c>
    </row>
    <row r="26" spans="1:4">
      <c r="A26" s="7">
        <f>'4B_N2O emission'!B27</f>
        <v>2026</v>
      </c>
      <c r="B26" s="103">
        <f>'4C1_Amount_Waste_OpenBurned'!G27</f>
        <v>2.7506296413000002</v>
      </c>
      <c r="C26" s="53">
        <f t="shared" si="0"/>
        <v>6500</v>
      </c>
      <c r="D26" s="90">
        <f t="shared" si="1"/>
        <v>1.7879092668449999E-2</v>
      </c>
    </row>
    <row r="27" spans="1:4">
      <c r="A27" s="7">
        <f>'4B_N2O emission'!B28</f>
        <v>2027</v>
      </c>
      <c r="B27" s="103">
        <f>'4C1_Amount_Waste_OpenBurned'!G28</f>
        <v>2.7997000617200007</v>
      </c>
      <c r="C27" s="53">
        <f t="shared" si="0"/>
        <v>6500</v>
      </c>
      <c r="D27" s="90">
        <f t="shared" si="1"/>
        <v>1.8198050401180003E-2</v>
      </c>
    </row>
    <row r="28" spans="1:4">
      <c r="A28" s="7">
        <f>'4B_N2O emission'!B29</f>
        <v>2028</v>
      </c>
      <c r="B28" s="103">
        <f>'4C1_Amount_Waste_OpenBurned'!G29</f>
        <v>2.8487704821399999</v>
      </c>
      <c r="C28" s="53">
        <f t="shared" si="0"/>
        <v>6500</v>
      </c>
      <c r="D28" s="90">
        <f t="shared" si="1"/>
        <v>1.8517008133909999E-2</v>
      </c>
    </row>
    <row r="29" spans="1:4">
      <c r="A29" s="7">
        <f>'4B_N2O emission'!B30</f>
        <v>2029</v>
      </c>
      <c r="B29" s="103">
        <f>'4C1_Amount_Waste_OpenBurned'!G30</f>
        <v>2.8978409025600005</v>
      </c>
      <c r="C29" s="53">
        <f t="shared" si="0"/>
        <v>6500</v>
      </c>
      <c r="D29" s="90">
        <f t="shared" si="1"/>
        <v>1.8835965866640002E-2</v>
      </c>
    </row>
    <row r="30" spans="1:4">
      <c r="A30" s="7">
        <f>'4B_N2O emission'!B31</f>
        <v>2030</v>
      </c>
      <c r="B30" s="103">
        <f>'4C1_Amount_Waste_OpenBurned'!G31</f>
        <v>2.9469113229800001</v>
      </c>
      <c r="C30" s="53">
        <f t="shared" si="0"/>
        <v>6500</v>
      </c>
      <c r="D30" s="90">
        <f t="shared" si="1"/>
        <v>1.9154923599370002E-2</v>
      </c>
    </row>
    <row r="31" spans="1:4">
      <c r="A31" s="7">
        <f>'4B_N2O emission'!B32</f>
        <v>2031</v>
      </c>
      <c r="B31" s="104">
        <f>'4C1_Amount_Waste_OpenBurned'!G32</f>
        <v>0</v>
      </c>
      <c r="C31" s="55">
        <f t="shared" si="0"/>
        <v>6500</v>
      </c>
      <c r="D31" s="101">
        <f t="shared" si="1"/>
        <v>0</v>
      </c>
    </row>
    <row r="32" spans="1:4">
      <c r="A32" s="254" t="s">
        <v>104</v>
      </c>
      <c r="B32" s="255"/>
      <c r="C32" s="255"/>
      <c r="D32" s="255"/>
    </row>
    <row r="33" spans="1:4">
      <c r="A33" s="256" t="s">
        <v>105</v>
      </c>
      <c r="B33" s="257"/>
      <c r="C33" s="257"/>
      <c r="D33" s="257"/>
    </row>
    <row r="34" spans="1:4">
      <c r="A34" s="251" t="s">
        <v>106</v>
      </c>
      <c r="B34" s="252"/>
      <c r="C34" s="252"/>
      <c r="D34" s="252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11" zoomScaleNormal="100" workbookViewId="0">
      <selection activeCell="E22" sqref="E2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5" t="s">
        <v>0</v>
      </c>
      <c r="B2" s="196" t="s">
        <v>1</v>
      </c>
      <c r="C2" s="196"/>
      <c r="D2" s="196"/>
    </row>
    <row r="3" spans="1:9" ht="14.25" customHeight="1">
      <c r="A3" s="75" t="s">
        <v>2</v>
      </c>
      <c r="B3" s="196" t="s">
        <v>75</v>
      </c>
      <c r="C3" s="196"/>
      <c r="D3" s="196"/>
    </row>
    <row r="4" spans="1:9" ht="14.25" customHeight="1">
      <c r="A4" s="75" t="s">
        <v>4</v>
      </c>
      <c r="B4" s="196" t="s">
        <v>76</v>
      </c>
      <c r="C4" s="196"/>
      <c r="D4" s="196"/>
    </row>
    <row r="5" spans="1:9" ht="14.25" customHeight="1">
      <c r="A5" s="75" t="s">
        <v>6</v>
      </c>
      <c r="B5" s="196" t="s">
        <v>111</v>
      </c>
      <c r="C5" s="196"/>
      <c r="D5" s="196"/>
    </row>
    <row r="6" spans="1:9">
      <c r="A6" s="248"/>
      <c r="B6" s="248"/>
      <c r="C6" s="88"/>
      <c r="D6" s="88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6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207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7"/>
      <c r="C10" s="77"/>
      <c r="D10" s="5" t="s">
        <v>114</v>
      </c>
    </row>
    <row r="11" spans="1:9" ht="13.5" customHeight="1" thickTop="1">
      <c r="A11" s="54" t="s">
        <v>201</v>
      </c>
      <c r="E11" s="94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2011</v>
      </c>
      <c r="B12" s="103">
        <f>'4C1_Amount_Waste_OpenBurned'!G12</f>
        <v>2.0790624694000002</v>
      </c>
      <c r="C12" s="53">
        <f>$H$11*1000</f>
        <v>150</v>
      </c>
      <c r="D12" s="147">
        <f>B12*C12/(10^6)</f>
        <v>3.1185937040999998E-4</v>
      </c>
    </row>
    <row r="13" spans="1:9" ht="13.5" customHeight="1">
      <c r="A13" s="8">
        <f>'4B_N2O emission'!B13</f>
        <v>2012</v>
      </c>
      <c r="B13" s="103">
        <f>'4C1_Amount_Waste_OpenBurned'!G13</f>
        <v>2.1083446381999997</v>
      </c>
      <c r="C13" s="53">
        <f t="shared" ref="C13:C32" si="0">$H$11*1000</f>
        <v>150</v>
      </c>
      <c r="D13" s="147">
        <f t="shared" ref="D13:D32" si="1">B13*C13/(10^6)</f>
        <v>3.1625169572999996E-4</v>
      </c>
    </row>
    <row r="14" spans="1:9" ht="13.5" customHeight="1">
      <c r="A14" s="8">
        <f>'4B_N2O emission'!B14</f>
        <v>2013</v>
      </c>
      <c r="B14" s="103">
        <f>'4C1_Amount_Waste_OpenBurned'!G14</f>
        <v>2.1392646715000003</v>
      </c>
      <c r="C14" s="53">
        <f t="shared" si="0"/>
        <v>150</v>
      </c>
      <c r="D14" s="147">
        <f t="shared" si="1"/>
        <v>3.2088970072500009E-4</v>
      </c>
    </row>
    <row r="15" spans="1:9" ht="13.5" customHeight="1">
      <c r="A15" s="8">
        <f>'4B_N2O emission'!B15</f>
        <v>2014</v>
      </c>
      <c r="B15" s="103">
        <f>'4C1_Amount_Waste_OpenBurned'!G15</f>
        <v>2.1665244336999998</v>
      </c>
      <c r="C15" s="53">
        <f t="shared" si="0"/>
        <v>150</v>
      </c>
      <c r="D15" s="147">
        <f t="shared" si="1"/>
        <v>3.2497866505499997E-4</v>
      </c>
    </row>
    <row r="16" spans="1:9" ht="13.5" customHeight="1">
      <c r="A16" s="8">
        <f>'4B_N2O emission'!B16</f>
        <v>2015</v>
      </c>
      <c r="B16" s="103">
        <f>'4C1_Amount_Waste_OpenBurned'!G16</f>
        <v>2.1966611404999998</v>
      </c>
      <c r="C16" s="53">
        <f t="shared" si="0"/>
        <v>150</v>
      </c>
      <c r="D16" s="147">
        <f t="shared" si="1"/>
        <v>3.29499171075E-4</v>
      </c>
    </row>
    <row r="17" spans="1:4" ht="13.5" customHeight="1">
      <c r="A17" s="8">
        <f>'4B_N2O emission'!B17</f>
        <v>2016</v>
      </c>
      <c r="B17" s="103">
        <f>'4C1_Amount_Waste_OpenBurned'!G17</f>
        <v>2.2218130422999995</v>
      </c>
      <c r="C17" s="53">
        <f t="shared" si="0"/>
        <v>150</v>
      </c>
      <c r="D17" s="147">
        <f t="shared" si="1"/>
        <v>3.3327195634499994E-4</v>
      </c>
    </row>
    <row r="18" spans="1:4" ht="13.5" customHeight="1">
      <c r="A18" s="8">
        <f>'4B_N2O emission'!B18</f>
        <v>2017</v>
      </c>
      <c r="B18" s="103">
        <f>'4C1_Amount_Waste_OpenBurned'!G18</f>
        <v>2.3089958575199998</v>
      </c>
      <c r="C18" s="53">
        <f t="shared" si="0"/>
        <v>150</v>
      </c>
      <c r="D18" s="147">
        <f t="shared" si="1"/>
        <v>3.4634937862799997E-4</v>
      </c>
    </row>
    <row r="19" spans="1:4" ht="13.5" customHeight="1">
      <c r="A19" s="8">
        <f>'4B_N2O emission'!B19</f>
        <v>2018</v>
      </c>
      <c r="B19" s="103">
        <f>'4C1_Amount_Waste_OpenBurned'!G19</f>
        <v>2.3580662779399999</v>
      </c>
      <c r="C19" s="53">
        <f t="shared" si="0"/>
        <v>150</v>
      </c>
      <c r="D19" s="147">
        <f t="shared" si="1"/>
        <v>3.5370994169099998E-4</v>
      </c>
    </row>
    <row r="20" spans="1:4" ht="13.5" customHeight="1">
      <c r="A20" s="8">
        <f>'4B_N2O emission'!B20</f>
        <v>2019</v>
      </c>
      <c r="B20" s="103">
        <f>'4C1_Amount_Waste_OpenBurned'!G20</f>
        <v>2.40713669836</v>
      </c>
      <c r="C20" s="53">
        <f t="shared" si="0"/>
        <v>150</v>
      </c>
      <c r="D20" s="147">
        <f t="shared" si="1"/>
        <v>3.61070504754E-4</v>
      </c>
    </row>
    <row r="21" spans="1:4" ht="13.5" customHeight="1">
      <c r="A21" s="8">
        <f>'4B_N2O emission'!B21</f>
        <v>2020</v>
      </c>
      <c r="B21" s="103">
        <f>'4C1_Amount_Waste_OpenBurned'!G21</f>
        <v>2.4562071187800001</v>
      </c>
      <c r="C21" s="53">
        <f t="shared" si="0"/>
        <v>150</v>
      </c>
      <c r="D21" s="147">
        <f t="shared" si="1"/>
        <v>3.6843106781699996E-4</v>
      </c>
    </row>
    <row r="22" spans="1:4" ht="13.5" customHeight="1">
      <c r="A22" s="8">
        <f>'4B_N2O emission'!B22</f>
        <v>2021</v>
      </c>
      <c r="B22" s="103">
        <f>'4C1_Amount_Waste_OpenBurned'!G22</f>
        <v>2.5052775391999997</v>
      </c>
      <c r="C22" s="53">
        <f t="shared" si="0"/>
        <v>150</v>
      </c>
      <c r="D22" s="147">
        <f t="shared" si="1"/>
        <v>3.7579163087999998E-4</v>
      </c>
    </row>
    <row r="23" spans="1:4" ht="13.5" customHeight="1">
      <c r="A23" s="8">
        <f>'4B_N2O emission'!B23</f>
        <v>2022</v>
      </c>
      <c r="B23" s="103">
        <f>'4C1_Amount_Waste_OpenBurned'!G23</f>
        <v>2.5543479596200003</v>
      </c>
      <c r="C23" s="53">
        <f t="shared" si="0"/>
        <v>150</v>
      </c>
      <c r="D23" s="147">
        <f t="shared" si="1"/>
        <v>3.8315219394300005E-4</v>
      </c>
    </row>
    <row r="24" spans="1:4" ht="13.5" customHeight="1">
      <c r="A24" s="8">
        <f>'4B_N2O emission'!B24</f>
        <v>2023</v>
      </c>
      <c r="B24" s="103">
        <f>'4C1_Amount_Waste_OpenBurned'!G24</f>
        <v>2.6034183800399999</v>
      </c>
      <c r="C24" s="53">
        <f t="shared" si="0"/>
        <v>150</v>
      </c>
      <c r="D24" s="147">
        <f t="shared" si="1"/>
        <v>3.9051275700600002E-4</v>
      </c>
    </row>
    <row r="25" spans="1:4" ht="13.5" customHeight="1">
      <c r="A25" s="8">
        <f>'4B_N2O emission'!B25</f>
        <v>2024</v>
      </c>
      <c r="B25" s="103">
        <f>'4C1_Amount_Waste_OpenBurned'!G25</f>
        <v>2.6524888004600005</v>
      </c>
      <c r="C25" s="53">
        <f t="shared" si="0"/>
        <v>150</v>
      </c>
      <c r="D25" s="147">
        <f t="shared" si="1"/>
        <v>3.9787332006900003E-4</v>
      </c>
    </row>
    <row r="26" spans="1:4" ht="13.5" customHeight="1">
      <c r="A26" s="8">
        <f>'4B_N2O emission'!B26</f>
        <v>2025</v>
      </c>
      <c r="B26" s="103">
        <f>'4C1_Amount_Waste_OpenBurned'!G26</f>
        <v>2.7015592208800006</v>
      </c>
      <c r="C26" s="53">
        <f t="shared" si="0"/>
        <v>150</v>
      </c>
      <c r="D26" s="147">
        <f t="shared" si="1"/>
        <v>4.0523388313200005E-4</v>
      </c>
    </row>
    <row r="27" spans="1:4" ht="13.5" customHeight="1">
      <c r="A27" s="8">
        <f>'4B_N2O emission'!B27</f>
        <v>2026</v>
      </c>
      <c r="B27" s="103">
        <f>'4C1_Amount_Waste_OpenBurned'!G27</f>
        <v>2.7506296413000002</v>
      </c>
      <c r="C27" s="53">
        <f t="shared" si="0"/>
        <v>150</v>
      </c>
      <c r="D27" s="147">
        <f t="shared" si="1"/>
        <v>4.1259444619500007E-4</v>
      </c>
    </row>
    <row r="28" spans="1:4" ht="13.5" customHeight="1">
      <c r="A28" s="8">
        <f>'4B_N2O emission'!B28</f>
        <v>2027</v>
      </c>
      <c r="B28" s="103">
        <f>'4C1_Amount_Waste_OpenBurned'!G28</f>
        <v>2.7997000617200007</v>
      </c>
      <c r="C28" s="53">
        <f t="shared" si="0"/>
        <v>150</v>
      </c>
      <c r="D28" s="147">
        <f t="shared" si="1"/>
        <v>4.1995500925800014E-4</v>
      </c>
    </row>
    <row r="29" spans="1:4" ht="13.5" customHeight="1">
      <c r="A29" s="8">
        <f>'4B_N2O emission'!B29</f>
        <v>2028</v>
      </c>
      <c r="B29" s="103">
        <f>'4C1_Amount_Waste_OpenBurned'!G29</f>
        <v>2.8487704821399999</v>
      </c>
      <c r="C29" s="53">
        <f t="shared" si="0"/>
        <v>150</v>
      </c>
      <c r="D29" s="147">
        <f t="shared" si="1"/>
        <v>4.27315572321E-4</v>
      </c>
    </row>
    <row r="30" spans="1:4" ht="13.5" customHeight="1">
      <c r="A30" s="8">
        <f>'4B_N2O emission'!B30</f>
        <v>2029</v>
      </c>
      <c r="B30" s="103">
        <f>'4C1_Amount_Waste_OpenBurned'!G30</f>
        <v>2.8978409025600005</v>
      </c>
      <c r="C30" s="53">
        <f t="shared" si="0"/>
        <v>150</v>
      </c>
      <c r="D30" s="147">
        <f t="shared" si="1"/>
        <v>4.3467613538400007E-4</v>
      </c>
    </row>
    <row r="31" spans="1:4" ht="13.5" customHeight="1">
      <c r="A31" s="8">
        <f>'4B_N2O emission'!B31</f>
        <v>2030</v>
      </c>
      <c r="B31" s="103">
        <f>'4C1_Amount_Waste_OpenBurned'!G31</f>
        <v>2.9469113229800001</v>
      </c>
      <c r="C31" s="53">
        <f t="shared" si="0"/>
        <v>150</v>
      </c>
      <c r="D31" s="147">
        <f t="shared" si="1"/>
        <v>4.4203669844700003E-4</v>
      </c>
    </row>
    <row r="32" spans="1:4" ht="13.5" customHeight="1">
      <c r="A32" s="8">
        <f>'4B_N2O emission'!B32</f>
        <v>2031</v>
      </c>
      <c r="B32" s="104">
        <f>'4C1_Amount_Waste_OpenBurned'!G32</f>
        <v>0</v>
      </c>
      <c r="C32" s="55">
        <f t="shared" si="0"/>
        <v>150</v>
      </c>
      <c r="D32" s="148">
        <f t="shared" si="1"/>
        <v>0</v>
      </c>
    </row>
    <row r="33" spans="1:4" ht="15" customHeight="1">
      <c r="A33" s="254" t="s">
        <v>104</v>
      </c>
      <c r="B33" s="255"/>
      <c r="C33" s="255"/>
      <c r="D33" s="255"/>
    </row>
    <row r="34" spans="1:4" ht="15" customHeight="1">
      <c r="A34" s="256" t="s">
        <v>115</v>
      </c>
      <c r="B34" s="257"/>
      <c r="C34" s="257"/>
      <c r="D34" s="257"/>
    </row>
    <row r="35" spans="1:4" ht="12.75" customHeight="1">
      <c r="A35" s="251" t="s">
        <v>106</v>
      </c>
      <c r="B35" s="252"/>
      <c r="C35" s="252"/>
      <c r="D35" s="252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7" zoomScaleNormal="100" workbookViewId="0">
      <selection activeCell="B12" sqref="B12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05" t="s">
        <v>0</v>
      </c>
      <c r="B2" s="196" t="s">
        <v>1</v>
      </c>
      <c r="C2" s="196"/>
      <c r="D2" s="196"/>
      <c r="E2" s="196"/>
    </row>
    <row r="3" spans="1:10" ht="14.25" customHeight="1">
      <c r="A3" s="105" t="s">
        <v>2</v>
      </c>
      <c r="B3" s="196" t="s">
        <v>117</v>
      </c>
      <c r="C3" s="196"/>
      <c r="D3" s="196"/>
      <c r="E3" s="196"/>
    </row>
    <row r="4" spans="1:10" ht="14.25" customHeight="1">
      <c r="A4" s="105" t="s">
        <v>4</v>
      </c>
      <c r="B4" s="196" t="s">
        <v>118</v>
      </c>
      <c r="C4" s="196"/>
      <c r="D4" s="196"/>
      <c r="E4" s="196"/>
    </row>
    <row r="5" spans="1:10" ht="14.25" customHeight="1">
      <c r="A5" s="105" t="s">
        <v>6</v>
      </c>
      <c r="B5" s="196" t="s">
        <v>119</v>
      </c>
      <c r="C5" s="196"/>
      <c r="D5" s="196"/>
      <c r="E5" s="196"/>
    </row>
    <row r="6" spans="1:10">
      <c r="A6" s="248" t="s">
        <v>8</v>
      </c>
      <c r="B6" s="265"/>
      <c r="C6" s="265"/>
      <c r="D6" s="265"/>
      <c r="E6" s="265"/>
    </row>
    <row r="7" spans="1:10">
      <c r="A7" s="70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196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64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64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2011</v>
      </c>
      <c r="B12" s="108">
        <f>'4C1_Amount_Waste_OpenBurned'!B12</f>
        <v>145978</v>
      </c>
      <c r="C12" s="55">
        <f>$I$12*365/1000</f>
        <v>14.6</v>
      </c>
      <c r="D12" s="106">
        <v>1</v>
      </c>
      <c r="E12" s="107">
        <f>B12*C12*D12</f>
        <v>2131278.7999999998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2012</v>
      </c>
      <c r="B13" s="108">
        <f>'4C1_Amount_Waste_OpenBurned'!B13</f>
        <v>148034</v>
      </c>
      <c r="C13" s="55">
        <f t="shared" ref="C13:C32" si="0">$I$12*365/1000</f>
        <v>14.6</v>
      </c>
      <c r="D13" s="106">
        <v>1</v>
      </c>
      <c r="E13" s="107">
        <f t="shared" ref="E13:E32" si="1">B13*C13*D13</f>
        <v>2161296.4</v>
      </c>
    </row>
    <row r="14" spans="1:10">
      <c r="A14" s="7">
        <f>'4B_N2O emission'!B14</f>
        <v>2013</v>
      </c>
      <c r="B14" s="108">
        <f>'4C1_Amount_Waste_OpenBurned'!B14</f>
        <v>150205</v>
      </c>
      <c r="C14" s="55">
        <f t="shared" si="0"/>
        <v>14.6</v>
      </c>
      <c r="D14" s="106">
        <v>1</v>
      </c>
      <c r="E14" s="107">
        <f t="shared" si="1"/>
        <v>2192993</v>
      </c>
    </row>
    <row r="15" spans="1:10">
      <c r="A15" s="7">
        <f>'4B_N2O emission'!B15</f>
        <v>2014</v>
      </c>
      <c r="B15" s="108">
        <f>'4C1_Amount_Waste_OpenBurned'!B15</f>
        <v>152119</v>
      </c>
      <c r="C15" s="55">
        <f t="shared" si="0"/>
        <v>14.6</v>
      </c>
      <c r="D15" s="106">
        <v>1</v>
      </c>
      <c r="E15" s="107">
        <f t="shared" si="1"/>
        <v>2220937.4</v>
      </c>
    </row>
    <row r="16" spans="1:10">
      <c r="A16" s="7">
        <f>'4B_N2O emission'!B16</f>
        <v>2015</v>
      </c>
      <c r="B16" s="108">
        <f>'4C1_Amount_Waste_OpenBurned'!B16</f>
        <v>154235</v>
      </c>
      <c r="C16" s="55">
        <f t="shared" si="0"/>
        <v>14.6</v>
      </c>
      <c r="D16" s="106">
        <v>1</v>
      </c>
      <c r="E16" s="107">
        <f t="shared" si="1"/>
        <v>2251831</v>
      </c>
    </row>
    <row r="17" spans="1:5">
      <c r="A17" s="7">
        <f>'4B_N2O emission'!B17</f>
        <v>2016</v>
      </c>
      <c r="B17" s="108">
        <f>'4C1_Amount_Waste_OpenBurned'!B17</f>
        <v>156001</v>
      </c>
      <c r="C17" s="55">
        <f t="shared" si="0"/>
        <v>14.6</v>
      </c>
      <c r="D17" s="106">
        <v>1</v>
      </c>
      <c r="E17" s="107">
        <f t="shared" si="1"/>
        <v>2277614.6</v>
      </c>
    </row>
    <row r="18" spans="1:5">
      <c r="A18" s="7">
        <f>'4B_N2O emission'!B18</f>
        <v>2017</v>
      </c>
      <c r="B18" s="108">
        <f>'4C1_Amount_Waste_OpenBurned'!B18</f>
        <v>162122.4</v>
      </c>
      <c r="C18" s="55">
        <f t="shared" si="0"/>
        <v>14.6</v>
      </c>
      <c r="D18" s="106">
        <v>1</v>
      </c>
      <c r="E18" s="107">
        <f t="shared" si="1"/>
        <v>2366987.04</v>
      </c>
    </row>
    <row r="19" spans="1:5">
      <c r="A19" s="7">
        <f>'4B_N2O emission'!B19</f>
        <v>2018</v>
      </c>
      <c r="B19" s="108">
        <f>'4C1_Amount_Waste_OpenBurned'!B19</f>
        <v>165567.79999999999</v>
      </c>
      <c r="C19" s="55">
        <f t="shared" si="0"/>
        <v>14.6</v>
      </c>
      <c r="D19" s="106">
        <v>1</v>
      </c>
      <c r="E19" s="107">
        <f t="shared" si="1"/>
        <v>2417289.88</v>
      </c>
    </row>
    <row r="20" spans="1:5">
      <c r="A20" s="7">
        <f>'4B_N2O emission'!B20</f>
        <v>2019</v>
      </c>
      <c r="B20" s="108">
        <f>'4C1_Amount_Waste_OpenBurned'!B20</f>
        <v>169013.2</v>
      </c>
      <c r="C20" s="55">
        <f t="shared" si="0"/>
        <v>14.6</v>
      </c>
      <c r="D20" s="106">
        <v>1</v>
      </c>
      <c r="E20" s="107">
        <f t="shared" si="1"/>
        <v>2467592.7200000002</v>
      </c>
    </row>
    <row r="21" spans="1:5">
      <c r="A21" s="7">
        <f>'4B_N2O emission'!B21</f>
        <v>2020</v>
      </c>
      <c r="B21" s="108">
        <f>'4C1_Amount_Waste_OpenBurned'!B21</f>
        <v>172458.6</v>
      </c>
      <c r="C21" s="55">
        <f t="shared" si="0"/>
        <v>14.6</v>
      </c>
      <c r="D21" s="106">
        <v>1</v>
      </c>
      <c r="E21" s="107">
        <f t="shared" si="1"/>
        <v>2517895.56</v>
      </c>
    </row>
    <row r="22" spans="1:5">
      <c r="A22" s="7">
        <f>'4B_N2O emission'!B22</f>
        <v>2021</v>
      </c>
      <c r="B22" s="108">
        <f>'4C1_Amount_Waste_OpenBurned'!B22</f>
        <v>175904</v>
      </c>
      <c r="C22" s="55">
        <f t="shared" si="0"/>
        <v>14.6</v>
      </c>
      <c r="D22" s="106">
        <v>1</v>
      </c>
      <c r="E22" s="107">
        <f t="shared" si="1"/>
        <v>2568198.4</v>
      </c>
    </row>
    <row r="23" spans="1:5">
      <c r="A23" s="7">
        <f>'4B_N2O emission'!B23</f>
        <v>2022</v>
      </c>
      <c r="B23" s="108">
        <f>'4C1_Amount_Waste_OpenBurned'!B23</f>
        <v>179349.40000000002</v>
      </c>
      <c r="C23" s="55">
        <f t="shared" si="0"/>
        <v>14.6</v>
      </c>
      <c r="D23" s="106">
        <v>1</v>
      </c>
      <c r="E23" s="107">
        <f t="shared" si="1"/>
        <v>2618501.2400000002</v>
      </c>
    </row>
    <row r="24" spans="1:5">
      <c r="A24" s="7">
        <f>'4B_N2O emission'!B24</f>
        <v>2023</v>
      </c>
      <c r="B24" s="108">
        <f>'4C1_Amount_Waste_OpenBurned'!B24</f>
        <v>182794.8</v>
      </c>
      <c r="C24" s="55">
        <f t="shared" si="0"/>
        <v>14.6</v>
      </c>
      <c r="D24" s="106">
        <v>1</v>
      </c>
      <c r="E24" s="107">
        <f t="shared" si="1"/>
        <v>2668804.0799999996</v>
      </c>
    </row>
    <row r="25" spans="1:5">
      <c r="A25" s="7">
        <f>'4B_N2O emission'!B25</f>
        <v>2024</v>
      </c>
      <c r="B25" s="108">
        <f>'4C1_Amount_Waste_OpenBurned'!B25</f>
        <v>186240.2</v>
      </c>
      <c r="C25" s="55">
        <f t="shared" si="0"/>
        <v>14.6</v>
      </c>
      <c r="D25" s="106">
        <v>1</v>
      </c>
      <c r="E25" s="107">
        <f t="shared" si="1"/>
        <v>2719106.92</v>
      </c>
    </row>
    <row r="26" spans="1:5">
      <c r="A26" s="7">
        <f>'4B_N2O emission'!B26</f>
        <v>2025</v>
      </c>
      <c r="B26" s="108">
        <f>'4C1_Amount_Waste_OpenBurned'!B26</f>
        <v>189685.6</v>
      </c>
      <c r="C26" s="55">
        <f t="shared" si="0"/>
        <v>14.6</v>
      </c>
      <c r="D26" s="106">
        <v>1</v>
      </c>
      <c r="E26" s="107">
        <f t="shared" si="1"/>
        <v>2769409.7600000002</v>
      </c>
    </row>
    <row r="27" spans="1:5">
      <c r="A27" s="7">
        <f>'4B_N2O emission'!B27</f>
        <v>2026</v>
      </c>
      <c r="B27" s="108">
        <f>'4C1_Amount_Waste_OpenBurned'!B27</f>
        <v>193131</v>
      </c>
      <c r="C27" s="55">
        <f t="shared" si="0"/>
        <v>14.6</v>
      </c>
      <c r="D27" s="106">
        <v>1</v>
      </c>
      <c r="E27" s="107">
        <f t="shared" si="1"/>
        <v>2819712.6</v>
      </c>
    </row>
    <row r="28" spans="1:5">
      <c r="A28" s="7">
        <f>'4B_N2O emission'!B28</f>
        <v>2027</v>
      </c>
      <c r="B28" s="108">
        <f>'4C1_Amount_Waste_OpenBurned'!B28</f>
        <v>196576.40000000002</v>
      </c>
      <c r="C28" s="55">
        <f t="shared" si="0"/>
        <v>14.6</v>
      </c>
      <c r="D28" s="106">
        <v>1</v>
      </c>
      <c r="E28" s="107">
        <f t="shared" si="1"/>
        <v>2870015.4400000004</v>
      </c>
    </row>
    <row r="29" spans="1:5">
      <c r="A29" s="7">
        <f>'4B_N2O emission'!B29</f>
        <v>2028</v>
      </c>
      <c r="B29" s="108">
        <f>'4C1_Amount_Waste_OpenBurned'!B29</f>
        <v>200021.8</v>
      </c>
      <c r="C29" s="55">
        <f t="shared" si="0"/>
        <v>14.6</v>
      </c>
      <c r="D29" s="106">
        <v>1</v>
      </c>
      <c r="E29" s="107">
        <f t="shared" si="1"/>
        <v>2920318.28</v>
      </c>
    </row>
    <row r="30" spans="1:5">
      <c r="A30" s="7">
        <f>'4B_N2O emission'!B30</f>
        <v>2029</v>
      </c>
      <c r="B30" s="108">
        <f>'4C1_Amount_Waste_OpenBurned'!B30</f>
        <v>203467.2</v>
      </c>
      <c r="C30" s="55">
        <f t="shared" si="0"/>
        <v>14.6</v>
      </c>
      <c r="D30" s="106">
        <v>1</v>
      </c>
      <c r="E30" s="107">
        <f t="shared" si="1"/>
        <v>2970621.12</v>
      </c>
    </row>
    <row r="31" spans="1:5">
      <c r="A31" s="7">
        <f>'4B_N2O emission'!B31</f>
        <v>2030</v>
      </c>
      <c r="B31" s="108">
        <f>'4C1_Amount_Waste_OpenBurned'!B31</f>
        <v>206912.6</v>
      </c>
      <c r="C31" s="55">
        <f t="shared" si="0"/>
        <v>14.6</v>
      </c>
      <c r="D31" s="106">
        <v>1</v>
      </c>
      <c r="E31" s="107">
        <f t="shared" si="1"/>
        <v>3020923.96</v>
      </c>
    </row>
    <row r="32" spans="1:5">
      <c r="A32" s="7">
        <f>'4B_N2O emission'!B32</f>
        <v>2031</v>
      </c>
      <c r="B32" s="108">
        <f>'4C1_Amount_Waste_OpenBurned'!B32</f>
        <v>0</v>
      </c>
      <c r="C32" s="55">
        <f t="shared" si="0"/>
        <v>14.6</v>
      </c>
      <c r="D32" s="106">
        <v>1</v>
      </c>
      <c r="E32" s="107">
        <f t="shared" si="1"/>
        <v>0</v>
      </c>
    </row>
    <row r="33" spans="1:5">
      <c r="A33" s="254" t="s">
        <v>132</v>
      </c>
      <c r="B33" s="262"/>
      <c r="C33" s="262"/>
      <c r="D33" s="262"/>
      <c r="E33" s="262"/>
    </row>
    <row r="34" spans="1:5" ht="12" customHeight="1">
      <c r="A34" s="251" t="s">
        <v>133</v>
      </c>
      <c r="B34" s="263"/>
      <c r="C34" s="263"/>
      <c r="D34" s="263"/>
      <c r="E34" s="263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REKAPITULASI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2017-09-14T06:39:44Z</dcterms:modified>
</cp:coreProperties>
</file>