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G82" i="7" s="1"/>
  <c r="P87" i="34" s="1"/>
  <c r="I80" i="6"/>
  <c r="G81" i="7" s="1"/>
  <c r="P86" i="34" s="1"/>
  <c r="I79" i="6"/>
  <c r="I78" i="6"/>
  <c r="I77" i="6"/>
  <c r="I76" i="6"/>
  <c r="I75" i="6"/>
  <c r="I74" i="6"/>
  <c r="I73" i="6"/>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E74" i="7" s="1"/>
  <c r="P79" i="35" s="1"/>
  <c r="G72" i="6"/>
  <c r="G71" i="6"/>
  <c r="G70" i="6"/>
  <c r="G69" i="6"/>
  <c r="G68" i="6"/>
  <c r="G67" i="6"/>
  <c r="G66" i="6"/>
  <c r="G65" i="6"/>
  <c r="G64" i="6"/>
  <c r="G63" i="6"/>
  <c r="G62" i="6"/>
  <c r="G61" i="6"/>
  <c r="G60" i="6"/>
  <c r="G59" i="6"/>
  <c r="G58" i="6"/>
  <c r="E59" i="7" s="1"/>
  <c r="P64" i="35" s="1"/>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L77" i="7" s="1"/>
  <c r="M77" i="6"/>
  <c r="N77" i="6"/>
  <c r="M78" i="6"/>
  <c r="N78" i="6"/>
  <c r="M79" i="6"/>
  <c r="N79" i="6"/>
  <c r="M80" i="6"/>
  <c r="K81" i="7" s="1"/>
  <c r="N80" i="6"/>
  <c r="M81" i="6"/>
  <c r="K82" i="7" s="1"/>
  <c r="N81" i="6"/>
  <c r="M82" i="6"/>
  <c r="N82" i="6"/>
  <c r="M83" i="6"/>
  <c r="N83" i="6"/>
  <c r="M84" i="6"/>
  <c r="N84" i="6"/>
  <c r="M85" i="6"/>
  <c r="N85" i="6"/>
  <c r="M86" i="6"/>
  <c r="N86" i="6"/>
  <c r="M87" i="6"/>
  <c r="N87" i="6"/>
  <c r="M88" i="6"/>
  <c r="K89" i="7" s="1"/>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F40" i="7"/>
  <c r="L93" i="6"/>
  <c r="L54" i="6"/>
  <c r="K23" i="6"/>
  <c r="K88" i="6"/>
  <c r="I89" i="7" s="1"/>
  <c r="L40" i="6"/>
  <c r="L24" i="6"/>
  <c r="L42" i="6"/>
  <c r="K65" i="6"/>
  <c r="F18" i="6"/>
  <c r="K26" i="6"/>
  <c r="O54" i="7"/>
  <c r="L34" i="6"/>
  <c r="F41" i="6"/>
  <c r="F93" i="6"/>
  <c r="L86" i="7"/>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75" i="7"/>
  <c r="I47" i="7"/>
  <c r="O65" i="7"/>
  <c r="E79" i="7"/>
  <c r="P84" i="35" s="1"/>
  <c r="F19" i="6"/>
  <c r="L68" i="6"/>
  <c r="L39" i="6"/>
  <c r="L29" i="6"/>
  <c r="K77" i="6"/>
  <c r="K55" i="6"/>
  <c r="I56" i="7" s="1"/>
  <c r="K81" i="6"/>
  <c r="K59" i="6"/>
  <c r="K74" i="6"/>
  <c r="L64" i="7"/>
  <c r="E71" i="7"/>
  <c r="P76" i="35" s="1"/>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35" i="7"/>
  <c r="P40" i="35" s="1"/>
  <c r="O46" i="4"/>
  <c r="K7" i="34"/>
  <c r="W7" i="34"/>
  <c r="K13" i="34"/>
  <c r="W13" i="34"/>
  <c r="K7" i="35"/>
  <c r="K13" i="35"/>
  <c r="O73" i="7"/>
  <c r="P78" i="37" s="1"/>
  <c r="J48" i="7"/>
  <c r="O52" i="7"/>
  <c r="C57" i="37" s="1"/>
  <c r="O89" i="7"/>
  <c r="P94" i="37" s="1"/>
  <c r="O79" i="7"/>
  <c r="C84" i="37" s="1"/>
  <c r="L37" i="7"/>
  <c r="O46" i="7"/>
  <c r="C51" i="37" s="1"/>
  <c r="L57" i="7"/>
  <c r="H35" i="7"/>
  <c r="P40" i="33" s="1"/>
  <c r="C75" i="7"/>
  <c r="C80" i="18" s="1"/>
  <c r="L74" i="7"/>
  <c r="O45" i="7"/>
  <c r="L72" i="7"/>
  <c r="I85" i="7"/>
  <c r="G92" i="7"/>
  <c r="P97" i="34" s="1"/>
  <c r="J92" i="7"/>
  <c r="D92" i="7"/>
  <c r="C97" i="35" s="1"/>
  <c r="K92" i="7"/>
  <c r="O92" i="7"/>
  <c r="P97" i="37" s="1"/>
  <c r="H76" i="7"/>
  <c r="P81" i="33" s="1"/>
  <c r="I49" i="7"/>
  <c r="L49" i="7"/>
  <c r="D81" i="7"/>
  <c r="C86" i="31" s="1"/>
  <c r="C83"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P52" i="32"/>
  <c r="C42" i="34"/>
  <c r="F46" i="7"/>
  <c r="E56" i="7"/>
  <c r="P61" i="35" s="1"/>
  <c r="O62" i="6"/>
  <c r="M63" i="7" s="1"/>
  <c r="O74" i="6"/>
  <c r="M75" i="7" s="1"/>
  <c r="O23" i="6"/>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P78" i="18"/>
  <c r="C78"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84" i="31"/>
  <c r="C84" i="35"/>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86" i="31"/>
  <c r="C71" i="35"/>
  <c r="C88" i="32"/>
  <c r="C83" i="32"/>
  <c r="P88" i="18"/>
  <c r="C86" i="35"/>
  <c r="C97" i="18"/>
  <c r="C64" i="33"/>
  <c r="C93" i="34"/>
  <c r="C68" i="18"/>
  <c r="P82" i="18"/>
  <c r="P90" i="32"/>
  <c r="C94" i="31"/>
  <c r="P85" i="32"/>
  <c r="C63" i="37"/>
  <c r="P78" i="31"/>
  <c r="P68" i="32"/>
  <c r="C82" i="35"/>
  <c r="P94" i="31"/>
  <c r="P41" i="31"/>
  <c r="C41" i="35"/>
  <c r="C77" i="33" l="1"/>
  <c r="C62" i="34"/>
  <c r="C90" i="34"/>
  <c r="C58" i="33"/>
  <c r="C67" i="18"/>
  <c r="C63" i="32"/>
  <c r="C53" i="31"/>
  <c r="C82" i="31"/>
  <c r="F82" i="31" s="1"/>
  <c r="G82" i="31" s="1"/>
  <c r="C55" i="31"/>
  <c r="M37" i="7"/>
  <c r="C89" i="33"/>
  <c r="P63" i="32"/>
  <c r="P93" i="32"/>
  <c r="P53" i="31"/>
  <c r="C95" i="32"/>
  <c r="C76"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R52" i="33" s="1"/>
  <c r="T52" i="33" s="1"/>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F96" i="34" s="1"/>
  <c r="P62" i="33"/>
  <c r="F61" i="35"/>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R70" i="31" s="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76" i="18"/>
  <c r="F68" i="18"/>
  <c r="H68" i="18" s="1"/>
  <c r="F52" i="37"/>
  <c r="H52" i="37" s="1"/>
  <c r="E93" i="18"/>
  <c r="Q93" i="37"/>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E63" i="36"/>
  <c r="Q63" i="35"/>
  <c r="R63" i="35" s="1"/>
  <c r="T63" i="35" s="1"/>
  <c r="Q63" i="33"/>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T52" i="31"/>
  <c r="F48" i="35" l="1"/>
  <c r="R63" i="33"/>
  <c r="S63" i="33" s="1"/>
  <c r="T62" i="18"/>
  <c r="F63" i="32"/>
  <c r="R77" i="18"/>
  <c r="T77" i="18" s="1"/>
  <c r="R93" i="33"/>
  <c r="S93" i="33" s="1"/>
  <c r="R53" i="31"/>
  <c r="T53" i="31" s="1"/>
  <c r="F97" i="32"/>
  <c r="F79" i="32"/>
  <c r="F92" i="34"/>
  <c r="G92" i="34" s="1"/>
  <c r="G82" i="34"/>
  <c r="R62" i="33"/>
  <c r="T62" i="33" s="1"/>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H68" i="37" s="1"/>
  <c r="G68" i="34"/>
  <c r="H68" i="34"/>
  <c r="M81" i="39"/>
  <c r="E75" i="38" s="1"/>
  <c r="F53" i="31"/>
  <c r="H53" i="31" s="1"/>
  <c r="F86" i="36"/>
  <c r="F90" i="36"/>
  <c r="G90" i="36" s="1"/>
  <c r="F48" i="34"/>
  <c r="G48" i="34" s="1"/>
  <c r="F80" i="31"/>
  <c r="H80" i="31" s="1"/>
  <c r="C50" i="39"/>
  <c r="R47" i="37"/>
  <c r="S47" i="37" s="1"/>
  <c r="R71" i="37"/>
  <c r="T71" i="37" s="1"/>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T55" i="18" s="1"/>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R81" i="31"/>
  <c r="S81" i="31" s="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G98" i="18" s="1"/>
  <c r="R60" i="33"/>
  <c r="T60" i="33" s="1"/>
  <c r="F74" i="34"/>
  <c r="F80" i="34"/>
  <c r="H80" i="34" s="1"/>
  <c r="T84" i="37"/>
  <c r="S84" i="37"/>
  <c r="F92" i="40"/>
  <c r="L91" i="39"/>
  <c r="D85" i="38" s="1"/>
  <c r="M91" i="39"/>
  <c r="F83" i="35"/>
  <c r="I82" i="39"/>
  <c r="S96" i="31"/>
  <c r="M98" i="39"/>
  <c r="E92" i="38" s="1"/>
  <c r="M32" i="39"/>
  <c r="T95" i="35"/>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G63" i="18" s="1"/>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S40" i="37"/>
  <c r="R46" i="37"/>
  <c r="S46" i="37" s="1"/>
  <c r="R39" i="33"/>
  <c r="T39" i="33" s="1"/>
  <c r="F85" i="18"/>
  <c r="H85" i="18" s="1"/>
  <c r="F87" i="32"/>
  <c r="R43" i="37"/>
  <c r="R43" i="31"/>
  <c r="T43" i="31" s="1"/>
  <c r="R89" i="31"/>
  <c r="S89" i="31" s="1"/>
  <c r="R93" i="18"/>
  <c r="S93" i="18" s="1"/>
  <c r="T80" i="33"/>
  <c r="H69" i="18"/>
  <c r="T96" i="37"/>
  <c r="R67" i="31"/>
  <c r="T67" i="31" s="1"/>
  <c r="F91" i="35"/>
  <c r="H91" i="35" s="1"/>
  <c r="F65" i="31"/>
  <c r="G65" i="31" s="1"/>
  <c r="S40" i="18"/>
  <c r="T89" i="33"/>
  <c r="G82" i="35"/>
  <c r="T97" i="31"/>
  <c r="S62" i="33"/>
  <c r="S94" i="31"/>
  <c r="S45" i="37"/>
  <c r="S51" i="37"/>
  <c r="F81" i="32"/>
  <c r="F71" i="34"/>
  <c r="H71" i="34" s="1"/>
  <c r="G50" i="34"/>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H94"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H53" i="37"/>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H84" i="31"/>
  <c r="F49" i="31"/>
  <c r="F89" i="31"/>
  <c r="F95" i="35"/>
  <c r="G95" i="35" s="1"/>
  <c r="G76" i="18"/>
  <c r="T48" i="33"/>
  <c r="S48" i="33"/>
  <c r="T45" i="33"/>
  <c r="T73" i="33"/>
  <c r="T79" i="37"/>
  <c r="S79" i="37"/>
  <c r="R46" i="18"/>
  <c r="T46" i="18" s="1"/>
  <c r="T81" i="33"/>
  <c r="S70" i="34"/>
  <c r="T67" i="35"/>
  <c r="G68" i="37"/>
  <c r="T97" i="37"/>
  <c r="S41" i="37"/>
  <c r="G56" i="31"/>
  <c r="H56" i="31"/>
  <c r="T43" i="33"/>
  <c r="G53" i="31"/>
  <c r="T67" i="37"/>
  <c r="R75" i="18"/>
  <c r="S75" i="18" s="1"/>
  <c r="S41" i="35"/>
  <c r="T78" i="35"/>
  <c r="G96" i="31"/>
  <c r="H92" i="37"/>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H99" i="34"/>
  <c r="S72" i="37"/>
  <c r="G58" i="31"/>
  <c r="G36" i="36"/>
  <c r="G96" i="37"/>
  <c r="T57" i="31"/>
  <c r="S57" i="31"/>
  <c r="G93" i="34"/>
  <c r="H93" i="34"/>
  <c r="T59" i="31"/>
  <c r="S59" i="31"/>
  <c r="H48" i="35"/>
  <c r="G48" i="35"/>
  <c r="H44" i="35"/>
  <c r="H85" i="34"/>
  <c r="G85" i="34"/>
  <c r="S41" i="31"/>
  <c r="T41" i="31"/>
  <c r="S86" i="31"/>
  <c r="T78" i="31"/>
  <c r="R63" i="32"/>
  <c r="R93" i="32"/>
  <c r="R74" i="32"/>
  <c r="T56" i="36"/>
  <c r="S78" i="36"/>
  <c r="S64" i="36"/>
  <c r="S34" i="36"/>
  <c r="T46" i="36"/>
  <c r="R96" i="32"/>
  <c r="R90" i="32"/>
  <c r="R68" i="32"/>
  <c r="R85" i="32"/>
  <c r="R49" i="32"/>
  <c r="T32" i="36"/>
  <c r="T50" i="36"/>
  <c r="S89" i="36"/>
  <c r="H84" i="34"/>
  <c r="G84" i="34"/>
  <c r="L58" i="39"/>
  <c r="F59" i="40"/>
  <c r="D58" i="39"/>
  <c r="F59" i="18"/>
  <c r="F81" i="33"/>
  <c r="H80" i="39"/>
  <c r="H67" i="34"/>
  <c r="G67" i="34"/>
  <c r="F79" i="33"/>
  <c r="H78" i="39"/>
  <c r="D74" i="39"/>
  <c r="F75" i="18"/>
  <c r="S48" i="37"/>
  <c r="T48" i="37"/>
  <c r="H42" i="34"/>
  <c r="G42" i="34"/>
  <c r="F42" i="37"/>
  <c r="C41" i="39"/>
  <c r="F42" i="33"/>
  <c r="H41" i="39"/>
  <c r="R46" i="33"/>
  <c r="G73" i="34"/>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T96" i="35"/>
  <c r="S96" i="35"/>
  <c r="T42" i="35"/>
  <c r="S42" i="35"/>
  <c r="S90" i="35"/>
  <c r="T90" i="35"/>
  <c r="K10" i="32"/>
  <c r="K9" i="32"/>
  <c r="K12" i="32"/>
  <c r="S55" i="31"/>
  <c r="T55" i="31"/>
  <c r="T76" i="31"/>
  <c r="S76" i="31"/>
  <c r="S59" i="18"/>
  <c r="T89" i="18"/>
  <c r="T59" i="18"/>
  <c r="S86" i="18"/>
  <c r="S98" i="18"/>
  <c r="T86" i="18"/>
  <c r="S97" i="18"/>
  <c r="S55" i="18"/>
  <c r="G48" i="36"/>
  <c r="G86" i="36"/>
  <c r="H86" i="36"/>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24" i="36"/>
  <c r="G53" i="36"/>
  <c r="H69" i="36"/>
  <c r="G69" i="36"/>
  <c r="T84" i="35"/>
  <c r="S84" i="35"/>
  <c r="T72" i="35"/>
  <c r="S72" i="35"/>
  <c r="S57" i="35"/>
  <c r="T57" i="35"/>
  <c r="T85" i="35"/>
  <c r="S85" i="35"/>
  <c r="G82" i="18"/>
  <c r="H82" i="18"/>
  <c r="S91" i="35"/>
  <c r="S76" i="35"/>
  <c r="T73" i="35"/>
  <c r="S59" i="35"/>
  <c r="D40" i="38"/>
  <c r="H82" i="37"/>
  <c r="S79" i="18"/>
  <c r="T67" i="18"/>
  <c r="T73" i="18"/>
  <c r="T87" i="18"/>
  <c r="S76" i="18"/>
  <c r="T96" i="18"/>
  <c r="T81" i="18"/>
  <c r="S82" i="18"/>
  <c r="G64" i="37"/>
  <c r="S54" i="18"/>
  <c r="T52" i="18"/>
  <c r="T56" i="35"/>
  <c r="T88" i="18"/>
  <c r="T68" i="18"/>
  <c r="S72" i="18"/>
  <c r="G54" i="31"/>
  <c r="H52" i="31"/>
  <c r="G76" i="31"/>
  <c r="E90" i="38"/>
  <c r="E45" i="38"/>
  <c r="T49" i="35"/>
  <c r="S50" i="35"/>
  <c r="T61" i="18"/>
  <c r="S51" i="18"/>
  <c r="S56" i="36"/>
  <c r="T78" i="36"/>
  <c r="T64" i="36"/>
  <c r="T34" i="36"/>
  <c r="T74" i="36"/>
  <c r="T33" i="36"/>
  <c r="D70" i="38"/>
  <c r="S38" i="36"/>
  <c r="S50" i="36"/>
  <c r="T89" i="36"/>
  <c r="T74" i="35"/>
  <c r="S74" i="35"/>
  <c r="S69" i="31"/>
  <c r="T69" i="31"/>
  <c r="G96" i="36"/>
  <c r="H96" i="36"/>
  <c r="H94" i="36"/>
  <c r="G99" i="36"/>
  <c r="H99" i="36"/>
  <c r="T82" i="35"/>
  <c r="S82" i="35"/>
  <c r="S65" i="35"/>
  <c r="T65" i="35"/>
  <c r="T39" i="35"/>
  <c r="S39" i="35"/>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84" i="36"/>
  <c r="S55" i="35"/>
  <c r="T55" i="35"/>
  <c r="S98" i="40"/>
  <c r="S93" i="40"/>
  <c r="T95" i="40"/>
  <c r="T99" i="40"/>
  <c r="T86" i="35"/>
  <c r="S86" i="35"/>
  <c r="S70" i="31"/>
  <c r="T70" i="31"/>
  <c r="S48" i="31"/>
  <c r="T48" i="31"/>
  <c r="S90"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9" i="18"/>
  <c r="G99" i="18"/>
  <c r="K9" i="40"/>
  <c r="K12" i="40"/>
  <c r="K10" i="40"/>
  <c r="G72" i="31"/>
  <c r="S89" i="18"/>
  <c r="T79" i="18"/>
  <c r="S67" i="18"/>
  <c r="S73" i="18"/>
  <c r="S87" i="18"/>
  <c r="T76" i="18"/>
  <c r="S53" i="18"/>
  <c r="T54" i="18"/>
  <c r="S52" i="18"/>
  <c r="S77" i="18"/>
  <c r="S80" i="18"/>
  <c r="H75" i="31"/>
  <c r="E71" i="38"/>
  <c r="S61" i="18"/>
  <c r="T51" i="18"/>
  <c r="T80" i="36"/>
  <c r="T87" i="36"/>
  <c r="S94" i="36"/>
  <c r="S45" i="36"/>
  <c r="S74" i="36"/>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83" i="34" l="1"/>
  <c r="G69" i="34"/>
  <c r="H92" i="34"/>
  <c r="G83" i="36"/>
  <c r="G59" i="36"/>
  <c r="G34" i="36"/>
  <c r="H90" i="36"/>
  <c r="G78" i="36"/>
  <c r="H81" i="36"/>
  <c r="H19" i="36"/>
  <c r="J19" i="36" s="1"/>
  <c r="K19" i="36" s="1"/>
  <c r="I17" i="17" s="1"/>
  <c r="H69" i="31"/>
  <c r="G86" i="18"/>
  <c r="G60" i="37"/>
  <c r="H98" i="18"/>
  <c r="G84" i="37"/>
  <c r="H65" i="18"/>
  <c r="G58" i="37"/>
  <c r="G70" i="18"/>
  <c r="S53" i="31"/>
  <c r="G80" i="31"/>
  <c r="S42" i="18"/>
  <c r="H61" i="34"/>
  <c r="H63" i="18"/>
  <c r="H61" i="18"/>
  <c r="T60" i="18"/>
  <c r="H89" i="34"/>
  <c r="T81" i="31"/>
  <c r="H67" i="31"/>
  <c r="G60" i="18"/>
  <c r="H48" i="34"/>
  <c r="G66" i="35"/>
  <c r="D48" i="38"/>
  <c r="D59" i="3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H64" i="33"/>
  <c r="G64" i="33"/>
  <c r="H56" i="18"/>
  <c r="H21" i="36"/>
  <c r="J21" i="36" s="1"/>
  <c r="K21" i="36" s="1"/>
  <c r="I19" i="17" s="1"/>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0" i="40" l="1"/>
  <c r="I21" i="40" s="1"/>
  <c r="J22" i="40" s="1"/>
  <c r="K22" i="40" s="1"/>
  <c r="K20" i="17" s="1"/>
  <c r="J23" i="36"/>
  <c r="K23" i="36" s="1"/>
  <c r="I21"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U20" i="40"/>
  <c r="V21" i="40" s="1"/>
  <c r="W21" i="40" s="1"/>
  <c r="AB19" i="17" s="1"/>
  <c r="U21" i="36"/>
  <c r="V21" i="36"/>
  <c r="W21" i="36" s="1"/>
  <c r="Z19" i="17" s="1"/>
  <c r="V20" i="40"/>
  <c r="W20" i="40" s="1"/>
  <c r="AB18" i="17" s="1"/>
  <c r="J21" i="40" l="1"/>
  <c r="K21" i="40" s="1"/>
  <c r="K19"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c r="K29" i="36" s="1"/>
  <c r="I27" i="17" s="1"/>
  <c r="B30" i="35" l="1"/>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J16" i="38"/>
  <c r="U22" i="18"/>
  <c r="V22" i="18"/>
  <c r="W22" i="18" s="1"/>
  <c r="T20" i="17" s="1"/>
  <c r="I22" i="37"/>
  <c r="J22" i="37"/>
  <c r="K22" i="37" s="1"/>
  <c r="J20" i="17" s="1"/>
  <c r="K22" i="32"/>
  <c r="F20" i="17" s="1"/>
  <c r="J15" i="38"/>
  <c r="U22" i="33"/>
  <c r="L18" i="17"/>
  <c r="I22" i="35"/>
  <c r="K14" i="38"/>
  <c r="K21" i="31"/>
  <c r="D19" i="17" s="1"/>
  <c r="U23" i="34" l="1"/>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K24" i="32"/>
  <c r="F22" i="17" s="1"/>
  <c r="I24" i="32"/>
  <c r="J25" i="32" s="1"/>
  <c r="U24" i="34"/>
  <c r="V25" i="34" s="1"/>
  <c r="W25" i="34" s="1"/>
  <c r="X23" i="17" s="1"/>
  <c r="U25" i="35"/>
  <c r="U26" i="35" s="1"/>
  <c r="V24" i="35"/>
  <c r="W24" i="35" s="1"/>
  <c r="V22" i="17" s="1"/>
  <c r="O19" i="17"/>
  <c r="J24" i="18"/>
  <c r="K24" i="18" s="1"/>
  <c r="C22" i="17" s="1"/>
  <c r="I24" i="18"/>
  <c r="AC21" i="17"/>
  <c r="AF21" i="17" s="1"/>
  <c r="O14" i="38"/>
  <c r="V24" i="37"/>
  <c r="W24" i="37" s="1"/>
  <c r="AA22" i="17" s="1"/>
  <c r="U24" i="37"/>
  <c r="I25" i="32"/>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V26" i="35" l="1"/>
  <c r="W26" i="35" s="1"/>
  <c r="V24" i="17" s="1"/>
  <c r="U25" i="34"/>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6" i="34" l="1"/>
  <c r="V26" i="34"/>
  <c r="W26" i="34" s="1"/>
  <c r="X24" i="17" s="1"/>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L23" i="17"/>
  <c r="V27" i="34"/>
  <c r="W27" i="34" s="1"/>
  <c r="X25" i="17" s="1"/>
  <c r="U27" i="34"/>
  <c r="N16" i="38"/>
  <c r="O16" i="38"/>
  <c r="I27" i="18"/>
  <c r="J27" i="18"/>
  <c r="K27" i="18" s="1"/>
  <c r="C25" i="17" s="1"/>
  <c r="J28" i="32"/>
  <c r="I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O23" i="17"/>
  <c r="E18" i="28"/>
  <c r="M18" i="38" s="1"/>
  <c r="V29" i="35"/>
  <c r="W29" i="35" s="1"/>
  <c r="V27" i="17" s="1"/>
  <c r="U29" i="35"/>
  <c r="O17" i="38" l="1"/>
  <c r="N17" i="38"/>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N21" i="38"/>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V32" i="34" l="1"/>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N37" i="38"/>
  <c r="L43" i="17"/>
  <c r="L39" i="38"/>
  <c r="K46" i="34"/>
  <c r="G44" i="17" s="1"/>
  <c r="J47" i="33"/>
  <c r="K47" i="33" s="1"/>
  <c r="H45" i="17" s="1"/>
  <c r="I47" i="33"/>
  <c r="V48" i="34" l="1"/>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O53" i="17" l="1"/>
  <c r="V58" i="34"/>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E60" i="28"/>
  <c r="M60" i="38" s="1"/>
  <c r="AC66" i="17"/>
  <c r="AF66" i="17" s="1"/>
  <c r="U70" i="34" l="1"/>
  <c r="V70" i="34"/>
  <c r="W70" i="34" s="1"/>
  <c r="X68" i="17" s="1"/>
  <c r="I70" i="18"/>
  <c r="J70" i="18"/>
  <c r="K70" i="18" s="1"/>
  <c r="C68" i="17" s="1"/>
  <c r="O60" i="38"/>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V71" i="34" l="1"/>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E71" i="28"/>
  <c r="M71" i="38" s="1"/>
  <c r="O76" i="17"/>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V81" i="34" l="1"/>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N75" i="38" l="1"/>
  <c r="O75" i="38"/>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<sst xmlns="http://schemas.openxmlformats.org/spreadsheetml/2006/main" count="1446" uniqueCount="339">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</sst>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18.634474319999999</v>
          </cell>
        </row>
        <row r="31">
          <cell r="B31">
            <v>19.019389289999999</v>
          </cell>
        </row>
        <row r="32">
          <cell r="B32">
            <v>11.817411144000001</v>
          </cell>
        </row>
        <row r="33">
          <cell r="B33">
            <v>12.01998699</v>
          </cell>
        </row>
        <row r="34">
          <cell r="B34">
            <v>11.945437965999998</v>
          </cell>
        </row>
        <row r="35">
          <cell r="B35">
            <v>12.326875836000001</v>
          </cell>
        </row>
        <row r="36">
          <cell r="B36">
            <v>12.458449299999998</v>
          </cell>
        </row>
        <row r="37">
          <cell r="B37">
            <v>12.586128411999999</v>
          </cell>
        </row>
        <row r="38">
          <cell r="B38">
            <v>12.708452790000001</v>
          </cell>
        </row>
        <row r="39">
          <cell r="B39">
            <v>12.823683884000001</v>
          </cell>
        </row>
        <row r="40">
          <cell r="B40">
            <v>16.016635271999998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15.03264126</v>
          </cell>
        </row>
        <row r="30">
          <cell r="B30">
            <v>15.43269742</v>
          </cell>
        </row>
        <row r="31">
          <cell r="B31">
            <v>15.804431020000001</v>
          </cell>
        </row>
        <row r="32">
          <cell r="B32">
            <v>16.195383499999998</v>
          </cell>
        </row>
        <row r="33">
          <cell r="B33">
            <v>16.582669220000003</v>
          </cell>
        </row>
        <row r="34">
          <cell r="B34">
            <v>16.959460420000003</v>
          </cell>
        </row>
        <row r="35">
          <cell r="B35">
            <v>17.495882120000001</v>
          </cell>
        </row>
        <row r="36">
          <cell r="B36">
            <v>18.01384358</v>
          </cell>
        </row>
        <row r="37">
          <cell r="B37">
            <v>18.531805040000002</v>
          </cell>
        </row>
        <row r="38">
          <cell r="B38">
            <v>19.0497665</v>
          </cell>
        </row>
        <row r="39">
          <cell r="B39">
            <v>19.567727959999999</v>
          </cell>
        </row>
        <row r="40">
          <cell r="B40">
            <v>20.085689420000001</v>
          </cell>
        </row>
        <row r="41">
          <cell r="B41">
            <v>20.60365088</v>
          </cell>
        </row>
        <row r="42">
          <cell r="B42">
            <v>21.121612339999999</v>
          </cell>
        </row>
        <row r="43">
          <cell r="B43">
            <v>21.639573799999997</v>
          </cell>
        </row>
        <row r="44">
          <cell r="B44">
            <v>22.157535260000003</v>
          </cell>
        </row>
        <row r="45">
          <cell r="B45">
            <v>22.675496719999998</v>
          </cell>
        </row>
        <row r="46">
          <cell r="B46">
            <v>23.19345818</v>
          </cell>
        </row>
        <row r="47">
          <cell r="B47">
            <v>23.711419640000003</v>
          </cell>
        </row>
        <row r="48">
          <cell r="B48">
            <v>24.229381099999998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Paser</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0.60794972468999997</v>
      </c>
      <c r="E18" s="535">
        <f>Amnt_Deposited!F14*$F$11*(1-DOCF)*Garden!E19</f>
        <v>0</v>
      </c>
      <c r="F18" s="535">
        <f>Amnt_Deposited!D14*$D$11*(1-DOCF)*Paper!E19</f>
        <v>0.48076943745599998</v>
      </c>
      <c r="G18" s="535">
        <f>Amnt_Deposited!G14*$D$12*(1-DOCF)*Wood!E19</f>
        <v>0.39663478590119999</v>
      </c>
      <c r="H18" s="535">
        <f>Amnt_Deposited!H14*$F$12*(1-DOCF)*Textiles!E19</f>
        <v>6.0375696796799994E-2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1.5457296448440001</v>
      </c>
      <c r="O18" s="473">
        <f t="shared" ref="O18:O81" si="1">O17+N18</f>
        <v>1.5457296448440001</v>
      </c>
    </row>
    <row r="19" spans="2:15">
      <c r="B19" s="470">
        <f>B18+1</f>
        <v>1951</v>
      </c>
      <c r="C19" s="533">
        <f>Amnt_Deposited!O15*$D$10*(1-DOCF)*MSW!E20</f>
        <v>0</v>
      </c>
      <c r="D19" s="534">
        <f>Amnt_Deposited!C15*$F$10*(1-DOCF)*Food!E20</f>
        <v>0.62050757558624992</v>
      </c>
      <c r="E19" s="535">
        <f>Amnt_Deposited!F15*$F$11*(1-DOCF)*Garden!E20</f>
        <v>0</v>
      </c>
      <c r="F19" s="535">
        <f>Amnt_Deposited!D15*$D$11*(1-DOCF)*Paper!E20</f>
        <v>0.49070024368200005</v>
      </c>
      <c r="G19" s="535">
        <f>Amnt_Deposited!G15*$D$12*(1-DOCF)*Wood!E20</f>
        <v>0.40482770103764998</v>
      </c>
      <c r="H19" s="535">
        <f>Amnt_Deposited!H15*$F$12*(1-DOCF)*Textiles!E20</f>
        <v>6.1622821299599999E-2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1.5776583416054999</v>
      </c>
      <c r="O19" s="473">
        <f t="shared" si="1"/>
        <v>3.1233879864495</v>
      </c>
    </row>
    <row r="20" spans="2:15">
      <c r="B20" s="470">
        <f t="shared" ref="B20:B83" si="2">B19+1</f>
        <v>1952</v>
      </c>
      <c r="C20" s="533">
        <f>Amnt_Deposited!O16*$D$10*(1-DOCF)*MSW!E21</f>
        <v>0</v>
      </c>
      <c r="D20" s="534">
        <f>Amnt_Deposited!C16*$F$10*(1-DOCF)*Food!E21</f>
        <v>0.38554303857300004</v>
      </c>
      <c r="E20" s="535">
        <f>Amnt_Deposited!F16*$F$11*(1-DOCF)*Garden!E21</f>
        <v>0</v>
      </c>
      <c r="F20" s="535">
        <f>Amnt_Deposited!D16*$D$11*(1-DOCF)*Paper!E21</f>
        <v>0.3048892075152001</v>
      </c>
      <c r="G20" s="535">
        <f>Amnt_Deposited!G16*$D$12*(1-DOCF)*Wood!E21</f>
        <v>0.25153359620004001</v>
      </c>
      <c r="H20" s="535">
        <f>Amnt_Deposited!H16*$F$12*(1-DOCF)*Textiles!E21</f>
        <v>3.8288412106560005E-2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0.98025425439480018</v>
      </c>
      <c r="O20" s="473">
        <f t="shared" si="1"/>
        <v>4.1036422408442998</v>
      </c>
    </row>
    <row r="21" spans="2:15">
      <c r="B21" s="470">
        <f t="shared" si="2"/>
        <v>1953</v>
      </c>
      <c r="C21" s="533">
        <f>Amnt_Deposited!O17*$D$10*(1-DOCF)*MSW!E22</f>
        <v>0</v>
      </c>
      <c r="D21" s="534">
        <f>Amnt_Deposited!C17*$F$10*(1-DOCF)*Food!E22</f>
        <v>0.39215207554874998</v>
      </c>
      <c r="E21" s="535">
        <f>Amnt_Deposited!F17*$F$11*(1-DOCF)*Garden!E22</f>
        <v>0</v>
      </c>
      <c r="F21" s="535">
        <f>Amnt_Deposited!D17*$D$11*(1-DOCF)*Paper!E22</f>
        <v>0.310115664342</v>
      </c>
      <c r="G21" s="535">
        <f>Amnt_Deposited!G17*$D$12*(1-DOCF)*Wood!E22</f>
        <v>0.25584542308215003</v>
      </c>
      <c r="H21" s="535">
        <f>Amnt_Deposited!H17*$F$12*(1-DOCF)*Textiles!E22</f>
        <v>3.8944757847599994E-2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0.99705792082050004</v>
      </c>
      <c r="O21" s="473">
        <f t="shared" si="1"/>
        <v>5.1007001616647996</v>
      </c>
    </row>
    <row r="22" spans="2:15">
      <c r="B22" s="470">
        <f t="shared" si="2"/>
        <v>1954</v>
      </c>
      <c r="C22" s="533">
        <f>Amnt_Deposited!O18*$D$10*(1-DOCF)*MSW!E23</f>
        <v>0</v>
      </c>
      <c r="D22" s="534">
        <f>Amnt_Deposited!C18*$F$10*(1-DOCF)*Food!E23</f>
        <v>0.38971991364074993</v>
      </c>
      <c r="E22" s="535">
        <f>Amnt_Deposited!F18*$F$11*(1-DOCF)*Garden!E23</f>
        <v>0</v>
      </c>
      <c r="F22" s="535">
        <f>Amnt_Deposited!D18*$D$11*(1-DOCF)*Paper!E23</f>
        <v>0.30819229952279997</v>
      </c>
      <c r="G22" s="535">
        <f>Amnt_Deposited!G18*$D$12*(1-DOCF)*Wood!E23</f>
        <v>0.25425864710630997</v>
      </c>
      <c r="H22" s="535">
        <f>Amnt_Deposited!H18*$F$12*(1-DOCF)*Textiles!E23</f>
        <v>3.8703219009839987E-2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0.99087407927969984</v>
      </c>
      <c r="O22" s="473">
        <f t="shared" si="1"/>
        <v>6.0915742409444995</v>
      </c>
    </row>
    <row r="23" spans="2:15">
      <c r="B23" s="470">
        <f t="shared" si="2"/>
        <v>1955</v>
      </c>
      <c r="C23" s="533">
        <f>Amnt_Deposited!O19*$D$10*(1-DOCF)*MSW!E24</f>
        <v>0</v>
      </c>
      <c r="D23" s="534">
        <f>Amnt_Deposited!C19*$F$10*(1-DOCF)*Food!E24</f>
        <v>0.40216432414949999</v>
      </c>
      <c r="E23" s="535">
        <f>Amnt_Deposited!F19*$F$11*(1-DOCF)*Garden!E24</f>
        <v>0</v>
      </c>
      <c r="F23" s="535">
        <f>Amnt_Deposited!D19*$D$11*(1-DOCF)*Paper!E24</f>
        <v>0.31803339656880003</v>
      </c>
      <c r="G23" s="535">
        <f>Amnt_Deposited!G19*$D$12*(1-DOCF)*Wood!E24</f>
        <v>0.26237755216926001</v>
      </c>
      <c r="H23" s="535">
        <f>Amnt_Deposited!H19*$F$12*(1-DOCF)*Textiles!E24</f>
        <v>3.9939077708639997E-2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1.0225143505962</v>
      </c>
      <c r="O23" s="473">
        <f t="shared" si="1"/>
        <v>7.1140885915406997</v>
      </c>
    </row>
    <row r="24" spans="2:15">
      <c r="B24" s="470">
        <f t="shared" si="2"/>
        <v>1956</v>
      </c>
      <c r="C24" s="533">
        <f>Amnt_Deposited!O20*$D$10*(1-DOCF)*MSW!E25</f>
        <v>0</v>
      </c>
      <c r="D24" s="534">
        <f>Amnt_Deposited!C20*$F$10*(1-DOCF)*Food!E25</f>
        <v>0.40645690841249993</v>
      </c>
      <c r="E24" s="535">
        <f>Amnt_Deposited!F20*$F$11*(1-DOCF)*Garden!E25</f>
        <v>0</v>
      </c>
      <c r="F24" s="535">
        <f>Amnt_Deposited!D20*$D$11*(1-DOCF)*Paper!E25</f>
        <v>0.32142799193999999</v>
      </c>
      <c r="G24" s="535">
        <f>Amnt_Deposited!G20*$D$12*(1-DOCF)*Wood!E25</f>
        <v>0.26517809335049997</v>
      </c>
      <c r="H24" s="535">
        <f>Amnt_Deposited!H20*$F$12*(1-DOCF)*Textiles!E25</f>
        <v>4.036537573199999E-2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1.0334283694349997</v>
      </c>
      <c r="O24" s="473">
        <f t="shared" si="1"/>
        <v>8.1475169609757003</v>
      </c>
    </row>
    <row r="25" spans="2:15">
      <c r="B25" s="470">
        <f t="shared" si="2"/>
        <v>1957</v>
      </c>
      <c r="C25" s="533">
        <f>Amnt_Deposited!O21*$D$10*(1-DOCF)*MSW!E26</f>
        <v>0</v>
      </c>
      <c r="D25" s="534">
        <f>Amnt_Deposited!C21*$F$10*(1-DOCF)*Food!E26</f>
        <v>0.41062243944149995</v>
      </c>
      <c r="E25" s="535">
        <f>Amnt_Deposited!F21*$F$11*(1-DOCF)*Garden!E26</f>
        <v>0</v>
      </c>
      <c r="F25" s="535">
        <f>Amnt_Deposited!D21*$D$11*(1-DOCF)*Paper!E26</f>
        <v>0.32472211302960002</v>
      </c>
      <c r="G25" s="535">
        <f>Amnt_Deposited!G21*$D$12*(1-DOCF)*Wood!E26</f>
        <v>0.26789574324942</v>
      </c>
      <c r="H25" s="535">
        <f>Amnt_Deposited!H21*$F$12*(1-DOCF)*Textiles!E26</f>
        <v>4.0779056054879997E-2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1.0440193517754</v>
      </c>
      <c r="O25" s="473">
        <f t="shared" si="1"/>
        <v>9.1915363127511007</v>
      </c>
    </row>
    <row r="26" spans="2:15">
      <c r="B26" s="470">
        <f t="shared" si="2"/>
        <v>1958</v>
      </c>
      <c r="C26" s="533">
        <f>Amnt_Deposited!O22*$D$10*(1-DOCF)*MSW!E27</f>
        <v>0</v>
      </c>
      <c r="D26" s="534">
        <f>Amnt_Deposited!C22*$F$10*(1-DOCF)*Food!E27</f>
        <v>0.41461327227375</v>
      </c>
      <c r="E26" s="535">
        <f>Amnt_Deposited!F22*$F$11*(1-DOCF)*Garden!E27</f>
        <v>0</v>
      </c>
      <c r="F26" s="535">
        <f>Amnt_Deposited!D22*$D$11*(1-DOCF)*Paper!E27</f>
        <v>0.32787808198200002</v>
      </c>
      <c r="G26" s="535">
        <f>Amnt_Deposited!G22*$D$12*(1-DOCF)*Wood!E27</f>
        <v>0.27049941763515001</v>
      </c>
      <c r="H26" s="535">
        <f>Amnt_Deposited!H22*$F$12*(1-DOCF)*Textiles!E27</f>
        <v>4.1175387039600005E-2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1.0541661589305003</v>
      </c>
      <c r="O26" s="473">
        <f t="shared" si="1"/>
        <v>10.2457024716816</v>
      </c>
    </row>
    <row r="27" spans="2:15">
      <c r="B27" s="470">
        <f t="shared" si="2"/>
        <v>1959</v>
      </c>
      <c r="C27" s="533">
        <f>Amnt_Deposited!O23*$D$10*(1-DOCF)*MSW!E28</f>
        <v>0</v>
      </c>
      <c r="D27" s="534">
        <f>Amnt_Deposited!C23*$F$10*(1-DOCF)*Food!E28</f>
        <v>0.41837268671550004</v>
      </c>
      <c r="E27" s="535">
        <f>Amnt_Deposited!F23*$F$11*(1-DOCF)*Garden!E28</f>
        <v>0</v>
      </c>
      <c r="F27" s="535">
        <f>Amnt_Deposited!D23*$D$11*(1-DOCF)*Paper!E28</f>
        <v>0.33085104420720007</v>
      </c>
      <c r="G27" s="535">
        <f>Amnt_Deposited!G23*$D$12*(1-DOCF)*Wood!E28</f>
        <v>0.27295211147094006</v>
      </c>
      <c r="H27" s="535">
        <f>Amnt_Deposited!H23*$F$12*(1-DOCF)*Textiles!E28</f>
        <v>4.1548735784159997E-2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1.0637245781778002</v>
      </c>
      <c r="O27" s="473">
        <f t="shared" si="1"/>
        <v>11.3094270498594</v>
      </c>
    </row>
    <row r="28" spans="2:15">
      <c r="B28" s="470">
        <f t="shared" si="2"/>
        <v>1960</v>
      </c>
      <c r="C28" s="533">
        <f>Amnt_Deposited!O24*$D$10*(1-DOCF)*MSW!E29</f>
        <v>0</v>
      </c>
      <c r="D28" s="534">
        <f>Amnt_Deposited!C24*$F$10*(1-DOCF)*Food!E29</f>
        <v>0.52254272574899996</v>
      </c>
      <c r="E28" s="535">
        <f>Amnt_Deposited!F24*$F$11*(1-DOCF)*Garden!E29</f>
        <v>0</v>
      </c>
      <c r="F28" s="535">
        <f>Amnt_Deposited!D24*$D$11*(1-DOCF)*Paper!E29</f>
        <v>0.4132291900176</v>
      </c>
      <c r="G28" s="535">
        <f>Amnt_Deposited!G24*$D$12*(1-DOCF)*Wood!E29</f>
        <v>0.34091408176451998</v>
      </c>
      <c r="H28" s="535">
        <f>Amnt_Deposited!H24*$F$12*(1-DOCF)*Textiles!E29</f>
        <v>5.1893898281279993E-2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1.3285798958124</v>
      </c>
      <c r="O28" s="473">
        <f t="shared" si="1"/>
        <v>12.638006945671799</v>
      </c>
    </row>
    <row r="29" spans="2:15">
      <c r="B29" s="470">
        <f t="shared" si="2"/>
        <v>1961</v>
      </c>
      <c r="C29" s="533">
        <f>Amnt_Deposited!O25*$D$10*(1-DOCF)*MSW!E30</f>
        <v>0</v>
      </c>
      <c r="D29" s="534">
        <f>Amnt_Deposited!C25*$F$10*(1-DOCF)*Food!E30</f>
        <v>0.49043992110750001</v>
      </c>
      <c r="E29" s="535">
        <f>Amnt_Deposited!F25*$F$11*(1-DOCF)*Garden!E30</f>
        <v>0</v>
      </c>
      <c r="F29" s="535">
        <f>Amnt_Deposited!D25*$D$11*(1-DOCF)*Paper!E30</f>
        <v>0.38784214450800003</v>
      </c>
      <c r="G29" s="535">
        <f>Amnt_Deposited!G25*$D$12*(1-DOCF)*Wood!E30</f>
        <v>0.31996976921909998</v>
      </c>
      <c r="H29" s="535">
        <f>Amnt_Deposited!H25*$F$12*(1-DOCF)*Textiles!E30</f>
        <v>4.87057576824E-2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1.246957592517</v>
      </c>
      <c r="O29" s="473">
        <f t="shared" si="1"/>
        <v>13.8849645381888</v>
      </c>
    </row>
    <row r="30" spans="2:15">
      <c r="B30" s="470">
        <f t="shared" si="2"/>
        <v>1962</v>
      </c>
      <c r="C30" s="533">
        <f>Amnt_Deposited!O26*$D$10*(1-DOCF)*MSW!E31</f>
        <v>0</v>
      </c>
      <c r="D30" s="534">
        <f>Amnt_Deposited!C26*$F$10*(1-DOCF)*Food!E31</f>
        <v>0.50349175332749996</v>
      </c>
      <c r="E30" s="535">
        <f>Amnt_Deposited!F26*$F$11*(1-DOCF)*Garden!E31</f>
        <v>0</v>
      </c>
      <c r="F30" s="535">
        <f>Amnt_Deposited!D26*$D$11*(1-DOCF)*Paper!E31</f>
        <v>0.39816359343600005</v>
      </c>
      <c r="G30" s="535">
        <f>Amnt_Deposited!G26*$D$12*(1-DOCF)*Wood!E31</f>
        <v>0.3284849645847</v>
      </c>
      <c r="H30" s="535">
        <f>Amnt_Deposited!H26*$F$12*(1-DOCF)*Textiles!E31</f>
        <v>5.0001939640799999E-2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1.2801422509890001</v>
      </c>
      <c r="O30" s="473">
        <f t="shared" si="1"/>
        <v>15.1651067891778</v>
      </c>
    </row>
    <row r="31" spans="2:15">
      <c r="B31" s="470">
        <f t="shared" si="2"/>
        <v>1963</v>
      </c>
      <c r="C31" s="533">
        <f>Amnt_Deposited!O27*$D$10*(1-DOCF)*MSW!E32</f>
        <v>0</v>
      </c>
      <c r="D31" s="534">
        <f>Amnt_Deposited!C27*$F$10*(1-DOCF)*Food!E32</f>
        <v>0.51561956202750003</v>
      </c>
      <c r="E31" s="535">
        <f>Amnt_Deposited!F27*$F$11*(1-DOCF)*Garden!E32</f>
        <v>0</v>
      </c>
      <c r="F31" s="535">
        <f>Amnt_Deposited!D27*$D$11*(1-DOCF)*Paper!E32</f>
        <v>0.40775432031600006</v>
      </c>
      <c r="G31" s="535">
        <f>Amnt_Deposited!G27*$D$12*(1-DOCF)*Wood!E32</f>
        <v>0.33639731426070002</v>
      </c>
      <c r="H31" s="535">
        <f>Amnt_Deposited!H27*$F$12*(1-DOCF)*Textiles!E32</f>
        <v>5.1206356504800002E-2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1.310977553109</v>
      </c>
      <c r="O31" s="473">
        <f t="shared" si="1"/>
        <v>16.4760843422868</v>
      </c>
    </row>
    <row r="32" spans="2:15">
      <c r="B32" s="470">
        <f t="shared" si="2"/>
        <v>1964</v>
      </c>
      <c r="C32" s="533">
        <f>Amnt_Deposited!O28*$D$10*(1-DOCF)*MSW!E33</f>
        <v>0</v>
      </c>
      <c r="D32" s="534">
        <f>Amnt_Deposited!C28*$F$10*(1-DOCF)*Food!E33</f>
        <v>0.52837438668749992</v>
      </c>
      <c r="E32" s="535">
        <f>Amnt_Deposited!F28*$F$11*(1-DOCF)*Garden!E33</f>
        <v>0</v>
      </c>
      <c r="F32" s="535">
        <f>Amnt_Deposited!D28*$D$11*(1-DOCF)*Paper!E33</f>
        <v>0.41784089430000004</v>
      </c>
      <c r="G32" s="535">
        <f>Amnt_Deposited!G28*$D$12*(1-DOCF)*Wood!E33</f>
        <v>0.34471873779749995</v>
      </c>
      <c r="H32" s="535">
        <f>Amnt_Deposited!H28*$F$12*(1-DOCF)*Textiles!E33</f>
        <v>5.2473042539999994E-2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1.3434070613249998</v>
      </c>
      <c r="O32" s="473">
        <f t="shared" si="1"/>
        <v>17.819491403611799</v>
      </c>
    </row>
    <row r="33" spans="2:15">
      <c r="B33" s="470">
        <f t="shared" si="2"/>
        <v>1965</v>
      </c>
      <c r="C33" s="533">
        <f>Amnt_Deposited!O29*$D$10*(1-DOCF)*MSW!E34</f>
        <v>0</v>
      </c>
      <c r="D33" s="534">
        <f>Amnt_Deposited!C29*$F$10*(1-DOCF)*Food!E34</f>
        <v>0.54100958330250015</v>
      </c>
      <c r="E33" s="535">
        <f>Amnt_Deposited!F29*$F$11*(1-DOCF)*Garden!E34</f>
        <v>0</v>
      </c>
      <c r="F33" s="535">
        <f>Amnt_Deposited!D29*$D$11*(1-DOCF)*Paper!E34</f>
        <v>0.42783286587600017</v>
      </c>
      <c r="G33" s="535">
        <f>Amnt_Deposited!G29*$D$12*(1-DOCF)*Wood!E34</f>
        <v>0.35296211434770008</v>
      </c>
      <c r="H33" s="535">
        <f>Amnt_Deposited!H29*$F$12*(1-DOCF)*Textiles!E34</f>
        <v>5.3727848272800006E-2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1.3755324117990007</v>
      </c>
      <c r="O33" s="473">
        <f t="shared" si="1"/>
        <v>19.195023815410799</v>
      </c>
    </row>
    <row r="34" spans="2:15">
      <c r="B34" s="470">
        <f t="shared" si="2"/>
        <v>1966</v>
      </c>
      <c r="C34" s="533">
        <f>Amnt_Deposited!O30*$D$10*(1-DOCF)*MSW!E35</f>
        <v>0</v>
      </c>
      <c r="D34" s="534">
        <f>Amnt_Deposited!C30*$F$10*(1-DOCF)*Food!E35</f>
        <v>0.5533023962025001</v>
      </c>
      <c r="E34" s="535">
        <f>Amnt_Deposited!F30*$F$11*(1-DOCF)*Garden!E35</f>
        <v>0</v>
      </c>
      <c r="F34" s="535">
        <f>Amnt_Deposited!D30*$D$11*(1-DOCF)*Paper!E35</f>
        <v>0.43755407883600017</v>
      </c>
      <c r="G34" s="535">
        <f>Amnt_Deposited!G30*$D$12*(1-DOCF)*Wood!E35</f>
        <v>0.36098211503970007</v>
      </c>
      <c r="H34" s="535">
        <f>Amnt_Deposited!H30*$F$12*(1-DOCF)*Textiles!E35</f>
        <v>5.4948651760800007E-2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1.4067872418390004</v>
      </c>
      <c r="O34" s="473">
        <f t="shared" si="1"/>
        <v>20.601811057249801</v>
      </c>
    </row>
    <row r="35" spans="2:15">
      <c r="B35" s="470">
        <f t="shared" si="2"/>
        <v>1967</v>
      </c>
      <c r="C35" s="533">
        <f>Amnt_Deposited!O31*$D$10*(1-DOCF)*MSW!E36</f>
        <v>0</v>
      </c>
      <c r="D35" s="534">
        <f>Amnt_Deposited!C31*$F$10*(1-DOCF)*Food!E36</f>
        <v>0.57080315416499994</v>
      </c>
      <c r="E35" s="535">
        <f>Amnt_Deposited!F31*$F$11*(1-DOCF)*Garden!E36</f>
        <v>0</v>
      </c>
      <c r="F35" s="535">
        <f>Amnt_Deposited!D31*$D$11*(1-DOCF)*Paper!E36</f>
        <v>0.45139375869600001</v>
      </c>
      <c r="G35" s="535">
        <f>Amnt_Deposited!G31*$D$12*(1-DOCF)*Wood!E36</f>
        <v>0.37239985092420003</v>
      </c>
      <c r="H35" s="535">
        <f>Amnt_Deposited!H31*$F$12*(1-DOCF)*Textiles!E36</f>
        <v>5.6686658068800001E-2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1.4512834218539998</v>
      </c>
      <c r="O35" s="473">
        <f t="shared" si="1"/>
        <v>22.053094479103802</v>
      </c>
    </row>
    <row r="36" spans="2:15">
      <c r="B36" s="470">
        <f t="shared" si="2"/>
        <v>1968</v>
      </c>
      <c r="C36" s="533">
        <f>Amnt_Deposited!O32*$D$10*(1-DOCF)*MSW!E37</f>
        <v>0</v>
      </c>
      <c r="D36" s="534">
        <f>Amnt_Deposited!C32*$F$10*(1-DOCF)*Food!E37</f>
        <v>0.58770164679749992</v>
      </c>
      <c r="E36" s="535">
        <f>Amnt_Deposited!F32*$F$11*(1-DOCF)*Garden!E37</f>
        <v>0</v>
      </c>
      <c r="F36" s="535">
        <f>Amnt_Deposited!D32*$D$11*(1-DOCF)*Paper!E37</f>
        <v>0.46475716436400005</v>
      </c>
      <c r="G36" s="535">
        <f>Amnt_Deposited!G32*$D$12*(1-DOCF)*Wood!E37</f>
        <v>0.3834246606003</v>
      </c>
      <c r="H36" s="535">
        <f>Amnt_Deposited!H32*$F$12*(1-DOCF)*Textiles!E37</f>
        <v>5.8364853199199998E-2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1.4942483249609999</v>
      </c>
      <c r="O36" s="473">
        <f t="shared" si="1"/>
        <v>23.547342804064801</v>
      </c>
    </row>
    <row r="37" spans="2:15">
      <c r="B37" s="470">
        <f t="shared" si="2"/>
        <v>1969</v>
      </c>
      <c r="C37" s="533">
        <f>Amnt_Deposited!O33*$D$10*(1-DOCF)*MSW!E38</f>
        <v>0</v>
      </c>
      <c r="D37" s="534">
        <f>Amnt_Deposited!C33*$F$10*(1-DOCF)*Food!E38</f>
        <v>0.60460013943000013</v>
      </c>
      <c r="E37" s="535">
        <f>Amnt_Deposited!F33*$F$11*(1-DOCF)*Garden!E38</f>
        <v>0</v>
      </c>
      <c r="F37" s="535">
        <f>Amnt_Deposited!D33*$D$11*(1-DOCF)*Paper!E38</f>
        <v>0.47812057003200015</v>
      </c>
      <c r="G37" s="535">
        <f>Amnt_Deposited!G33*$D$12*(1-DOCF)*Wood!E38</f>
        <v>0.39444947027640009</v>
      </c>
      <c r="H37" s="535">
        <f>Amnt_Deposited!H33*$F$12*(1-DOCF)*Textiles!E38</f>
        <v>6.0043048329600002E-2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1.5372132280680004</v>
      </c>
      <c r="O37" s="473">
        <f t="shared" si="1"/>
        <v>25.084556032132802</v>
      </c>
    </row>
    <row r="38" spans="2:15">
      <c r="B38" s="470">
        <f t="shared" si="2"/>
        <v>1970</v>
      </c>
      <c r="C38" s="533">
        <f>Amnt_Deposited!O34*$D$10*(1-DOCF)*MSW!E39</f>
        <v>0</v>
      </c>
      <c r="D38" s="534">
        <f>Amnt_Deposited!C34*$F$10*(1-DOCF)*Food!E39</f>
        <v>0.62149863206249989</v>
      </c>
      <c r="E38" s="535">
        <f>Amnt_Deposited!F34*$F$11*(1-DOCF)*Garden!E39</f>
        <v>0</v>
      </c>
      <c r="F38" s="535">
        <f>Amnt_Deposited!D34*$D$11*(1-DOCF)*Paper!E39</f>
        <v>0.49148397570000002</v>
      </c>
      <c r="G38" s="535">
        <f>Amnt_Deposited!G34*$D$12*(1-DOCF)*Wood!E39</f>
        <v>0.40547427995250002</v>
      </c>
      <c r="H38" s="535">
        <f>Amnt_Deposited!H34*$F$12*(1-DOCF)*Textiles!E39</f>
        <v>6.1721243459999998E-2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1.5801781311750001</v>
      </c>
      <c r="O38" s="473">
        <f t="shared" si="1"/>
        <v>26.664734163307802</v>
      </c>
    </row>
    <row r="39" spans="2:15">
      <c r="B39" s="470">
        <f t="shared" si="2"/>
        <v>1971</v>
      </c>
      <c r="C39" s="533">
        <f>Amnt_Deposited!O35*$D$10*(1-DOCF)*MSW!E40</f>
        <v>0</v>
      </c>
      <c r="D39" s="534">
        <f>Amnt_Deposited!C35*$F$10*(1-DOCF)*Food!E40</f>
        <v>0.63839712469499987</v>
      </c>
      <c r="E39" s="535">
        <f>Amnt_Deposited!F35*$F$11*(1-DOCF)*Garden!E40</f>
        <v>0</v>
      </c>
      <c r="F39" s="535">
        <f>Amnt_Deposited!D35*$D$11*(1-DOCF)*Paper!E40</f>
        <v>0.504847381368</v>
      </c>
      <c r="G39" s="535">
        <f>Amnt_Deposited!G35*$D$12*(1-DOCF)*Wood!E40</f>
        <v>0.41649908962859999</v>
      </c>
      <c r="H39" s="535">
        <f>Amnt_Deposited!H35*$F$12*(1-DOCF)*Textiles!E40</f>
        <v>6.3399438590399981E-2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1.6231430342819999</v>
      </c>
      <c r="O39" s="473">
        <f t="shared" si="1"/>
        <v>28.2878771975898</v>
      </c>
    </row>
    <row r="40" spans="2:15">
      <c r="B40" s="470">
        <f t="shared" si="2"/>
        <v>1972</v>
      </c>
      <c r="C40" s="533">
        <f>Amnt_Deposited!O36*$D$10*(1-DOCF)*MSW!E41</f>
        <v>0</v>
      </c>
      <c r="D40" s="534">
        <f>Amnt_Deposited!C36*$F$10*(1-DOCF)*Food!E41</f>
        <v>0.65529561732750008</v>
      </c>
      <c r="E40" s="535">
        <f>Amnt_Deposited!F36*$F$11*(1-DOCF)*Garden!E41</f>
        <v>0</v>
      </c>
      <c r="F40" s="535">
        <f>Amnt_Deposited!D36*$D$11*(1-DOCF)*Paper!E41</f>
        <v>0.5182107870360001</v>
      </c>
      <c r="G40" s="535">
        <f>Amnt_Deposited!G36*$D$12*(1-DOCF)*Wood!E41</f>
        <v>0.42752389930470003</v>
      </c>
      <c r="H40" s="535">
        <f>Amnt_Deposited!H36*$F$12*(1-DOCF)*Textiles!E41</f>
        <v>6.5077633720799999E-2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1.666107937389</v>
      </c>
      <c r="O40" s="473">
        <f t="shared" si="1"/>
        <v>29.953985134978801</v>
      </c>
    </row>
    <row r="41" spans="2:15">
      <c r="B41" s="470">
        <f t="shared" si="2"/>
        <v>1973</v>
      </c>
      <c r="C41" s="533">
        <f>Amnt_Deposited!O37*$D$10*(1-DOCF)*MSW!E42</f>
        <v>0</v>
      </c>
      <c r="D41" s="534">
        <f>Amnt_Deposited!C37*$F$10*(1-DOCF)*Food!E42</f>
        <v>0.67219410996000006</v>
      </c>
      <c r="E41" s="535">
        <f>Amnt_Deposited!F37*$F$11*(1-DOCF)*Garden!E42</f>
        <v>0</v>
      </c>
      <c r="F41" s="535">
        <f>Amnt_Deposited!D37*$D$11*(1-DOCF)*Paper!E42</f>
        <v>0.53157419270400008</v>
      </c>
      <c r="G41" s="535">
        <f>Amnt_Deposited!G37*$D$12*(1-DOCF)*Wood!E42</f>
        <v>0.43854870898080001</v>
      </c>
      <c r="H41" s="535">
        <f>Amnt_Deposited!H37*$F$12*(1-DOCF)*Textiles!E42</f>
        <v>6.6755828851200003E-2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1.7090728404960003</v>
      </c>
      <c r="O41" s="473">
        <f t="shared" si="1"/>
        <v>31.6630579754748</v>
      </c>
    </row>
    <row r="42" spans="2:15">
      <c r="B42" s="470">
        <f t="shared" si="2"/>
        <v>1974</v>
      </c>
      <c r="C42" s="533">
        <f>Amnt_Deposited!O38*$D$10*(1-DOCF)*MSW!E43</f>
        <v>0</v>
      </c>
      <c r="D42" s="534">
        <f>Amnt_Deposited!C38*$F$10*(1-DOCF)*Food!E43</f>
        <v>0.68909260259249983</v>
      </c>
      <c r="E42" s="535">
        <f>Amnt_Deposited!F38*$F$11*(1-DOCF)*Garden!E43</f>
        <v>0</v>
      </c>
      <c r="F42" s="535">
        <f>Amnt_Deposited!D38*$D$11*(1-DOCF)*Paper!E43</f>
        <v>0.54493759837199995</v>
      </c>
      <c r="G42" s="535">
        <f>Amnt_Deposited!G38*$D$12*(1-DOCF)*Wood!E43</f>
        <v>0.44957351865689993</v>
      </c>
      <c r="H42" s="535">
        <f>Amnt_Deposited!H38*$F$12*(1-DOCF)*Textiles!E43</f>
        <v>6.8434023981599992E-2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1.7520377436029997</v>
      </c>
      <c r="O42" s="473">
        <f t="shared" si="1"/>
        <v>33.415095719077797</v>
      </c>
    </row>
    <row r="43" spans="2:15">
      <c r="B43" s="470">
        <f t="shared" si="2"/>
        <v>1975</v>
      </c>
      <c r="C43" s="533">
        <f>Amnt_Deposited!O39*$D$10*(1-DOCF)*MSW!E44</f>
        <v>0</v>
      </c>
      <c r="D43" s="534">
        <f>Amnt_Deposited!C39*$F$10*(1-DOCF)*Food!E44</f>
        <v>0.70599109522499981</v>
      </c>
      <c r="E43" s="535">
        <f>Amnt_Deposited!F39*$F$11*(1-DOCF)*Garden!E44</f>
        <v>0</v>
      </c>
      <c r="F43" s="535">
        <f>Amnt_Deposited!D39*$D$11*(1-DOCF)*Paper!E44</f>
        <v>0.55830100403999994</v>
      </c>
      <c r="G43" s="535">
        <f>Amnt_Deposited!G39*$D$12*(1-DOCF)*Wood!E44</f>
        <v>0.46059832833299996</v>
      </c>
      <c r="H43" s="535">
        <f>Amnt_Deposited!H39*$F$12*(1-DOCF)*Textiles!E44</f>
        <v>7.0112219111999982E-2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1.7950026467099998</v>
      </c>
      <c r="O43" s="473">
        <f t="shared" si="1"/>
        <v>35.2100983657878</v>
      </c>
    </row>
    <row r="44" spans="2:15">
      <c r="B44" s="470">
        <f t="shared" si="2"/>
        <v>1976</v>
      </c>
      <c r="C44" s="533">
        <f>Amnt_Deposited!O40*$D$10*(1-DOCF)*MSW!E45</f>
        <v>0</v>
      </c>
      <c r="D44" s="534">
        <f>Amnt_Deposited!C40*$F$10*(1-DOCF)*Food!E45</f>
        <v>0.72288958785750013</v>
      </c>
      <c r="E44" s="535">
        <f>Amnt_Deposited!F40*$F$11*(1-DOCF)*Garden!E45</f>
        <v>0</v>
      </c>
      <c r="F44" s="535">
        <f>Amnt_Deposited!D40*$D$11*(1-DOCF)*Paper!E45</f>
        <v>0.57166440970800003</v>
      </c>
      <c r="G44" s="535">
        <f>Amnt_Deposited!G40*$D$12*(1-DOCF)*Wood!E45</f>
        <v>0.47162313800910011</v>
      </c>
      <c r="H44" s="535">
        <f>Amnt_Deposited!H40*$F$12*(1-DOCF)*Textiles!E45</f>
        <v>7.17904142424E-2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1.8379675498170001</v>
      </c>
      <c r="O44" s="473">
        <f t="shared" si="1"/>
        <v>37.048065915604802</v>
      </c>
    </row>
    <row r="45" spans="2:15">
      <c r="B45" s="470">
        <f t="shared" si="2"/>
        <v>1977</v>
      </c>
      <c r="C45" s="533">
        <f>Amnt_Deposited!O41*$D$10*(1-DOCF)*MSW!E46</f>
        <v>0</v>
      </c>
      <c r="D45" s="534">
        <f>Amnt_Deposited!C41*$F$10*(1-DOCF)*Food!E46</f>
        <v>0.73978808049</v>
      </c>
      <c r="E45" s="535">
        <f>Amnt_Deposited!F41*$F$11*(1-DOCF)*Garden!E46</f>
        <v>0</v>
      </c>
      <c r="F45" s="535">
        <f>Amnt_Deposited!D41*$D$11*(1-DOCF)*Paper!E46</f>
        <v>0.58502781537600002</v>
      </c>
      <c r="G45" s="535">
        <f>Amnt_Deposited!G41*$D$12*(1-DOCF)*Wood!E46</f>
        <v>0.48264794768520003</v>
      </c>
      <c r="H45" s="535">
        <f>Amnt_Deposited!H41*$F$12*(1-DOCF)*Textiles!E46</f>
        <v>7.3468609372799989E-2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1.8809324529240004</v>
      </c>
      <c r="O45" s="473">
        <f t="shared" si="1"/>
        <v>38.928998368528802</v>
      </c>
    </row>
    <row r="46" spans="2:15">
      <c r="B46" s="470">
        <f t="shared" si="2"/>
        <v>1978</v>
      </c>
      <c r="C46" s="533">
        <f>Amnt_Deposited!O42*$D$10*(1-DOCF)*MSW!E47</f>
        <v>0</v>
      </c>
      <c r="D46" s="534">
        <f>Amnt_Deposited!C42*$F$10*(1-DOCF)*Food!E47</f>
        <v>0.75668657312249998</v>
      </c>
      <c r="E46" s="535">
        <f>Amnt_Deposited!F42*$F$11*(1-DOCF)*Garden!E47</f>
        <v>0</v>
      </c>
      <c r="F46" s="535">
        <f>Amnt_Deposited!D42*$D$11*(1-DOCF)*Paper!E47</f>
        <v>0.59839122104400011</v>
      </c>
      <c r="G46" s="535">
        <f>Amnt_Deposited!G42*$D$12*(1-DOCF)*Wood!E47</f>
        <v>0.49367275736130006</v>
      </c>
      <c r="H46" s="535">
        <f>Amnt_Deposited!H42*$F$12*(1-DOCF)*Textiles!E47</f>
        <v>7.5146804503199993E-2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1.9238973560310002</v>
      </c>
      <c r="O46" s="473">
        <f t="shared" si="1"/>
        <v>40.852895724559801</v>
      </c>
    </row>
    <row r="47" spans="2:15">
      <c r="B47" s="470">
        <f t="shared" si="2"/>
        <v>1979</v>
      </c>
      <c r="C47" s="533">
        <f>Amnt_Deposited!O43*$D$10*(1-DOCF)*MSW!E48</f>
        <v>0</v>
      </c>
      <c r="D47" s="534">
        <f>Amnt_Deposited!C43*$F$10*(1-DOCF)*Food!E48</f>
        <v>0.77358506575500008</v>
      </c>
      <c r="E47" s="535">
        <f>Amnt_Deposited!F43*$F$11*(1-DOCF)*Garden!E48</f>
        <v>0</v>
      </c>
      <c r="F47" s="535">
        <f>Amnt_Deposited!D43*$D$11*(1-DOCF)*Paper!E48</f>
        <v>0.61175462671200009</v>
      </c>
      <c r="G47" s="535">
        <f>Amnt_Deposited!G43*$D$12*(1-DOCF)*Wood!E48</f>
        <v>0.5046975670374001</v>
      </c>
      <c r="H47" s="535">
        <f>Amnt_Deposited!H43*$F$12*(1-DOCF)*Textiles!E48</f>
        <v>7.6824999633599997E-2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1.9668622591380003</v>
      </c>
      <c r="O47" s="473">
        <f t="shared" si="1"/>
        <v>42.819757983697798</v>
      </c>
    </row>
    <row r="48" spans="2:15">
      <c r="B48" s="470">
        <f t="shared" si="2"/>
        <v>1980</v>
      </c>
      <c r="C48" s="533">
        <f>Amnt_Deposited!O44*$D$10*(1-DOCF)*MSW!E49</f>
        <v>0</v>
      </c>
      <c r="D48" s="534">
        <f>Amnt_Deposited!C44*$F$10*(1-DOCF)*Food!E49</f>
        <v>0.79048355838749995</v>
      </c>
      <c r="E48" s="535">
        <f>Amnt_Deposited!F44*$F$11*(1-DOCF)*Garden!E49</f>
        <v>0</v>
      </c>
      <c r="F48" s="535">
        <f>Amnt_Deposited!D44*$D$11*(1-DOCF)*Paper!E49</f>
        <v>0.62511803238000008</v>
      </c>
      <c r="G48" s="535">
        <f>Amnt_Deposited!G44*$D$12*(1-DOCF)*Wood!E49</f>
        <v>0.51572237671349996</v>
      </c>
      <c r="H48" s="535">
        <f>Amnt_Deposited!H44*$F$12*(1-DOCF)*Textiles!E49</f>
        <v>7.8503194763999987E-2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2.0098271622449997</v>
      </c>
      <c r="O48" s="473">
        <f t="shared" si="1"/>
        <v>44.829585145942801</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44.829585145942801</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44.829585145942801</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44.829585145942801</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44.829585145942801</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44.829585145942801</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44.829585145942801</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44.829585145942801</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44.829585145942801</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44.829585145942801</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44.829585145942801</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44.829585145942801</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44.829585145942801</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44.829585145942801</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44.829585145942801</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44.829585145942801</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44.829585145942801</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44.829585145942801</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44.829585145942801</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44.829585145942801</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44.829585145942801</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44.829585145942801</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44.829585145942801</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44.829585145942801</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44.829585145942801</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44.829585145942801</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44.829585145942801</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44.829585145942801</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44.829585145942801</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44.829585145942801</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44.829585145942801</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44.829585145942801</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44.829585145942801</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44.829585145942801</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44.829585145942801</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44.829585145942801</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44.829585145942801</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44.829585145942801</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44.829585145942801</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44.829585145942801</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44.829585145942801</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44.829585145942801</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44.829585145942801</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44.829585145942801</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44.829585145942801</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44.829585145942801</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44.829585145942801</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44.829585145942801</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44.829585145942801</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44.829585145942801</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44.829585145942801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8.1059963291999999</v>
      </c>
      <c r="D19" s="416">
        <f>Dry_Matter_Content!C6</f>
        <v>0.59</v>
      </c>
      <c r="E19" s="283">
        <f>MCF!R18</f>
        <v>1</v>
      </c>
      <c r="F19" s="130">
        <f>C19*D19*$K$6*DOCF*E19</f>
        <v>0.90868218850332005</v>
      </c>
      <c r="G19" s="65">
        <f t="shared" ref="G19:G50" si="0">F19*$K$12</f>
        <v>0.90868218850332005</v>
      </c>
      <c r="H19" s="65">
        <f>F19*(1-$K$12)</f>
        <v>0</v>
      </c>
      <c r="I19" s="65">
        <f t="shared" ref="I19:I50" si="1">G19+I18*$K$10</f>
        <v>0.90868218850332005</v>
      </c>
      <c r="J19" s="65">
        <f t="shared" ref="J19:J50" si="2">I18*(1-$K$10)+H19</f>
        <v>0</v>
      </c>
      <c r="K19" s="66">
        <f>J19*CH4_fraction*conv</f>
        <v>0</v>
      </c>
      <c r="O19" s="95">
        <f>Amnt_Deposited!B14</f>
        <v>2000</v>
      </c>
      <c r="P19" s="98">
        <f>Amnt_Deposited!C14</f>
        <v>8.1059963291999999</v>
      </c>
      <c r="Q19" s="283">
        <f>MCF!R18</f>
        <v>1</v>
      </c>
      <c r="R19" s="130">
        <f t="shared" ref="R19:R50" si="3">P19*$W$6*DOCF*Q19</f>
        <v>0.60794972468999997</v>
      </c>
      <c r="S19" s="65">
        <f>R19*$W$12</f>
        <v>0.60794972468999997</v>
      </c>
      <c r="T19" s="65">
        <f>R19*(1-$W$12)</f>
        <v>0</v>
      </c>
      <c r="U19" s="65">
        <f>S19+U18*$W$10</f>
        <v>0.60794972468999997</v>
      </c>
      <c r="V19" s="65">
        <f>U18*(1-$W$10)+T19</f>
        <v>0</v>
      </c>
      <c r="W19" s="66">
        <f>V19*CH4_fraction*conv</f>
        <v>0</v>
      </c>
    </row>
    <row r="20" spans="2:23">
      <c r="B20" s="96">
        <f>Amnt_Deposited!B15</f>
        <v>2001</v>
      </c>
      <c r="C20" s="773">
        <f>Amnt_Deposited!C15</f>
        <v>8.2734343411499989</v>
      </c>
      <c r="D20" s="418">
        <f>Dry_Matter_Content!C7</f>
        <v>0.59</v>
      </c>
      <c r="E20" s="284">
        <f>MCF!R19</f>
        <v>1</v>
      </c>
      <c r="F20" s="67">
        <f t="shared" ref="F20:F50" si="4">C20*D20*$K$6*DOCF*E20</f>
        <v>0.92745198964291475</v>
      </c>
      <c r="G20" s="67">
        <f t="shared" si="0"/>
        <v>0.92745198964291475</v>
      </c>
      <c r="H20" s="67">
        <f t="shared" ref="H20:H50" si="5">F20*(1-$K$12)</f>
        <v>0</v>
      </c>
      <c r="I20" s="67">
        <f t="shared" si="1"/>
        <v>1.5365598760722259</v>
      </c>
      <c r="J20" s="67">
        <f t="shared" si="2"/>
        <v>0.29957430207400904</v>
      </c>
      <c r="K20" s="100">
        <f>J20*CH4_fraction*conv</f>
        <v>0.19971620138267268</v>
      </c>
      <c r="M20" s="393"/>
      <c r="O20" s="96">
        <f>Amnt_Deposited!B15</f>
        <v>2001</v>
      </c>
      <c r="P20" s="99">
        <f>Amnt_Deposited!C15</f>
        <v>8.2734343411499989</v>
      </c>
      <c r="Q20" s="284">
        <f>MCF!R19</f>
        <v>1</v>
      </c>
      <c r="R20" s="67">
        <f t="shared" si="3"/>
        <v>0.62050757558624992</v>
      </c>
      <c r="S20" s="67">
        <f>R20*$W$12</f>
        <v>0.62050757558624992</v>
      </c>
      <c r="T20" s="67">
        <f>R20*(1-$W$12)</f>
        <v>0</v>
      </c>
      <c r="U20" s="67">
        <f>S20+U19*$W$10</f>
        <v>1.0280284630278049</v>
      </c>
      <c r="V20" s="67">
        <f>U19*(1-$W$10)+T20</f>
        <v>0.20042883724844493</v>
      </c>
      <c r="W20" s="100">
        <f>V20*CH4_fraction*conv</f>
        <v>0.1336192248322966</v>
      </c>
    </row>
    <row r="21" spans="2:23">
      <c r="B21" s="96">
        <f>Amnt_Deposited!B16</f>
        <v>2002</v>
      </c>
      <c r="C21" s="773">
        <f>Amnt_Deposited!C16</f>
        <v>5.1405738476400007</v>
      </c>
      <c r="D21" s="418">
        <f>Dry_Matter_Content!C8</f>
        <v>0.59</v>
      </c>
      <c r="E21" s="284">
        <f>MCF!R20</f>
        <v>1</v>
      </c>
      <c r="F21" s="67">
        <f t="shared" si="4"/>
        <v>0.5762583283204441</v>
      </c>
      <c r="G21" s="67">
        <f t="shared" si="0"/>
        <v>0.5762583283204441</v>
      </c>
      <c r="H21" s="67">
        <f t="shared" si="5"/>
        <v>0</v>
      </c>
      <c r="I21" s="67">
        <f t="shared" si="1"/>
        <v>1.6062452151856947</v>
      </c>
      <c r="J21" s="67">
        <f t="shared" si="2"/>
        <v>0.50657298920697513</v>
      </c>
      <c r="K21" s="100">
        <f t="shared" ref="K21:K84" si="6">J21*CH4_fraction*conv</f>
        <v>0.33771532613798338</v>
      </c>
      <c r="O21" s="96">
        <f>Amnt_Deposited!B16</f>
        <v>2002</v>
      </c>
      <c r="P21" s="99">
        <f>Amnt_Deposited!C16</f>
        <v>5.1405738476400007</v>
      </c>
      <c r="Q21" s="284">
        <f>MCF!R20</f>
        <v>1</v>
      </c>
      <c r="R21" s="67">
        <f t="shared" si="3"/>
        <v>0.38554303857300004</v>
      </c>
      <c r="S21" s="67">
        <f t="shared" ref="S21:S84" si="7">R21*$W$12</f>
        <v>0.38554303857300004</v>
      </c>
      <c r="T21" s="67">
        <f t="shared" ref="T21:T84" si="8">R21*(1-$W$12)</f>
        <v>0</v>
      </c>
      <c r="U21" s="67">
        <f t="shared" ref="U21:U84" si="9">S21+U20*$W$10</f>
        <v>1.0746511252357458</v>
      </c>
      <c r="V21" s="67">
        <f t="shared" ref="V21:V84" si="10">U20*(1-$W$10)+T21</f>
        <v>0.33892037636505917</v>
      </c>
      <c r="W21" s="100">
        <f t="shared" ref="W21:W84" si="11">V21*CH4_fraction*conv</f>
        <v>0.2259469175767061</v>
      </c>
    </row>
    <row r="22" spans="2:23">
      <c r="B22" s="96">
        <f>Amnt_Deposited!B17</f>
        <v>2003</v>
      </c>
      <c r="C22" s="773">
        <f>Amnt_Deposited!C17</f>
        <v>5.2286943406499997</v>
      </c>
      <c r="D22" s="418">
        <f>Dry_Matter_Content!C9</f>
        <v>0.59</v>
      </c>
      <c r="E22" s="284">
        <f>MCF!R21</f>
        <v>1</v>
      </c>
      <c r="F22" s="67">
        <f t="shared" si="4"/>
        <v>0.58613663558686491</v>
      </c>
      <c r="G22" s="67">
        <f t="shared" si="0"/>
        <v>0.58613663558686491</v>
      </c>
      <c r="H22" s="67">
        <f t="shared" si="5"/>
        <v>0</v>
      </c>
      <c r="I22" s="67">
        <f t="shared" si="1"/>
        <v>1.6628350021746652</v>
      </c>
      <c r="J22" s="67">
        <f t="shared" si="2"/>
        <v>0.52954684859789447</v>
      </c>
      <c r="K22" s="100">
        <f t="shared" si="6"/>
        <v>0.3530312323985963</v>
      </c>
      <c r="N22" s="258"/>
      <c r="O22" s="96">
        <f>Amnt_Deposited!B17</f>
        <v>2003</v>
      </c>
      <c r="P22" s="99">
        <f>Amnt_Deposited!C17</f>
        <v>5.2286943406499997</v>
      </c>
      <c r="Q22" s="284">
        <f>MCF!R21</f>
        <v>1</v>
      </c>
      <c r="R22" s="67">
        <f t="shared" si="3"/>
        <v>0.39215207554874998</v>
      </c>
      <c r="S22" s="67">
        <f t="shared" si="7"/>
        <v>0.39215207554874998</v>
      </c>
      <c r="T22" s="67">
        <f t="shared" si="8"/>
        <v>0</v>
      </c>
      <c r="U22" s="67">
        <f t="shared" si="9"/>
        <v>1.1125122672890266</v>
      </c>
      <c r="V22" s="67">
        <f t="shared" si="10"/>
        <v>0.35429093349546908</v>
      </c>
      <c r="W22" s="100">
        <f t="shared" si="11"/>
        <v>0.23619395566364604</v>
      </c>
    </row>
    <row r="23" spans="2:23">
      <c r="B23" s="96">
        <f>Amnt_Deposited!B18</f>
        <v>2004</v>
      </c>
      <c r="C23" s="773">
        <f>Amnt_Deposited!C18</f>
        <v>5.1962655152099995</v>
      </c>
      <c r="D23" s="418">
        <f>Dry_Matter_Content!C10</f>
        <v>0.59</v>
      </c>
      <c r="E23" s="284">
        <f>MCF!R22</f>
        <v>1</v>
      </c>
      <c r="F23" s="67">
        <f t="shared" si="4"/>
        <v>0.58250136425504095</v>
      </c>
      <c r="G23" s="67">
        <f t="shared" si="0"/>
        <v>0.58250136425504095</v>
      </c>
      <c r="H23" s="67">
        <f t="shared" si="5"/>
        <v>0</v>
      </c>
      <c r="I23" s="67">
        <f t="shared" si="1"/>
        <v>1.6971329994624349</v>
      </c>
      <c r="J23" s="67">
        <f t="shared" si="2"/>
        <v>0.54820336696727123</v>
      </c>
      <c r="K23" s="100">
        <f t="shared" si="6"/>
        <v>0.36546891131151416</v>
      </c>
      <c r="N23" s="258"/>
      <c r="O23" s="96">
        <f>Amnt_Deposited!B18</f>
        <v>2004</v>
      </c>
      <c r="P23" s="99">
        <f>Amnt_Deposited!C18</f>
        <v>5.1962655152099995</v>
      </c>
      <c r="Q23" s="284">
        <f>MCF!R22</f>
        <v>1</v>
      </c>
      <c r="R23" s="67">
        <f t="shared" si="3"/>
        <v>0.38971991364074993</v>
      </c>
      <c r="S23" s="67">
        <f t="shared" si="7"/>
        <v>0.38971991364074993</v>
      </c>
      <c r="T23" s="67">
        <f t="shared" si="8"/>
        <v>0</v>
      </c>
      <c r="U23" s="67">
        <f t="shared" si="9"/>
        <v>1.1354591878651437</v>
      </c>
      <c r="V23" s="67">
        <f t="shared" si="10"/>
        <v>0.36677299306463279</v>
      </c>
      <c r="W23" s="100">
        <f t="shared" si="11"/>
        <v>0.24451532870975518</v>
      </c>
    </row>
    <row r="24" spans="2:23">
      <c r="B24" s="96">
        <f>Amnt_Deposited!B19</f>
        <v>2005</v>
      </c>
      <c r="C24" s="773">
        <f>Amnt_Deposited!C19</f>
        <v>5.3621909886600001</v>
      </c>
      <c r="D24" s="418">
        <f>Dry_Matter_Content!C11</f>
        <v>0.59</v>
      </c>
      <c r="E24" s="284">
        <f>MCF!R23</f>
        <v>1</v>
      </c>
      <c r="F24" s="67">
        <f t="shared" si="4"/>
        <v>0.60110160982878602</v>
      </c>
      <c r="G24" s="67">
        <f t="shared" si="0"/>
        <v>0.60110160982878602</v>
      </c>
      <c r="H24" s="67">
        <f t="shared" si="5"/>
        <v>0</v>
      </c>
      <c r="I24" s="67">
        <f t="shared" si="1"/>
        <v>1.7387238801570479</v>
      </c>
      <c r="J24" s="67">
        <f t="shared" si="2"/>
        <v>0.55951072913417288</v>
      </c>
      <c r="K24" s="100">
        <f t="shared" si="6"/>
        <v>0.37300715275611523</v>
      </c>
      <c r="N24" s="258"/>
      <c r="O24" s="96">
        <f>Amnt_Deposited!B19</f>
        <v>2005</v>
      </c>
      <c r="P24" s="99">
        <f>Amnt_Deposited!C19</f>
        <v>5.3621909886600001</v>
      </c>
      <c r="Q24" s="284">
        <f>MCF!R23</f>
        <v>1</v>
      </c>
      <c r="R24" s="67">
        <f t="shared" si="3"/>
        <v>0.40216432414949999</v>
      </c>
      <c r="S24" s="67">
        <f t="shared" si="7"/>
        <v>0.40216432414949999</v>
      </c>
      <c r="T24" s="67">
        <f t="shared" si="8"/>
        <v>0</v>
      </c>
      <c r="U24" s="67">
        <f t="shared" si="9"/>
        <v>1.1632853792308526</v>
      </c>
      <c r="V24" s="67">
        <f t="shared" si="10"/>
        <v>0.37433813278379091</v>
      </c>
      <c r="W24" s="100">
        <f t="shared" si="11"/>
        <v>0.24955875518919393</v>
      </c>
    </row>
    <row r="25" spans="2:23">
      <c r="B25" s="96">
        <f>Amnt_Deposited!B20</f>
        <v>2006</v>
      </c>
      <c r="C25" s="773">
        <f>Amnt_Deposited!C20</f>
        <v>5.4194254454999991</v>
      </c>
      <c r="D25" s="418">
        <f>Dry_Matter_Content!C12</f>
        <v>0.59</v>
      </c>
      <c r="E25" s="284">
        <f>MCF!R24</f>
        <v>1</v>
      </c>
      <c r="F25" s="67">
        <f t="shared" si="4"/>
        <v>0.60751759244054993</v>
      </c>
      <c r="G25" s="67">
        <f t="shared" si="0"/>
        <v>0.60751759244054993</v>
      </c>
      <c r="H25" s="67">
        <f t="shared" si="5"/>
        <v>0</v>
      </c>
      <c r="I25" s="67">
        <f t="shared" si="1"/>
        <v>1.7730190638306875</v>
      </c>
      <c r="J25" s="67">
        <f t="shared" si="2"/>
        <v>0.57322240876691011</v>
      </c>
      <c r="K25" s="100">
        <f t="shared" si="6"/>
        <v>0.38214827251127337</v>
      </c>
      <c r="N25" s="258"/>
      <c r="O25" s="96">
        <f>Amnt_Deposited!B20</f>
        <v>2006</v>
      </c>
      <c r="P25" s="99">
        <f>Amnt_Deposited!C20</f>
        <v>5.4194254454999991</v>
      </c>
      <c r="Q25" s="284">
        <f>MCF!R24</f>
        <v>1</v>
      </c>
      <c r="R25" s="67">
        <f t="shared" si="3"/>
        <v>0.40645690841249993</v>
      </c>
      <c r="S25" s="67">
        <f t="shared" si="7"/>
        <v>0.40645690841249993</v>
      </c>
      <c r="T25" s="67">
        <f t="shared" si="8"/>
        <v>0</v>
      </c>
      <c r="U25" s="67">
        <f t="shared" si="9"/>
        <v>1.1862304173711111</v>
      </c>
      <c r="V25" s="67">
        <f t="shared" si="10"/>
        <v>0.38351187027224132</v>
      </c>
      <c r="W25" s="100">
        <f t="shared" si="11"/>
        <v>0.25567458018149419</v>
      </c>
    </row>
    <row r="26" spans="2:23">
      <c r="B26" s="96">
        <f>Amnt_Deposited!B21</f>
        <v>2007</v>
      </c>
      <c r="C26" s="773">
        <f>Amnt_Deposited!C21</f>
        <v>5.4749658592199992</v>
      </c>
      <c r="D26" s="418">
        <f>Dry_Matter_Content!C13</f>
        <v>0.59</v>
      </c>
      <c r="E26" s="284">
        <f>MCF!R25</f>
        <v>1</v>
      </c>
      <c r="F26" s="67">
        <f t="shared" si="4"/>
        <v>0.6137436728185619</v>
      </c>
      <c r="G26" s="67">
        <f t="shared" si="0"/>
        <v>0.6137436728185619</v>
      </c>
      <c r="H26" s="67">
        <f t="shared" si="5"/>
        <v>0</v>
      </c>
      <c r="I26" s="67">
        <f t="shared" si="1"/>
        <v>1.8022338933076145</v>
      </c>
      <c r="J26" s="67">
        <f t="shared" si="2"/>
        <v>0.58452884334163491</v>
      </c>
      <c r="K26" s="100">
        <f t="shared" si="6"/>
        <v>0.3896858955610899</v>
      </c>
      <c r="N26" s="258"/>
      <c r="O26" s="96">
        <f>Amnt_Deposited!B21</f>
        <v>2007</v>
      </c>
      <c r="P26" s="99">
        <f>Amnt_Deposited!C21</f>
        <v>5.4749658592199992</v>
      </c>
      <c r="Q26" s="284">
        <f>MCF!R25</f>
        <v>1</v>
      </c>
      <c r="R26" s="67">
        <f t="shared" si="3"/>
        <v>0.41062243944149995</v>
      </c>
      <c r="S26" s="67">
        <f t="shared" si="7"/>
        <v>0.41062243944149995</v>
      </c>
      <c r="T26" s="67">
        <f t="shared" si="8"/>
        <v>0</v>
      </c>
      <c r="U26" s="67">
        <f t="shared" si="9"/>
        <v>1.2057764674225788</v>
      </c>
      <c r="V26" s="67">
        <f t="shared" si="10"/>
        <v>0.39107638939003225</v>
      </c>
      <c r="W26" s="100">
        <f t="shared" si="11"/>
        <v>0.26071759292668817</v>
      </c>
    </row>
    <row r="27" spans="2:23">
      <c r="B27" s="96">
        <f>Amnt_Deposited!B22</f>
        <v>2008</v>
      </c>
      <c r="C27" s="773">
        <f>Amnt_Deposited!C22</f>
        <v>5.52817696365</v>
      </c>
      <c r="D27" s="418">
        <f>Dry_Matter_Content!C14</f>
        <v>0.59</v>
      </c>
      <c r="E27" s="284">
        <f>MCF!R26</f>
        <v>1</v>
      </c>
      <c r="F27" s="67">
        <f t="shared" si="4"/>
        <v>0.61970863762516493</v>
      </c>
      <c r="G27" s="67">
        <f t="shared" si="0"/>
        <v>0.61970863762516493</v>
      </c>
      <c r="H27" s="67">
        <f t="shared" si="5"/>
        <v>0</v>
      </c>
      <c r="I27" s="67">
        <f t="shared" si="1"/>
        <v>1.8277821439541144</v>
      </c>
      <c r="J27" s="67">
        <f t="shared" si="2"/>
        <v>0.59416038697866491</v>
      </c>
      <c r="K27" s="100">
        <f t="shared" si="6"/>
        <v>0.39610692465244324</v>
      </c>
      <c r="N27" s="258"/>
      <c r="O27" s="96">
        <f>Amnt_Deposited!B22</f>
        <v>2008</v>
      </c>
      <c r="P27" s="99">
        <f>Amnt_Deposited!C22</f>
        <v>5.52817696365</v>
      </c>
      <c r="Q27" s="284">
        <f>MCF!R26</f>
        <v>1</v>
      </c>
      <c r="R27" s="67">
        <f t="shared" si="3"/>
        <v>0.41461327227375</v>
      </c>
      <c r="S27" s="67">
        <f t="shared" si="7"/>
        <v>0.41461327227375</v>
      </c>
      <c r="T27" s="67">
        <f t="shared" si="8"/>
        <v>0</v>
      </c>
      <c r="U27" s="67">
        <f t="shared" si="9"/>
        <v>1.2228694094251435</v>
      </c>
      <c r="V27" s="67">
        <f t="shared" si="10"/>
        <v>0.39752033027118522</v>
      </c>
      <c r="W27" s="100">
        <f t="shared" si="11"/>
        <v>0.26501355351412348</v>
      </c>
    </row>
    <row r="28" spans="2:23">
      <c r="B28" s="96">
        <f>Amnt_Deposited!B23</f>
        <v>2009</v>
      </c>
      <c r="C28" s="773">
        <f>Amnt_Deposited!C23</f>
        <v>5.5783024895400004</v>
      </c>
      <c r="D28" s="418">
        <f>Dry_Matter_Content!C15</f>
        <v>0.59</v>
      </c>
      <c r="E28" s="284">
        <f>MCF!R27</f>
        <v>1</v>
      </c>
      <c r="F28" s="67">
        <f t="shared" si="4"/>
        <v>0.62532770907743396</v>
      </c>
      <c r="G28" s="67">
        <f t="shared" si="0"/>
        <v>0.62532770907743396</v>
      </c>
      <c r="H28" s="67">
        <f t="shared" si="5"/>
        <v>0</v>
      </c>
      <c r="I28" s="67">
        <f t="shared" si="1"/>
        <v>1.8505267199558757</v>
      </c>
      <c r="J28" s="67">
        <f t="shared" si="2"/>
        <v>0.60258313307567291</v>
      </c>
      <c r="K28" s="100">
        <f t="shared" si="6"/>
        <v>0.40172208871711523</v>
      </c>
      <c r="N28" s="258"/>
      <c r="O28" s="96">
        <f>Amnt_Deposited!B23</f>
        <v>2009</v>
      </c>
      <c r="P28" s="99">
        <f>Amnt_Deposited!C23</f>
        <v>5.5783024895400004</v>
      </c>
      <c r="Q28" s="284">
        <f>MCF!R27</f>
        <v>1</v>
      </c>
      <c r="R28" s="67">
        <f t="shared" si="3"/>
        <v>0.41837268671550004</v>
      </c>
      <c r="S28" s="67">
        <f t="shared" si="7"/>
        <v>0.41837268671550004</v>
      </c>
      <c r="T28" s="67">
        <f t="shared" si="8"/>
        <v>0</v>
      </c>
      <c r="U28" s="67">
        <f t="shared" si="9"/>
        <v>1.2380865655369373</v>
      </c>
      <c r="V28" s="67">
        <f t="shared" si="10"/>
        <v>0.40315553060370624</v>
      </c>
      <c r="W28" s="100">
        <f t="shared" si="11"/>
        <v>0.26877035373580416</v>
      </c>
    </row>
    <row r="29" spans="2:23">
      <c r="B29" s="96">
        <f>Amnt_Deposited!B24</f>
        <v>2010</v>
      </c>
      <c r="C29" s="773">
        <f>Amnt_Deposited!C24</f>
        <v>6.9672363433199997</v>
      </c>
      <c r="D29" s="418">
        <f>Dry_Matter_Content!C16</f>
        <v>0.59</v>
      </c>
      <c r="E29" s="284">
        <f>MCF!R28</f>
        <v>1</v>
      </c>
      <c r="F29" s="67">
        <f t="shared" si="4"/>
        <v>0.78102719408617205</v>
      </c>
      <c r="G29" s="67">
        <f t="shared" si="0"/>
        <v>0.78102719408617205</v>
      </c>
      <c r="H29" s="67">
        <f t="shared" si="5"/>
        <v>0</v>
      </c>
      <c r="I29" s="67">
        <f t="shared" si="1"/>
        <v>2.0214723501971754</v>
      </c>
      <c r="J29" s="67">
        <f t="shared" si="2"/>
        <v>0.61008156384487244</v>
      </c>
      <c r="K29" s="100">
        <f t="shared" si="6"/>
        <v>0.40672104256324826</v>
      </c>
      <c r="O29" s="96">
        <f>Amnt_Deposited!B24</f>
        <v>2010</v>
      </c>
      <c r="P29" s="99">
        <f>Amnt_Deposited!C24</f>
        <v>6.9672363433199997</v>
      </c>
      <c r="Q29" s="284">
        <f>MCF!R28</f>
        <v>1</v>
      </c>
      <c r="R29" s="67">
        <f t="shared" si="3"/>
        <v>0.52254272574899996</v>
      </c>
      <c r="S29" s="67">
        <f t="shared" si="7"/>
        <v>0.52254272574899996</v>
      </c>
      <c r="T29" s="67">
        <f t="shared" si="8"/>
        <v>0</v>
      </c>
      <c r="U29" s="67">
        <f t="shared" si="9"/>
        <v>1.3524569693558264</v>
      </c>
      <c r="V29" s="67">
        <f t="shared" si="10"/>
        <v>0.40817232193011088</v>
      </c>
      <c r="W29" s="100">
        <f t="shared" si="11"/>
        <v>0.27211488128674055</v>
      </c>
    </row>
    <row r="30" spans="2:23">
      <c r="B30" s="96">
        <f>Amnt_Deposited!B25</f>
        <v>2011</v>
      </c>
      <c r="C30" s="99">
        <f>Amnt_Deposited!C25</f>
        <v>6.5391989481000001</v>
      </c>
      <c r="D30" s="418">
        <f>Dry_Matter_Content!C17</f>
        <v>0.59</v>
      </c>
      <c r="E30" s="284">
        <f>MCF!R29</f>
        <v>1</v>
      </c>
      <c r="F30" s="67">
        <f t="shared" si="4"/>
        <v>0.73304420208200993</v>
      </c>
      <c r="G30" s="67">
        <f t="shared" si="0"/>
        <v>0.73304420208200993</v>
      </c>
      <c r="H30" s="67">
        <f t="shared" si="5"/>
        <v>0</v>
      </c>
      <c r="I30" s="67">
        <f t="shared" si="1"/>
        <v>2.0880776409259525</v>
      </c>
      <c r="J30" s="67">
        <f t="shared" si="2"/>
        <v>0.66643891135323274</v>
      </c>
      <c r="K30" s="100">
        <f t="shared" si="6"/>
        <v>0.44429260756882183</v>
      </c>
      <c r="O30" s="96">
        <f>Amnt_Deposited!B25</f>
        <v>2011</v>
      </c>
      <c r="P30" s="99">
        <f>Amnt_Deposited!C25</f>
        <v>6.5391989481000001</v>
      </c>
      <c r="Q30" s="284">
        <f>MCF!R29</f>
        <v>1</v>
      </c>
      <c r="R30" s="67">
        <f t="shared" si="3"/>
        <v>0.49043992110750001</v>
      </c>
      <c r="S30" s="67">
        <f t="shared" si="7"/>
        <v>0.49043992110750001</v>
      </c>
      <c r="T30" s="67">
        <f t="shared" si="8"/>
        <v>0</v>
      </c>
      <c r="U30" s="67">
        <f t="shared" si="9"/>
        <v>1.3970189390673187</v>
      </c>
      <c r="V30" s="67">
        <f t="shared" si="10"/>
        <v>0.44587795139600761</v>
      </c>
      <c r="W30" s="100">
        <f t="shared" si="11"/>
        <v>0.29725196759733841</v>
      </c>
    </row>
    <row r="31" spans="2:23">
      <c r="B31" s="96">
        <f>Amnt_Deposited!B26</f>
        <v>2012</v>
      </c>
      <c r="C31" s="99">
        <f>Amnt_Deposited!C26</f>
        <v>6.7132233777000003</v>
      </c>
      <c r="D31" s="418">
        <f>Dry_Matter_Content!C18</f>
        <v>0.59</v>
      </c>
      <c r="E31" s="284">
        <f>MCF!R30</f>
        <v>1</v>
      </c>
      <c r="F31" s="67">
        <f t="shared" si="4"/>
        <v>0.75255234064017007</v>
      </c>
      <c r="G31" s="67">
        <f t="shared" si="0"/>
        <v>0.75255234064017007</v>
      </c>
      <c r="H31" s="67">
        <f t="shared" si="5"/>
        <v>0</v>
      </c>
      <c r="I31" s="67">
        <f t="shared" si="1"/>
        <v>2.1522326410316439</v>
      </c>
      <c r="J31" s="67">
        <f t="shared" si="2"/>
        <v>0.68839734053447887</v>
      </c>
      <c r="K31" s="100">
        <f t="shared" si="6"/>
        <v>0.45893156035631921</v>
      </c>
      <c r="O31" s="96">
        <f>Amnt_Deposited!B26</f>
        <v>2012</v>
      </c>
      <c r="P31" s="99">
        <f>Amnt_Deposited!C26</f>
        <v>6.7132233777000003</v>
      </c>
      <c r="Q31" s="284">
        <f>MCF!R30</f>
        <v>1</v>
      </c>
      <c r="R31" s="67">
        <f t="shared" si="3"/>
        <v>0.50349175332749996</v>
      </c>
      <c r="S31" s="67">
        <f t="shared" si="7"/>
        <v>0.50349175332749996</v>
      </c>
      <c r="T31" s="67">
        <f t="shared" si="8"/>
        <v>0</v>
      </c>
      <c r="U31" s="67">
        <f t="shared" si="9"/>
        <v>1.4399415528757649</v>
      </c>
      <c r="V31" s="67">
        <f t="shared" si="10"/>
        <v>0.46056913951905359</v>
      </c>
      <c r="W31" s="100">
        <f t="shared" si="11"/>
        <v>0.30704609301270236</v>
      </c>
    </row>
    <row r="32" spans="2:23">
      <c r="B32" s="96">
        <f>Amnt_Deposited!B27</f>
        <v>2013</v>
      </c>
      <c r="C32" s="99">
        <f>Amnt_Deposited!C27</f>
        <v>6.8749274937000004</v>
      </c>
      <c r="D32" s="418">
        <f>Dry_Matter_Content!C19</f>
        <v>0.59</v>
      </c>
      <c r="E32" s="284">
        <f>MCF!R31</f>
        <v>1</v>
      </c>
      <c r="F32" s="67">
        <f t="shared" si="4"/>
        <v>0.77067937204377013</v>
      </c>
      <c r="G32" s="67">
        <f t="shared" si="0"/>
        <v>0.77067937204377013</v>
      </c>
      <c r="H32" s="67">
        <f t="shared" si="5"/>
        <v>0</v>
      </c>
      <c r="I32" s="67">
        <f t="shared" si="1"/>
        <v>2.2133640550595075</v>
      </c>
      <c r="J32" s="67">
        <f t="shared" si="2"/>
        <v>0.70954795801590675</v>
      </c>
      <c r="K32" s="100">
        <f t="shared" si="6"/>
        <v>0.47303197201060448</v>
      </c>
      <c r="O32" s="96">
        <f>Amnt_Deposited!B27</f>
        <v>2013</v>
      </c>
      <c r="P32" s="99">
        <f>Amnt_Deposited!C27</f>
        <v>6.8749274937000004</v>
      </c>
      <c r="Q32" s="284">
        <f>MCF!R31</f>
        <v>1</v>
      </c>
      <c r="R32" s="67">
        <f t="shared" si="3"/>
        <v>0.51561956202750003</v>
      </c>
      <c r="S32" s="67">
        <f t="shared" si="7"/>
        <v>0.51561956202750003</v>
      </c>
      <c r="T32" s="67">
        <f t="shared" si="8"/>
        <v>0</v>
      </c>
      <c r="U32" s="67">
        <f t="shared" si="9"/>
        <v>1.4808412500398127</v>
      </c>
      <c r="V32" s="67">
        <f t="shared" si="10"/>
        <v>0.47471986486345219</v>
      </c>
      <c r="W32" s="100">
        <f t="shared" si="11"/>
        <v>0.31647990990896813</v>
      </c>
    </row>
    <row r="33" spans="2:23">
      <c r="B33" s="96">
        <f>Amnt_Deposited!B28</f>
        <v>2014</v>
      </c>
      <c r="C33" s="99">
        <f>Amnt_Deposited!C28</f>
        <v>7.0449918224999992</v>
      </c>
      <c r="D33" s="418">
        <f>Dry_Matter_Content!C20</f>
        <v>0.59</v>
      </c>
      <c r="E33" s="284">
        <f>MCF!R32</f>
        <v>1</v>
      </c>
      <c r="F33" s="67">
        <f t="shared" si="4"/>
        <v>0.78974358330224992</v>
      </c>
      <c r="G33" s="67">
        <f t="shared" si="0"/>
        <v>0.78974358330224992</v>
      </c>
      <c r="H33" s="67">
        <f t="shared" si="5"/>
        <v>0</v>
      </c>
      <c r="I33" s="67">
        <f t="shared" si="1"/>
        <v>2.2734058785833682</v>
      </c>
      <c r="J33" s="67">
        <f t="shared" si="2"/>
        <v>0.72970175977838914</v>
      </c>
      <c r="K33" s="100">
        <f t="shared" si="6"/>
        <v>0.48646783985225939</v>
      </c>
      <c r="O33" s="96">
        <f>Amnt_Deposited!B28</f>
        <v>2014</v>
      </c>
      <c r="P33" s="99">
        <f>Amnt_Deposited!C28</f>
        <v>7.0449918224999992</v>
      </c>
      <c r="Q33" s="284">
        <f>MCF!R32</f>
        <v>1</v>
      </c>
      <c r="R33" s="67">
        <f t="shared" si="3"/>
        <v>0.52837438668749992</v>
      </c>
      <c r="S33" s="67">
        <f t="shared" si="7"/>
        <v>0.52837438668749992</v>
      </c>
      <c r="T33" s="67">
        <f t="shared" si="8"/>
        <v>0</v>
      </c>
      <c r="U33" s="67">
        <f t="shared" si="9"/>
        <v>1.521011961585661</v>
      </c>
      <c r="V33" s="67">
        <f t="shared" si="10"/>
        <v>0.48820367514165175</v>
      </c>
      <c r="W33" s="100">
        <f t="shared" si="11"/>
        <v>0.32546911676110113</v>
      </c>
    </row>
    <row r="34" spans="2:23">
      <c r="B34" s="96">
        <f>Amnt_Deposited!B29</f>
        <v>2015</v>
      </c>
      <c r="C34" s="99">
        <f>Amnt_Deposited!C29</f>
        <v>7.2134611107000017</v>
      </c>
      <c r="D34" s="418">
        <f>Dry_Matter_Content!C21</f>
        <v>0.59</v>
      </c>
      <c r="E34" s="284">
        <f>MCF!R33</f>
        <v>1</v>
      </c>
      <c r="F34" s="67">
        <f t="shared" si="4"/>
        <v>0.80862899050947012</v>
      </c>
      <c r="G34" s="67">
        <f t="shared" si="0"/>
        <v>0.80862899050947012</v>
      </c>
      <c r="H34" s="67">
        <f t="shared" si="5"/>
        <v>0</v>
      </c>
      <c r="I34" s="67">
        <f t="shared" si="1"/>
        <v>2.3325385236991663</v>
      </c>
      <c r="J34" s="67">
        <f t="shared" si="2"/>
        <v>0.74949634539367171</v>
      </c>
      <c r="K34" s="100">
        <f t="shared" si="6"/>
        <v>0.49966423026244777</v>
      </c>
      <c r="O34" s="96">
        <f>Amnt_Deposited!B29</f>
        <v>2015</v>
      </c>
      <c r="P34" s="99">
        <f>Amnt_Deposited!C29</f>
        <v>7.2134611107000017</v>
      </c>
      <c r="Q34" s="284">
        <f>MCF!R33</f>
        <v>1</v>
      </c>
      <c r="R34" s="67">
        <f t="shared" si="3"/>
        <v>0.54100958330250015</v>
      </c>
      <c r="S34" s="67">
        <f t="shared" si="7"/>
        <v>0.54100958330250015</v>
      </c>
      <c r="T34" s="67">
        <f t="shared" si="8"/>
        <v>0</v>
      </c>
      <c r="U34" s="67">
        <f t="shared" si="9"/>
        <v>1.5605743914133585</v>
      </c>
      <c r="V34" s="67">
        <f t="shared" si="10"/>
        <v>0.50144715347480262</v>
      </c>
      <c r="W34" s="100">
        <f t="shared" si="11"/>
        <v>0.33429810231653506</v>
      </c>
    </row>
    <row r="35" spans="2:23">
      <c r="B35" s="96">
        <f>Amnt_Deposited!B30</f>
        <v>2016</v>
      </c>
      <c r="C35" s="99">
        <f>Amnt_Deposited!C30</f>
        <v>7.3773652827000014</v>
      </c>
      <c r="D35" s="418">
        <f>Dry_Matter_Content!C22</f>
        <v>0.59</v>
      </c>
      <c r="E35" s="284">
        <f>MCF!R34</f>
        <v>1</v>
      </c>
      <c r="F35" s="67">
        <f t="shared" si="4"/>
        <v>0.82700264819067004</v>
      </c>
      <c r="G35" s="67">
        <f t="shared" si="0"/>
        <v>0.82700264819067004</v>
      </c>
      <c r="H35" s="67">
        <f t="shared" si="5"/>
        <v>0</v>
      </c>
      <c r="I35" s="67">
        <f t="shared" si="1"/>
        <v>2.3905499787765976</v>
      </c>
      <c r="J35" s="67">
        <f t="shared" si="2"/>
        <v>0.76899119311323894</v>
      </c>
      <c r="K35" s="100">
        <f t="shared" si="6"/>
        <v>0.51266079540882592</v>
      </c>
      <c r="O35" s="96">
        <f>Amnt_Deposited!B30</f>
        <v>2016</v>
      </c>
      <c r="P35" s="99">
        <f>Amnt_Deposited!C30</f>
        <v>7.3773652827000014</v>
      </c>
      <c r="Q35" s="284">
        <f>MCF!R34</f>
        <v>1</v>
      </c>
      <c r="R35" s="67">
        <f t="shared" si="3"/>
        <v>0.5533023962025001</v>
      </c>
      <c r="S35" s="67">
        <f t="shared" si="7"/>
        <v>0.5533023962025001</v>
      </c>
      <c r="T35" s="67">
        <f t="shared" si="8"/>
        <v>0</v>
      </c>
      <c r="U35" s="67">
        <f t="shared" si="9"/>
        <v>1.5993866940967425</v>
      </c>
      <c r="V35" s="67">
        <f t="shared" si="10"/>
        <v>0.51449009351911623</v>
      </c>
      <c r="W35" s="100">
        <f t="shared" si="11"/>
        <v>0.34299339567941078</v>
      </c>
    </row>
    <row r="36" spans="2:23">
      <c r="B36" s="96">
        <f>Amnt_Deposited!B31</f>
        <v>2017</v>
      </c>
      <c r="C36" s="99">
        <f>Amnt_Deposited!C31</f>
        <v>7.6107087222000001</v>
      </c>
      <c r="D36" s="418">
        <f>Dry_Matter_Content!C23</f>
        <v>0.59</v>
      </c>
      <c r="E36" s="284">
        <f>MCF!R35</f>
        <v>1</v>
      </c>
      <c r="F36" s="67">
        <f t="shared" si="4"/>
        <v>0.85316044775861999</v>
      </c>
      <c r="G36" s="67">
        <f t="shared" si="0"/>
        <v>0.85316044775861999</v>
      </c>
      <c r="H36" s="67">
        <f t="shared" si="5"/>
        <v>0</v>
      </c>
      <c r="I36" s="67">
        <f t="shared" si="1"/>
        <v>2.4555940195826453</v>
      </c>
      <c r="J36" s="67">
        <f t="shared" si="2"/>
        <v>0.78811640695257212</v>
      </c>
      <c r="K36" s="100">
        <f t="shared" si="6"/>
        <v>0.52541093796838134</v>
      </c>
      <c r="O36" s="96">
        <f>Amnt_Deposited!B31</f>
        <v>2017</v>
      </c>
      <c r="P36" s="99">
        <f>Amnt_Deposited!C31</f>
        <v>7.6107087222000001</v>
      </c>
      <c r="Q36" s="284">
        <f>MCF!R35</f>
        <v>1</v>
      </c>
      <c r="R36" s="67">
        <f t="shared" si="3"/>
        <v>0.57080315416499994</v>
      </c>
      <c r="S36" s="67">
        <f t="shared" si="7"/>
        <v>0.57080315416499994</v>
      </c>
      <c r="T36" s="67">
        <f t="shared" si="8"/>
        <v>0</v>
      </c>
      <c r="U36" s="67">
        <f t="shared" si="9"/>
        <v>1.6429041165807172</v>
      </c>
      <c r="V36" s="67">
        <f t="shared" si="10"/>
        <v>0.5272857316810251</v>
      </c>
      <c r="W36" s="100">
        <f t="shared" si="11"/>
        <v>0.35152382112068337</v>
      </c>
    </row>
    <row r="37" spans="2:23">
      <c r="B37" s="96">
        <f>Amnt_Deposited!B32</f>
        <v>2018</v>
      </c>
      <c r="C37" s="99">
        <f>Amnt_Deposited!C32</f>
        <v>7.8360219572999998</v>
      </c>
      <c r="D37" s="418">
        <f>Dry_Matter_Content!C24</f>
        <v>0.59</v>
      </c>
      <c r="E37" s="284">
        <f>MCF!R36</f>
        <v>1</v>
      </c>
      <c r="F37" s="67">
        <f t="shared" si="4"/>
        <v>0.8784180614133299</v>
      </c>
      <c r="G37" s="67">
        <f t="shared" si="0"/>
        <v>0.8784180614133299</v>
      </c>
      <c r="H37" s="67">
        <f t="shared" si="5"/>
        <v>0</v>
      </c>
      <c r="I37" s="67">
        <f t="shared" si="1"/>
        <v>2.5244519576648092</v>
      </c>
      <c r="J37" s="67">
        <f t="shared" si="2"/>
        <v>0.80956012333116589</v>
      </c>
      <c r="K37" s="100">
        <f t="shared" si="6"/>
        <v>0.53970674888744385</v>
      </c>
      <c r="O37" s="96">
        <f>Amnt_Deposited!B32</f>
        <v>2018</v>
      </c>
      <c r="P37" s="99">
        <f>Amnt_Deposited!C32</f>
        <v>7.8360219572999998</v>
      </c>
      <c r="Q37" s="284">
        <f>MCF!R36</f>
        <v>1</v>
      </c>
      <c r="R37" s="67">
        <f t="shared" si="3"/>
        <v>0.58770164679749992</v>
      </c>
      <c r="S37" s="67">
        <f t="shared" si="7"/>
        <v>0.58770164679749992</v>
      </c>
      <c r="T37" s="67">
        <f t="shared" si="8"/>
        <v>0</v>
      </c>
      <c r="U37" s="67">
        <f t="shared" si="9"/>
        <v>1.6889732098560275</v>
      </c>
      <c r="V37" s="67">
        <f t="shared" si="10"/>
        <v>0.54163255352218953</v>
      </c>
      <c r="W37" s="100">
        <f t="shared" si="11"/>
        <v>0.36108836901479302</v>
      </c>
    </row>
    <row r="38" spans="2:23">
      <c r="B38" s="96">
        <f>Amnt_Deposited!B33</f>
        <v>2019</v>
      </c>
      <c r="C38" s="99">
        <f>Amnt_Deposited!C33</f>
        <v>8.0613351924000014</v>
      </c>
      <c r="D38" s="418">
        <f>Dry_Matter_Content!C25</f>
        <v>0.59</v>
      </c>
      <c r="E38" s="284">
        <f>MCF!R37</f>
        <v>1</v>
      </c>
      <c r="F38" s="67">
        <f t="shared" si="4"/>
        <v>0.90367567506804003</v>
      </c>
      <c r="G38" s="67">
        <f t="shared" si="0"/>
        <v>0.90367567506804003</v>
      </c>
      <c r="H38" s="67">
        <f t="shared" si="5"/>
        <v>0</v>
      </c>
      <c r="I38" s="67">
        <f t="shared" si="1"/>
        <v>2.5958664275446748</v>
      </c>
      <c r="J38" s="67">
        <f t="shared" si="2"/>
        <v>0.83226120518817448</v>
      </c>
      <c r="K38" s="100">
        <f t="shared" si="6"/>
        <v>0.55484080345878295</v>
      </c>
      <c r="O38" s="96">
        <f>Amnt_Deposited!B33</f>
        <v>2019</v>
      </c>
      <c r="P38" s="99">
        <f>Amnt_Deposited!C33</f>
        <v>8.0613351924000014</v>
      </c>
      <c r="Q38" s="284">
        <f>MCF!R37</f>
        <v>1</v>
      </c>
      <c r="R38" s="67">
        <f t="shared" si="3"/>
        <v>0.60460013943000013</v>
      </c>
      <c r="S38" s="67">
        <f t="shared" si="7"/>
        <v>0.60460013943000013</v>
      </c>
      <c r="T38" s="67">
        <f t="shared" si="8"/>
        <v>0</v>
      </c>
      <c r="U38" s="67">
        <f t="shared" si="9"/>
        <v>1.7367527392136539</v>
      </c>
      <c r="V38" s="67">
        <f t="shared" si="10"/>
        <v>0.5568206100723736</v>
      </c>
      <c r="W38" s="100">
        <f t="shared" si="11"/>
        <v>0.37121374004824903</v>
      </c>
    </row>
    <row r="39" spans="2:23">
      <c r="B39" s="96">
        <f>Amnt_Deposited!B34</f>
        <v>2020</v>
      </c>
      <c r="C39" s="99">
        <f>Amnt_Deposited!C34</f>
        <v>8.2866484274999994</v>
      </c>
      <c r="D39" s="418">
        <f>Dry_Matter_Content!C26</f>
        <v>0.59</v>
      </c>
      <c r="E39" s="284">
        <f>MCF!R38</f>
        <v>1</v>
      </c>
      <c r="F39" s="67">
        <f t="shared" si="4"/>
        <v>0.92893328872274994</v>
      </c>
      <c r="G39" s="67">
        <f t="shared" si="0"/>
        <v>0.92893328872274994</v>
      </c>
      <c r="H39" s="67">
        <f t="shared" si="5"/>
        <v>0</v>
      </c>
      <c r="I39" s="67">
        <f t="shared" si="1"/>
        <v>2.6689945919368672</v>
      </c>
      <c r="J39" s="67">
        <f t="shared" si="2"/>
        <v>0.85580512433055778</v>
      </c>
      <c r="K39" s="100">
        <f t="shared" si="6"/>
        <v>0.57053674955370515</v>
      </c>
      <c r="O39" s="96">
        <f>Amnt_Deposited!B34</f>
        <v>2020</v>
      </c>
      <c r="P39" s="99">
        <f>Amnt_Deposited!C34</f>
        <v>8.2866484274999994</v>
      </c>
      <c r="Q39" s="284">
        <f>MCF!R38</f>
        <v>1</v>
      </c>
      <c r="R39" s="67">
        <f t="shared" si="3"/>
        <v>0.62149863206249989</v>
      </c>
      <c r="S39" s="67">
        <f t="shared" si="7"/>
        <v>0.62149863206249989</v>
      </c>
      <c r="T39" s="67">
        <f t="shared" si="8"/>
        <v>0</v>
      </c>
      <c r="U39" s="67">
        <f t="shared" si="9"/>
        <v>1.785678808164719</v>
      </c>
      <c r="V39" s="67">
        <f t="shared" si="10"/>
        <v>0.57257256311143467</v>
      </c>
      <c r="W39" s="100">
        <f t="shared" si="11"/>
        <v>0.38171504207428975</v>
      </c>
    </row>
    <row r="40" spans="2:23">
      <c r="B40" s="96">
        <f>Amnt_Deposited!B35</f>
        <v>2021</v>
      </c>
      <c r="C40" s="99">
        <f>Amnt_Deposited!C35</f>
        <v>8.5119616625999992</v>
      </c>
      <c r="D40" s="418">
        <f>Dry_Matter_Content!C27</f>
        <v>0.59</v>
      </c>
      <c r="E40" s="284">
        <f>MCF!R39</f>
        <v>1</v>
      </c>
      <c r="F40" s="67">
        <f t="shared" si="4"/>
        <v>0.95419090237745985</v>
      </c>
      <c r="G40" s="67">
        <f t="shared" si="0"/>
        <v>0.95419090237745985</v>
      </c>
      <c r="H40" s="67">
        <f t="shared" si="5"/>
        <v>0</v>
      </c>
      <c r="I40" s="67">
        <f t="shared" si="1"/>
        <v>2.743271480113453</v>
      </c>
      <c r="J40" s="67">
        <f t="shared" si="2"/>
        <v>0.87991401420087401</v>
      </c>
      <c r="K40" s="100">
        <f t="shared" si="6"/>
        <v>0.58660934280058263</v>
      </c>
      <c r="O40" s="96">
        <f>Amnt_Deposited!B35</f>
        <v>2021</v>
      </c>
      <c r="P40" s="99">
        <f>Amnt_Deposited!C35</f>
        <v>8.5119616625999992</v>
      </c>
      <c r="Q40" s="284">
        <f>MCF!R39</f>
        <v>1</v>
      </c>
      <c r="R40" s="67">
        <f t="shared" si="3"/>
        <v>0.63839712469499987</v>
      </c>
      <c r="S40" s="67">
        <f t="shared" si="7"/>
        <v>0.63839712469499987</v>
      </c>
      <c r="T40" s="67">
        <f t="shared" si="8"/>
        <v>0</v>
      </c>
      <c r="U40" s="67">
        <f t="shared" si="9"/>
        <v>1.8353734255888399</v>
      </c>
      <c r="V40" s="67">
        <f t="shared" si="10"/>
        <v>0.58870250727087903</v>
      </c>
      <c r="W40" s="100">
        <f t="shared" si="11"/>
        <v>0.39246833818058602</v>
      </c>
    </row>
    <row r="41" spans="2:23">
      <c r="B41" s="96">
        <f>Amnt_Deposited!B36</f>
        <v>2022</v>
      </c>
      <c r="C41" s="99">
        <f>Amnt_Deposited!C36</f>
        <v>8.7372748977000008</v>
      </c>
      <c r="D41" s="418">
        <f>Dry_Matter_Content!C28</f>
        <v>0.59</v>
      </c>
      <c r="E41" s="284">
        <f>MCF!R40</f>
        <v>1</v>
      </c>
      <c r="F41" s="67">
        <f t="shared" si="4"/>
        <v>0.97944851603216998</v>
      </c>
      <c r="G41" s="67">
        <f t="shared" si="0"/>
        <v>0.97944851603216998</v>
      </c>
      <c r="H41" s="67">
        <f t="shared" si="5"/>
        <v>0</v>
      </c>
      <c r="I41" s="67">
        <f t="shared" si="1"/>
        <v>2.8183183808700765</v>
      </c>
      <c r="J41" s="67">
        <f t="shared" si="2"/>
        <v>0.90440161527554674</v>
      </c>
      <c r="K41" s="100">
        <f t="shared" si="6"/>
        <v>0.60293441018369776</v>
      </c>
      <c r="O41" s="96">
        <f>Amnt_Deposited!B36</f>
        <v>2022</v>
      </c>
      <c r="P41" s="99">
        <f>Amnt_Deposited!C36</f>
        <v>8.7372748977000008</v>
      </c>
      <c r="Q41" s="284">
        <f>MCF!R40</f>
        <v>1</v>
      </c>
      <c r="R41" s="67">
        <f t="shared" si="3"/>
        <v>0.65529561732750008</v>
      </c>
      <c r="S41" s="67">
        <f t="shared" si="7"/>
        <v>0.65529561732750008</v>
      </c>
      <c r="T41" s="67">
        <f t="shared" si="8"/>
        <v>0</v>
      </c>
      <c r="U41" s="67">
        <f t="shared" si="9"/>
        <v>1.8855832164608004</v>
      </c>
      <c r="V41" s="67">
        <f t="shared" si="10"/>
        <v>0.60508582645553965</v>
      </c>
      <c r="W41" s="100">
        <f t="shared" si="11"/>
        <v>0.40339055097035975</v>
      </c>
    </row>
    <row r="42" spans="2:23">
      <c r="B42" s="96">
        <f>Amnt_Deposited!B37</f>
        <v>2023</v>
      </c>
      <c r="C42" s="99">
        <f>Amnt_Deposited!C37</f>
        <v>8.9625881328000006</v>
      </c>
      <c r="D42" s="418">
        <f>Dry_Matter_Content!C29</f>
        <v>0.59</v>
      </c>
      <c r="E42" s="284">
        <f>MCF!R41</f>
        <v>1</v>
      </c>
      <c r="F42" s="67">
        <f t="shared" si="4"/>
        <v>1.00470612968688</v>
      </c>
      <c r="G42" s="67">
        <f t="shared" si="0"/>
        <v>1.00470612968688</v>
      </c>
      <c r="H42" s="67">
        <f t="shared" si="5"/>
        <v>0</v>
      </c>
      <c r="I42" s="67">
        <f t="shared" si="1"/>
        <v>2.893881436494798</v>
      </c>
      <c r="J42" s="67">
        <f t="shared" si="2"/>
        <v>0.92914307406215835</v>
      </c>
      <c r="K42" s="100">
        <f t="shared" si="6"/>
        <v>0.6194287160414389</v>
      </c>
      <c r="O42" s="96">
        <f>Amnt_Deposited!B37</f>
        <v>2023</v>
      </c>
      <c r="P42" s="99">
        <f>Amnt_Deposited!C37</f>
        <v>8.9625881328000006</v>
      </c>
      <c r="Q42" s="284">
        <f>MCF!R41</f>
        <v>1</v>
      </c>
      <c r="R42" s="67">
        <f t="shared" si="3"/>
        <v>0.67219410996000006</v>
      </c>
      <c r="S42" s="67">
        <f t="shared" si="7"/>
        <v>0.67219410996000006</v>
      </c>
      <c r="T42" s="67">
        <f t="shared" si="8"/>
        <v>0</v>
      </c>
      <c r="U42" s="67">
        <f t="shared" si="9"/>
        <v>1.9361383384220328</v>
      </c>
      <c r="V42" s="67">
        <f t="shared" si="10"/>
        <v>0.62163898799876782</v>
      </c>
      <c r="W42" s="100">
        <f t="shared" si="11"/>
        <v>0.41442599199917851</v>
      </c>
    </row>
    <row r="43" spans="2:23">
      <c r="B43" s="96">
        <f>Amnt_Deposited!B38</f>
        <v>2024</v>
      </c>
      <c r="C43" s="99">
        <f>Amnt_Deposited!C38</f>
        <v>9.1879013678999986</v>
      </c>
      <c r="D43" s="418">
        <f>Dry_Matter_Content!C30</f>
        <v>0.59</v>
      </c>
      <c r="E43" s="284">
        <f>MCF!R42</f>
        <v>1</v>
      </c>
      <c r="F43" s="67">
        <f t="shared" si="4"/>
        <v>1.0299637433415898</v>
      </c>
      <c r="G43" s="67">
        <f t="shared" si="0"/>
        <v>1.0299637433415898</v>
      </c>
      <c r="H43" s="67">
        <f t="shared" si="5"/>
        <v>0</v>
      </c>
      <c r="I43" s="67">
        <f t="shared" si="1"/>
        <v>2.9697904810744649</v>
      </c>
      <c r="J43" s="67">
        <f t="shared" si="2"/>
        <v>0.95405469876192295</v>
      </c>
      <c r="K43" s="100">
        <f t="shared" si="6"/>
        <v>0.63603646584128193</v>
      </c>
      <c r="O43" s="96">
        <f>Amnt_Deposited!B38</f>
        <v>2024</v>
      </c>
      <c r="P43" s="99">
        <f>Amnt_Deposited!C38</f>
        <v>9.1879013678999986</v>
      </c>
      <c r="Q43" s="284">
        <f>MCF!R42</f>
        <v>1</v>
      </c>
      <c r="R43" s="67">
        <f t="shared" si="3"/>
        <v>0.68909260259249983</v>
      </c>
      <c r="S43" s="67">
        <f t="shared" si="7"/>
        <v>0.68909260259249983</v>
      </c>
      <c r="T43" s="67">
        <f t="shared" si="8"/>
        <v>0</v>
      </c>
      <c r="U43" s="67">
        <f t="shared" si="9"/>
        <v>1.9869249427349231</v>
      </c>
      <c r="V43" s="67">
        <f t="shared" si="10"/>
        <v>0.63830599827960954</v>
      </c>
      <c r="W43" s="100">
        <f t="shared" si="11"/>
        <v>0.42553733218640633</v>
      </c>
    </row>
    <row r="44" spans="2:23">
      <c r="B44" s="96">
        <f>Amnt_Deposited!B39</f>
        <v>2025</v>
      </c>
      <c r="C44" s="99">
        <f>Amnt_Deposited!C39</f>
        <v>9.4132146029999983</v>
      </c>
      <c r="D44" s="418">
        <f>Dry_Matter_Content!C31</f>
        <v>0.59</v>
      </c>
      <c r="E44" s="284">
        <f>MCF!R43</f>
        <v>1</v>
      </c>
      <c r="F44" s="67">
        <f t="shared" si="4"/>
        <v>1.0552213569962998</v>
      </c>
      <c r="G44" s="67">
        <f t="shared" si="0"/>
        <v>1.0552213569962998</v>
      </c>
      <c r="H44" s="67">
        <f t="shared" si="5"/>
        <v>0</v>
      </c>
      <c r="I44" s="67">
        <f t="shared" si="1"/>
        <v>3.0459314489863383</v>
      </c>
      <c r="J44" s="67">
        <f t="shared" si="2"/>
        <v>0.97908038908442607</v>
      </c>
      <c r="K44" s="100">
        <f t="shared" si="6"/>
        <v>0.65272025938961731</v>
      </c>
      <c r="O44" s="96">
        <f>Amnt_Deposited!B39</f>
        <v>2025</v>
      </c>
      <c r="P44" s="99">
        <f>Amnt_Deposited!C39</f>
        <v>9.4132146029999983</v>
      </c>
      <c r="Q44" s="284">
        <f>MCF!R43</f>
        <v>1</v>
      </c>
      <c r="R44" s="67">
        <f t="shared" si="3"/>
        <v>0.70599109522499981</v>
      </c>
      <c r="S44" s="67">
        <f t="shared" si="7"/>
        <v>0.70599109522499981</v>
      </c>
      <c r="T44" s="67">
        <f t="shared" si="8"/>
        <v>0</v>
      </c>
      <c r="U44" s="67">
        <f t="shared" si="9"/>
        <v>2.0378667143084335</v>
      </c>
      <c r="V44" s="67">
        <f t="shared" si="10"/>
        <v>0.65504932365148938</v>
      </c>
      <c r="W44" s="100">
        <f t="shared" si="11"/>
        <v>0.4366995491009929</v>
      </c>
    </row>
    <row r="45" spans="2:23">
      <c r="B45" s="96">
        <f>Amnt_Deposited!B40</f>
        <v>2026</v>
      </c>
      <c r="C45" s="99">
        <f>Amnt_Deposited!C40</f>
        <v>9.6385278381000017</v>
      </c>
      <c r="D45" s="418">
        <f>Dry_Matter_Content!C32</f>
        <v>0.59</v>
      </c>
      <c r="E45" s="284">
        <f>MCF!R44</f>
        <v>1</v>
      </c>
      <c r="F45" s="67">
        <f t="shared" si="4"/>
        <v>1.0804789706510101</v>
      </c>
      <c r="G45" s="67">
        <f t="shared" si="0"/>
        <v>1.0804789706510101</v>
      </c>
      <c r="H45" s="67">
        <f t="shared" si="5"/>
        <v>0</v>
      </c>
      <c r="I45" s="67">
        <f t="shared" si="1"/>
        <v>3.1222278797569341</v>
      </c>
      <c r="J45" s="67">
        <f t="shared" si="2"/>
        <v>1.0041825398804145</v>
      </c>
      <c r="K45" s="100">
        <f t="shared" si="6"/>
        <v>0.669455026586943</v>
      </c>
      <c r="O45" s="96">
        <f>Amnt_Deposited!B40</f>
        <v>2026</v>
      </c>
      <c r="P45" s="99">
        <f>Amnt_Deposited!C40</f>
        <v>9.6385278381000017</v>
      </c>
      <c r="Q45" s="284">
        <f>MCF!R44</f>
        <v>1</v>
      </c>
      <c r="R45" s="67">
        <f t="shared" si="3"/>
        <v>0.72288958785750013</v>
      </c>
      <c r="S45" s="67">
        <f t="shared" si="7"/>
        <v>0.72288958785750013</v>
      </c>
      <c r="T45" s="67">
        <f t="shared" si="8"/>
        <v>0</v>
      </c>
      <c r="U45" s="67">
        <f t="shared" si="9"/>
        <v>2.0889124976072262</v>
      </c>
      <c r="V45" s="67">
        <f t="shared" si="10"/>
        <v>0.67184380455870729</v>
      </c>
      <c r="W45" s="100">
        <f t="shared" si="11"/>
        <v>0.44789586970580486</v>
      </c>
    </row>
    <row r="46" spans="2:23">
      <c r="B46" s="96">
        <f>Amnt_Deposited!B41</f>
        <v>2027</v>
      </c>
      <c r="C46" s="99">
        <f>Amnt_Deposited!C41</f>
        <v>9.8638410731999997</v>
      </c>
      <c r="D46" s="418">
        <f>Dry_Matter_Content!C33</f>
        <v>0.59</v>
      </c>
      <c r="E46" s="284">
        <f>MCF!R45</f>
        <v>1</v>
      </c>
      <c r="F46" s="67">
        <f t="shared" si="4"/>
        <v>1.1057365843057199</v>
      </c>
      <c r="G46" s="67">
        <f t="shared" si="0"/>
        <v>1.1057365843057199</v>
      </c>
      <c r="H46" s="67">
        <f t="shared" si="5"/>
        <v>0</v>
      </c>
      <c r="I46" s="67">
        <f t="shared" si="1"/>
        <v>3.1986285203981444</v>
      </c>
      <c r="J46" s="67">
        <f t="shared" si="2"/>
        <v>1.0293359436645095</v>
      </c>
      <c r="K46" s="100">
        <f t="shared" si="6"/>
        <v>0.68622396244300632</v>
      </c>
      <c r="O46" s="96">
        <f>Amnt_Deposited!B41</f>
        <v>2027</v>
      </c>
      <c r="P46" s="99">
        <f>Amnt_Deposited!C41</f>
        <v>9.8638410731999997</v>
      </c>
      <c r="Q46" s="284">
        <f>MCF!R45</f>
        <v>1</v>
      </c>
      <c r="R46" s="67">
        <f t="shared" si="3"/>
        <v>0.73978808049</v>
      </c>
      <c r="S46" s="67">
        <f t="shared" si="7"/>
        <v>0.73978808049</v>
      </c>
      <c r="T46" s="67">
        <f t="shared" si="8"/>
        <v>0</v>
      </c>
      <c r="U46" s="67">
        <f t="shared" si="9"/>
        <v>2.140028002050498</v>
      </c>
      <c r="V46" s="67">
        <f t="shared" si="10"/>
        <v>0.68867257604672805</v>
      </c>
      <c r="W46" s="100">
        <f t="shared" si="11"/>
        <v>0.45911505069781866</v>
      </c>
    </row>
    <row r="47" spans="2:23">
      <c r="B47" s="96">
        <f>Amnt_Deposited!B42</f>
        <v>2028</v>
      </c>
      <c r="C47" s="99">
        <f>Amnt_Deposited!C42</f>
        <v>10.089154308299999</v>
      </c>
      <c r="D47" s="418">
        <f>Dry_Matter_Content!C34</f>
        <v>0.59</v>
      </c>
      <c r="E47" s="284">
        <f>MCF!R46</f>
        <v>1</v>
      </c>
      <c r="F47" s="67">
        <f t="shared" si="4"/>
        <v>1.1309941979604299</v>
      </c>
      <c r="G47" s="67">
        <f t="shared" si="0"/>
        <v>1.1309941979604299</v>
      </c>
      <c r="H47" s="67">
        <f t="shared" si="5"/>
        <v>0</v>
      </c>
      <c r="I47" s="67">
        <f t="shared" si="1"/>
        <v>3.2750990150046233</v>
      </c>
      <c r="J47" s="67">
        <f t="shared" si="2"/>
        <v>1.0545237033539514</v>
      </c>
      <c r="K47" s="100">
        <f t="shared" si="6"/>
        <v>0.7030158022359676</v>
      </c>
      <c r="O47" s="96">
        <f>Amnt_Deposited!B42</f>
        <v>2028</v>
      </c>
      <c r="P47" s="99">
        <f>Amnt_Deposited!C42</f>
        <v>10.089154308299999</v>
      </c>
      <c r="Q47" s="284">
        <f>MCF!R46</f>
        <v>1</v>
      </c>
      <c r="R47" s="67">
        <f t="shared" si="3"/>
        <v>0.75668657312249998</v>
      </c>
      <c r="S47" s="67">
        <f t="shared" si="7"/>
        <v>0.75668657312249998</v>
      </c>
      <c r="T47" s="67">
        <f t="shared" si="8"/>
        <v>0</v>
      </c>
      <c r="U47" s="67">
        <f t="shared" si="9"/>
        <v>2.1911902419745473</v>
      </c>
      <c r="V47" s="67">
        <f t="shared" si="10"/>
        <v>0.70552433319845098</v>
      </c>
      <c r="W47" s="100">
        <f t="shared" si="11"/>
        <v>0.47034955546563395</v>
      </c>
    </row>
    <row r="48" spans="2:23">
      <c r="B48" s="96">
        <f>Amnt_Deposited!B43</f>
        <v>2029</v>
      </c>
      <c r="C48" s="99">
        <f>Amnt_Deposited!C43</f>
        <v>10.314467543400001</v>
      </c>
      <c r="D48" s="418">
        <f>Dry_Matter_Content!C35</f>
        <v>0.59</v>
      </c>
      <c r="E48" s="284">
        <f>MCF!R47</f>
        <v>1</v>
      </c>
      <c r="F48" s="67">
        <f t="shared" si="4"/>
        <v>1.1562518116151401</v>
      </c>
      <c r="G48" s="67">
        <f t="shared" si="0"/>
        <v>1.1562518116151401</v>
      </c>
      <c r="H48" s="67">
        <f t="shared" si="5"/>
        <v>0</v>
      </c>
      <c r="I48" s="67">
        <f t="shared" si="1"/>
        <v>3.3516163341243161</v>
      </c>
      <c r="J48" s="67">
        <f t="shared" si="2"/>
        <v>1.0797344924954473</v>
      </c>
      <c r="K48" s="100">
        <f t="shared" si="6"/>
        <v>0.71982299499696478</v>
      </c>
      <c r="O48" s="96">
        <f>Amnt_Deposited!B43</f>
        <v>2029</v>
      </c>
      <c r="P48" s="99">
        <f>Amnt_Deposited!C43</f>
        <v>10.314467543400001</v>
      </c>
      <c r="Q48" s="284">
        <f>MCF!R47</f>
        <v>1</v>
      </c>
      <c r="R48" s="67">
        <f t="shared" si="3"/>
        <v>0.77358506575500008</v>
      </c>
      <c r="S48" s="67">
        <f t="shared" si="7"/>
        <v>0.77358506575500008</v>
      </c>
      <c r="T48" s="67">
        <f t="shared" si="8"/>
        <v>0</v>
      </c>
      <c r="U48" s="67">
        <f t="shared" si="9"/>
        <v>2.2423838096282225</v>
      </c>
      <c r="V48" s="67">
        <f t="shared" si="10"/>
        <v>0.72239149810132508</v>
      </c>
      <c r="W48" s="100">
        <f t="shared" si="11"/>
        <v>0.48159433206755003</v>
      </c>
    </row>
    <row r="49" spans="2:23">
      <c r="B49" s="96">
        <f>Amnt_Deposited!B44</f>
        <v>2030</v>
      </c>
      <c r="C49" s="99">
        <f>Amnt_Deposited!C44</f>
        <v>10.539780778499999</v>
      </c>
      <c r="D49" s="418">
        <f>Dry_Matter_Content!C36</f>
        <v>0.59</v>
      </c>
      <c r="E49" s="284">
        <f>MCF!R48</f>
        <v>1</v>
      </c>
      <c r="F49" s="67">
        <f t="shared" si="4"/>
        <v>1.1815094252698499</v>
      </c>
      <c r="G49" s="67">
        <f t="shared" si="0"/>
        <v>1.1815094252698499</v>
      </c>
      <c r="H49" s="67">
        <f t="shared" si="5"/>
        <v>0</v>
      </c>
      <c r="I49" s="67">
        <f t="shared" si="1"/>
        <v>3.4281650406538624</v>
      </c>
      <c r="J49" s="67">
        <f t="shared" si="2"/>
        <v>1.1049607187403039</v>
      </c>
      <c r="K49" s="100">
        <f t="shared" si="6"/>
        <v>0.73664047916020259</v>
      </c>
      <c r="O49" s="96">
        <f>Amnt_Deposited!B44</f>
        <v>2030</v>
      </c>
      <c r="P49" s="99">
        <f>Amnt_Deposited!C44</f>
        <v>10.539780778499999</v>
      </c>
      <c r="Q49" s="284">
        <f>MCF!R48</f>
        <v>1</v>
      </c>
      <c r="R49" s="67">
        <f t="shared" si="3"/>
        <v>0.79048355838749995</v>
      </c>
      <c r="S49" s="67">
        <f t="shared" si="7"/>
        <v>0.79048355838749995</v>
      </c>
      <c r="T49" s="67">
        <f t="shared" si="8"/>
        <v>0</v>
      </c>
      <c r="U49" s="67">
        <f t="shared" si="9"/>
        <v>2.2935983768870623</v>
      </c>
      <c r="V49" s="67">
        <f t="shared" si="10"/>
        <v>0.73926899112866007</v>
      </c>
      <c r="W49" s="100">
        <f t="shared" si="11"/>
        <v>0.49284599408577334</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2.2979677478688663</v>
      </c>
      <c r="J50" s="67">
        <f t="shared" si="2"/>
        <v>1.1301972927849959</v>
      </c>
      <c r="K50" s="100">
        <f t="shared" si="6"/>
        <v>0.75346486185666395</v>
      </c>
      <c r="O50" s="96">
        <f>Amnt_Deposited!B45</f>
        <v>2031</v>
      </c>
      <c r="P50" s="99">
        <f>Amnt_Deposited!C45</f>
        <v>0</v>
      </c>
      <c r="Q50" s="284">
        <f>MCF!R49</f>
        <v>1</v>
      </c>
      <c r="R50" s="67">
        <f t="shared" si="3"/>
        <v>0</v>
      </c>
      <c r="S50" s="67">
        <f t="shared" si="7"/>
        <v>0</v>
      </c>
      <c r="T50" s="67">
        <f t="shared" si="8"/>
        <v>0</v>
      </c>
      <c r="U50" s="67">
        <f t="shared" si="9"/>
        <v>1.5374449695822032</v>
      </c>
      <c r="V50" s="67">
        <f t="shared" si="10"/>
        <v>0.75615340730485903</v>
      </c>
      <c r="W50" s="100">
        <f t="shared" si="11"/>
        <v>0.50410227153657261</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1.5403738465398729</v>
      </c>
      <c r="J51" s="67">
        <f t="shared" ref="J51:J82" si="16">I50*(1-$K$10)+H51</f>
        <v>0.7575939013289934</v>
      </c>
      <c r="K51" s="100">
        <f t="shared" si="6"/>
        <v>0.50506260088599553</v>
      </c>
      <c r="O51" s="96">
        <f>Amnt_Deposited!B46</f>
        <v>2032</v>
      </c>
      <c r="P51" s="99">
        <f>Amnt_Deposited!C46</f>
        <v>0</v>
      </c>
      <c r="Q51" s="284">
        <f>MCF!R50</f>
        <v>1</v>
      </c>
      <c r="R51" s="67">
        <f t="shared" ref="R51:R82" si="17">P51*$W$6*DOCF*Q51</f>
        <v>0</v>
      </c>
      <c r="S51" s="67">
        <f t="shared" si="7"/>
        <v>0</v>
      </c>
      <c r="T51" s="67">
        <f t="shared" si="8"/>
        <v>0</v>
      </c>
      <c r="U51" s="67">
        <f t="shared" si="9"/>
        <v>1.0305801827876047</v>
      </c>
      <c r="V51" s="67">
        <f t="shared" si="10"/>
        <v>0.50686478679459868</v>
      </c>
      <c r="W51" s="100">
        <f t="shared" si="11"/>
        <v>0.33790985786306577</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1.0325434677247025</v>
      </c>
      <c r="J52" s="67">
        <f t="shared" si="16"/>
        <v>0.50783037881517046</v>
      </c>
      <c r="K52" s="100">
        <f t="shared" si="6"/>
        <v>0.33855358587678031</v>
      </c>
      <c r="O52" s="96">
        <f>Amnt_Deposited!B47</f>
        <v>2033</v>
      </c>
      <c r="P52" s="99">
        <f>Amnt_Deposited!C47</f>
        <v>0</v>
      </c>
      <c r="Q52" s="284">
        <f>MCF!R51</f>
        <v>1</v>
      </c>
      <c r="R52" s="67">
        <f t="shared" si="17"/>
        <v>0</v>
      </c>
      <c r="S52" s="67">
        <f t="shared" si="7"/>
        <v>0</v>
      </c>
      <c r="T52" s="67">
        <f t="shared" si="8"/>
        <v>0</v>
      </c>
      <c r="U52" s="67">
        <f t="shared" si="9"/>
        <v>0.6908185555696047</v>
      </c>
      <c r="V52" s="67">
        <f t="shared" si="10"/>
        <v>0.33976162721799991</v>
      </c>
      <c r="W52" s="100">
        <f t="shared" si="11"/>
        <v>0.22650775147866659</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0.69213458481902124</v>
      </c>
      <c r="J53" s="67">
        <f t="shared" si="16"/>
        <v>0.34040888290568128</v>
      </c>
      <c r="K53" s="100">
        <f t="shared" si="6"/>
        <v>0.22693925527045417</v>
      </c>
      <c r="O53" s="96">
        <f>Amnt_Deposited!B48</f>
        <v>2034</v>
      </c>
      <c r="P53" s="99">
        <f>Amnt_Deposited!C48</f>
        <v>0</v>
      </c>
      <c r="Q53" s="284">
        <f>MCF!R52</f>
        <v>1</v>
      </c>
      <c r="R53" s="67">
        <f t="shared" si="17"/>
        <v>0</v>
      </c>
      <c r="S53" s="67">
        <f t="shared" si="7"/>
        <v>0</v>
      </c>
      <c r="T53" s="67">
        <f t="shared" si="8"/>
        <v>0</v>
      </c>
      <c r="U53" s="67">
        <f t="shared" si="9"/>
        <v>0.46306952597169126</v>
      </c>
      <c r="V53" s="67">
        <f t="shared" si="10"/>
        <v>0.2277490295979134</v>
      </c>
      <c r="W53" s="100">
        <f t="shared" si="11"/>
        <v>0.15183268639860892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0.46395168675874443</v>
      </c>
      <c r="J54" s="67">
        <f t="shared" si="16"/>
        <v>0.22818289806027681</v>
      </c>
      <c r="K54" s="100">
        <f t="shared" si="6"/>
        <v>0.15212193204018454</v>
      </c>
      <c r="O54" s="96">
        <f>Amnt_Deposited!B49</f>
        <v>2035</v>
      </c>
      <c r="P54" s="99">
        <f>Amnt_Deposited!C49</f>
        <v>0</v>
      </c>
      <c r="Q54" s="284">
        <f>MCF!R53</f>
        <v>1</v>
      </c>
      <c r="R54" s="67">
        <f t="shared" si="17"/>
        <v>0</v>
      </c>
      <c r="S54" s="67">
        <f t="shared" si="7"/>
        <v>0</v>
      </c>
      <c r="T54" s="67">
        <f t="shared" si="8"/>
        <v>0</v>
      </c>
      <c r="U54" s="67">
        <f t="shared" si="9"/>
        <v>0.31040478596704579</v>
      </c>
      <c r="V54" s="67">
        <f t="shared" si="10"/>
        <v>0.1526647400046455</v>
      </c>
      <c r="W54" s="100">
        <f t="shared" si="11"/>
        <v>0.10177649333643032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0.31099611602643407</v>
      </c>
      <c r="J55" s="67">
        <f t="shared" si="16"/>
        <v>0.15295557073231034</v>
      </c>
      <c r="K55" s="100">
        <f t="shared" si="6"/>
        <v>0.10197038048820689</v>
      </c>
      <c r="O55" s="96">
        <f>Amnt_Deposited!B50</f>
        <v>2036</v>
      </c>
      <c r="P55" s="99">
        <f>Amnt_Deposited!C50</f>
        <v>0</v>
      </c>
      <c r="Q55" s="284">
        <f>MCF!R54</f>
        <v>1</v>
      </c>
      <c r="R55" s="67">
        <f t="shared" si="17"/>
        <v>0</v>
      </c>
      <c r="S55" s="67">
        <f t="shared" si="7"/>
        <v>0</v>
      </c>
      <c r="T55" s="67">
        <f t="shared" si="8"/>
        <v>0</v>
      </c>
      <c r="U55" s="67">
        <f t="shared" si="9"/>
        <v>0.2080705504191129</v>
      </c>
      <c r="V55" s="67">
        <f t="shared" si="10"/>
        <v>0.10233423554793289</v>
      </c>
      <c r="W55" s="100">
        <f t="shared" si="11"/>
        <v>6.8222823698621926E-2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0.20846693081174431</v>
      </c>
      <c r="J56" s="67">
        <f t="shared" si="16"/>
        <v>0.10252918521468975</v>
      </c>
      <c r="K56" s="100">
        <f t="shared" si="6"/>
        <v>6.8352790143126493E-2</v>
      </c>
      <c r="O56" s="96">
        <f>Amnt_Deposited!B51</f>
        <v>2037</v>
      </c>
      <c r="P56" s="99">
        <f>Amnt_Deposited!C51</f>
        <v>0</v>
      </c>
      <c r="Q56" s="284">
        <f>MCF!R55</f>
        <v>1</v>
      </c>
      <c r="R56" s="67">
        <f t="shared" si="17"/>
        <v>0</v>
      </c>
      <c r="S56" s="67">
        <f t="shared" si="7"/>
        <v>0</v>
      </c>
      <c r="T56" s="67">
        <f t="shared" si="8"/>
        <v>0</v>
      </c>
      <c r="U56" s="67">
        <f t="shared" si="9"/>
        <v>0.13947386093560057</v>
      </c>
      <c r="V56" s="67">
        <f t="shared" si="10"/>
        <v>6.859668948351233E-2</v>
      </c>
      <c r="W56" s="100">
        <f t="shared" si="11"/>
        <v>4.5731126322341553E-2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0.13973956265863688</v>
      </c>
      <c r="J57" s="67">
        <f t="shared" si="16"/>
        <v>6.8727368153107427E-2</v>
      </c>
      <c r="K57" s="100">
        <f t="shared" si="6"/>
        <v>4.5818245435404949E-2</v>
      </c>
      <c r="O57" s="96">
        <f>Amnt_Deposited!B52</f>
        <v>2038</v>
      </c>
      <c r="P57" s="99">
        <f>Amnt_Deposited!C52</f>
        <v>0</v>
      </c>
      <c r="Q57" s="284">
        <f>MCF!R56</f>
        <v>1</v>
      </c>
      <c r="R57" s="67">
        <f t="shared" si="17"/>
        <v>0</v>
      </c>
      <c r="S57" s="67">
        <f t="shared" si="7"/>
        <v>0</v>
      </c>
      <c r="T57" s="67">
        <f t="shared" si="8"/>
        <v>0</v>
      </c>
      <c r="U57" s="67">
        <f t="shared" si="9"/>
        <v>9.3492124883120128E-2</v>
      </c>
      <c r="V57" s="67">
        <f t="shared" si="10"/>
        <v>4.5981736052480439E-2</v>
      </c>
      <c r="W57" s="100">
        <f t="shared" si="11"/>
        <v>3.0654490701653624E-2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9.3670230074337585E-2</v>
      </c>
      <c r="J58" s="67">
        <f t="shared" si="16"/>
        <v>4.6069332584299301E-2</v>
      </c>
      <c r="K58" s="100">
        <f t="shared" si="6"/>
        <v>3.0712888389532865E-2</v>
      </c>
      <c r="O58" s="96">
        <f>Amnt_Deposited!B53</f>
        <v>2039</v>
      </c>
      <c r="P58" s="99">
        <f>Amnt_Deposited!C53</f>
        <v>0</v>
      </c>
      <c r="Q58" s="284">
        <f>MCF!R57</f>
        <v>1</v>
      </c>
      <c r="R58" s="67">
        <f t="shared" si="17"/>
        <v>0</v>
      </c>
      <c r="S58" s="67">
        <f t="shared" si="7"/>
        <v>0</v>
      </c>
      <c r="T58" s="67">
        <f t="shared" si="8"/>
        <v>0</v>
      </c>
      <c r="U58" s="67">
        <f t="shared" si="9"/>
        <v>6.2669645455622827E-2</v>
      </c>
      <c r="V58" s="67">
        <f t="shared" si="10"/>
        <v>3.0822479427497301E-2</v>
      </c>
      <c r="W58" s="100">
        <f t="shared" si="11"/>
        <v>2.0548319618331534E-2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6.2789032935598899E-2</v>
      </c>
      <c r="J59" s="67">
        <f t="shared" si="16"/>
        <v>3.0881197138738686E-2</v>
      </c>
      <c r="K59" s="100">
        <f t="shared" si="6"/>
        <v>2.0587464759159124E-2</v>
      </c>
      <c r="O59" s="96">
        <f>Amnt_Deposited!B54</f>
        <v>2040</v>
      </c>
      <c r="P59" s="99">
        <f>Amnt_Deposited!C54</f>
        <v>0</v>
      </c>
      <c r="Q59" s="284">
        <f>MCF!R58</f>
        <v>1</v>
      </c>
      <c r="R59" s="67">
        <f t="shared" si="17"/>
        <v>0</v>
      </c>
      <c r="S59" s="67">
        <f t="shared" si="7"/>
        <v>0</v>
      </c>
      <c r="T59" s="67">
        <f t="shared" si="8"/>
        <v>0</v>
      </c>
      <c r="U59" s="67">
        <f t="shared" si="9"/>
        <v>4.2008719626850287E-2</v>
      </c>
      <c r="V59" s="67">
        <f t="shared" si="10"/>
        <v>2.066092582877254E-2</v>
      </c>
      <c r="W59" s="100">
        <f t="shared" si="11"/>
        <v>1.3773950552515027E-2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4.208874744792393E-2</v>
      </c>
      <c r="J60" s="67">
        <f t="shared" si="16"/>
        <v>2.0700285487674972E-2</v>
      </c>
      <c r="K60" s="100">
        <f t="shared" si="6"/>
        <v>1.3800190325116648E-2</v>
      </c>
      <c r="O60" s="96">
        <f>Amnt_Deposited!B55</f>
        <v>2041</v>
      </c>
      <c r="P60" s="99">
        <f>Amnt_Deposited!C55</f>
        <v>0</v>
      </c>
      <c r="Q60" s="284">
        <f>MCF!R59</f>
        <v>1</v>
      </c>
      <c r="R60" s="67">
        <f t="shared" si="17"/>
        <v>0</v>
      </c>
      <c r="S60" s="67">
        <f t="shared" si="7"/>
        <v>0</v>
      </c>
      <c r="T60" s="67">
        <f t="shared" si="8"/>
        <v>0</v>
      </c>
      <c r="U60" s="67">
        <f t="shared" si="9"/>
        <v>2.8159286874168549E-2</v>
      </c>
      <c r="V60" s="67">
        <f t="shared" si="10"/>
        <v>1.3849432752681736E-2</v>
      </c>
      <c r="W60" s="100">
        <f t="shared" si="11"/>
        <v>9.232955168454491E-3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2.8212931126874764E-2</v>
      </c>
      <c r="J61" s="67">
        <f t="shared" si="16"/>
        <v>1.3875816321049164E-2</v>
      </c>
      <c r="K61" s="100">
        <f t="shared" si="6"/>
        <v>9.2505442140327753E-3</v>
      </c>
      <c r="O61" s="96">
        <f>Amnt_Deposited!B56</f>
        <v>2042</v>
      </c>
      <c r="P61" s="99">
        <f>Amnt_Deposited!C56</f>
        <v>0</v>
      </c>
      <c r="Q61" s="284">
        <f>MCF!R60</f>
        <v>1</v>
      </c>
      <c r="R61" s="67">
        <f t="shared" si="17"/>
        <v>0</v>
      </c>
      <c r="S61" s="67">
        <f t="shared" si="7"/>
        <v>0</v>
      </c>
      <c r="T61" s="67">
        <f t="shared" si="8"/>
        <v>0</v>
      </c>
      <c r="U61" s="67">
        <f t="shared" si="9"/>
        <v>1.8875734473823437E-2</v>
      </c>
      <c r="V61" s="67">
        <f t="shared" si="10"/>
        <v>9.2835524003451134E-3</v>
      </c>
      <c r="W61" s="100">
        <f t="shared" si="11"/>
        <v>6.1890349335634084E-3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1.8911693291767014E-2</v>
      </c>
      <c r="J62" s="67">
        <f t="shared" si="16"/>
        <v>9.3012378351077507E-3</v>
      </c>
      <c r="K62" s="100">
        <f t="shared" si="6"/>
        <v>6.2008252234051668E-3</v>
      </c>
      <c r="O62" s="96">
        <f>Amnt_Deposited!B57</f>
        <v>2043</v>
      </c>
      <c r="P62" s="99">
        <f>Amnt_Deposited!C57</f>
        <v>0</v>
      </c>
      <c r="Q62" s="284">
        <f>MCF!R61</f>
        <v>1</v>
      </c>
      <c r="R62" s="67">
        <f t="shared" si="17"/>
        <v>0</v>
      </c>
      <c r="S62" s="67">
        <f t="shared" si="7"/>
        <v>0</v>
      </c>
      <c r="T62" s="67">
        <f t="shared" si="8"/>
        <v>0</v>
      </c>
      <c r="U62" s="67">
        <f t="shared" si="9"/>
        <v>1.265278320144983E-2</v>
      </c>
      <c r="V62" s="67">
        <f t="shared" si="10"/>
        <v>6.2229512723736063E-3</v>
      </c>
      <c r="W62" s="100">
        <f t="shared" si="11"/>
        <v>4.1486341815824036E-3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1.2676887117949155E-2</v>
      </c>
      <c r="J63" s="67">
        <f t="shared" si="16"/>
        <v>6.2348061738178575E-3</v>
      </c>
      <c r="K63" s="100">
        <f t="shared" si="6"/>
        <v>4.1565374492119047E-3</v>
      </c>
      <c r="O63" s="96">
        <f>Amnt_Deposited!B58</f>
        <v>2044</v>
      </c>
      <c r="P63" s="99">
        <f>Amnt_Deposited!C58</f>
        <v>0</v>
      </c>
      <c r="Q63" s="284">
        <f>MCF!R62</f>
        <v>1</v>
      </c>
      <c r="R63" s="67">
        <f t="shared" si="17"/>
        <v>0</v>
      </c>
      <c r="S63" s="67">
        <f t="shared" si="7"/>
        <v>0</v>
      </c>
      <c r="T63" s="67">
        <f t="shared" si="8"/>
        <v>0</v>
      </c>
      <c r="U63" s="67">
        <f t="shared" si="9"/>
        <v>8.481414218074813E-3</v>
      </c>
      <c r="V63" s="67">
        <f t="shared" si="10"/>
        <v>4.1713689833750159E-3</v>
      </c>
      <c r="W63" s="100">
        <f t="shared" si="11"/>
        <v>2.7809126555833437E-3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8.4975715564922817E-3</v>
      </c>
      <c r="J64" s="67">
        <f t="shared" si="16"/>
        <v>4.1793155614568743E-3</v>
      </c>
      <c r="K64" s="100">
        <f t="shared" si="6"/>
        <v>2.7862103743045829E-3</v>
      </c>
      <c r="O64" s="96">
        <f>Amnt_Deposited!B59</f>
        <v>2045</v>
      </c>
      <c r="P64" s="99">
        <f>Amnt_Deposited!C59</f>
        <v>0</v>
      </c>
      <c r="Q64" s="284">
        <f>MCF!R63</f>
        <v>1</v>
      </c>
      <c r="R64" s="67">
        <f t="shared" si="17"/>
        <v>0</v>
      </c>
      <c r="S64" s="67">
        <f t="shared" si="7"/>
        <v>0</v>
      </c>
      <c r="T64" s="67">
        <f t="shared" si="8"/>
        <v>0</v>
      </c>
      <c r="U64" s="67">
        <f t="shared" si="9"/>
        <v>5.6852619691072342E-3</v>
      </c>
      <c r="V64" s="67">
        <f t="shared" si="10"/>
        <v>2.7961522489675784E-3</v>
      </c>
      <c r="W64" s="100">
        <f t="shared" si="11"/>
        <v>1.8641014993117189E-3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5.6960925569390459E-3</v>
      </c>
      <c r="J65" s="67">
        <f t="shared" si="16"/>
        <v>2.8014789995532362E-3</v>
      </c>
      <c r="K65" s="100">
        <f t="shared" si="6"/>
        <v>1.8676526663688241E-3</v>
      </c>
      <c r="O65" s="96">
        <f>Amnt_Deposited!B60</f>
        <v>2046</v>
      </c>
      <c r="P65" s="99">
        <f>Amnt_Deposited!C60</f>
        <v>0</v>
      </c>
      <c r="Q65" s="284">
        <f>MCF!R64</f>
        <v>1</v>
      </c>
      <c r="R65" s="67">
        <f t="shared" si="17"/>
        <v>0</v>
      </c>
      <c r="S65" s="67">
        <f t="shared" si="7"/>
        <v>0</v>
      </c>
      <c r="T65" s="67">
        <f t="shared" si="8"/>
        <v>0</v>
      </c>
      <c r="U65" s="67">
        <f t="shared" si="9"/>
        <v>3.8109450648566305E-3</v>
      </c>
      <c r="V65" s="67">
        <f t="shared" si="10"/>
        <v>1.8743169042506034E-3</v>
      </c>
      <c r="W65" s="100">
        <f t="shared" si="11"/>
        <v>1.2495446028337356E-3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3.818205024990644E-3</v>
      </c>
      <c r="J66" s="67">
        <f t="shared" si="16"/>
        <v>1.8778875319484022E-3</v>
      </c>
      <c r="K66" s="100">
        <f t="shared" si="6"/>
        <v>1.2519250212989347E-3</v>
      </c>
      <c r="O66" s="96">
        <f>Amnt_Deposited!B61</f>
        <v>2047</v>
      </c>
      <c r="P66" s="99">
        <f>Amnt_Deposited!C61</f>
        <v>0</v>
      </c>
      <c r="Q66" s="284">
        <f>MCF!R65</f>
        <v>1</v>
      </c>
      <c r="R66" s="67">
        <f t="shared" si="17"/>
        <v>0</v>
      </c>
      <c r="S66" s="67">
        <f t="shared" si="7"/>
        <v>0</v>
      </c>
      <c r="T66" s="67">
        <f t="shared" si="8"/>
        <v>0</v>
      </c>
      <c r="U66" s="67">
        <f t="shared" si="9"/>
        <v>2.5545528713139891E-3</v>
      </c>
      <c r="V66" s="67">
        <f t="shared" si="10"/>
        <v>1.2563921935426414E-3</v>
      </c>
      <c r="W66" s="100">
        <f t="shared" si="11"/>
        <v>8.3759479569509422E-4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2.559419368125238E-3</v>
      </c>
      <c r="J67" s="67">
        <f t="shared" si="16"/>
        <v>1.2587856568654061E-3</v>
      </c>
      <c r="K67" s="100">
        <f t="shared" si="6"/>
        <v>8.3919043791027073E-4</v>
      </c>
      <c r="O67" s="96">
        <f>Amnt_Deposited!B62</f>
        <v>2048</v>
      </c>
      <c r="P67" s="99">
        <f>Amnt_Deposited!C62</f>
        <v>0</v>
      </c>
      <c r="Q67" s="284">
        <f>MCF!R66</f>
        <v>1</v>
      </c>
      <c r="R67" s="67">
        <f t="shared" si="17"/>
        <v>0</v>
      </c>
      <c r="S67" s="67">
        <f t="shared" si="7"/>
        <v>0</v>
      </c>
      <c r="T67" s="67">
        <f t="shared" si="8"/>
        <v>0</v>
      </c>
      <c r="U67" s="67">
        <f t="shared" si="9"/>
        <v>1.7123679982996678E-3</v>
      </c>
      <c r="V67" s="67">
        <f t="shared" si="10"/>
        <v>8.4218487301432126E-4</v>
      </c>
      <c r="W67" s="100">
        <f t="shared" si="11"/>
        <v>5.6145658200954743E-4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1.7156301086662165E-3</v>
      </c>
      <c r="J68" s="67">
        <f t="shared" si="16"/>
        <v>8.437892594590216E-4</v>
      </c>
      <c r="K68" s="100">
        <f t="shared" si="6"/>
        <v>5.6252617297268103E-4</v>
      </c>
      <c r="O68" s="96">
        <f>Amnt_Deposited!B63</f>
        <v>2049</v>
      </c>
      <c r="P68" s="99">
        <f>Amnt_Deposited!C63</f>
        <v>0</v>
      </c>
      <c r="Q68" s="284">
        <f>MCF!R67</f>
        <v>1</v>
      </c>
      <c r="R68" s="67">
        <f t="shared" si="17"/>
        <v>0</v>
      </c>
      <c r="S68" s="67">
        <f t="shared" si="7"/>
        <v>0</v>
      </c>
      <c r="T68" s="67">
        <f t="shared" si="8"/>
        <v>0</v>
      </c>
      <c r="U68" s="67">
        <f t="shared" si="9"/>
        <v>1.1478345954501889E-3</v>
      </c>
      <c r="V68" s="67">
        <f t="shared" si="10"/>
        <v>5.6453340284947891E-4</v>
      </c>
      <c r="W68" s="100">
        <f t="shared" si="11"/>
        <v>3.7635560189965261E-4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1.1500212534212672E-3</v>
      </c>
      <c r="J69" s="67">
        <f t="shared" si="16"/>
        <v>5.656088552449494E-4</v>
      </c>
      <c r="K69" s="100">
        <f t="shared" si="6"/>
        <v>3.770725701632996E-4</v>
      </c>
      <c r="O69" s="96">
        <f>Amnt_Deposited!B64</f>
        <v>2050</v>
      </c>
      <c r="P69" s="99">
        <f>Amnt_Deposited!C64</f>
        <v>0</v>
      </c>
      <c r="Q69" s="284">
        <f>MCF!R68</f>
        <v>1</v>
      </c>
      <c r="R69" s="67">
        <f t="shared" si="17"/>
        <v>0</v>
      </c>
      <c r="S69" s="67">
        <f t="shared" si="7"/>
        <v>0</v>
      </c>
      <c r="T69" s="67">
        <f t="shared" si="8"/>
        <v>0</v>
      </c>
      <c r="U69" s="67">
        <f t="shared" si="9"/>
        <v>7.6941653886346999E-4</v>
      </c>
      <c r="V69" s="67">
        <f t="shared" si="10"/>
        <v>3.7841805658671881E-4</v>
      </c>
      <c r="W69" s="100">
        <f t="shared" si="11"/>
        <v>2.5227870439114587E-4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7.7088229953530755E-4</v>
      </c>
      <c r="J70" s="67">
        <f t="shared" si="16"/>
        <v>3.7913895388595975E-4</v>
      </c>
      <c r="K70" s="100">
        <f t="shared" si="6"/>
        <v>2.527593025906398E-4</v>
      </c>
      <c r="O70" s="96">
        <f>Amnt_Deposited!B65</f>
        <v>2051</v>
      </c>
      <c r="P70" s="99">
        <f>Amnt_Deposited!C65</f>
        <v>0</v>
      </c>
      <c r="Q70" s="284">
        <f>MCF!R69</f>
        <v>1</v>
      </c>
      <c r="R70" s="67">
        <f t="shared" si="17"/>
        <v>0</v>
      </c>
      <c r="S70" s="67">
        <f t="shared" si="7"/>
        <v>0</v>
      </c>
      <c r="T70" s="67">
        <f t="shared" si="8"/>
        <v>0</v>
      </c>
      <c r="U70" s="67">
        <f t="shared" si="9"/>
        <v>5.1575532975154346E-4</v>
      </c>
      <c r="V70" s="67">
        <f t="shared" si="10"/>
        <v>2.5366120911192653E-4</v>
      </c>
      <c r="W70" s="100">
        <f t="shared" si="11"/>
        <v>1.6910747274128434E-4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5.1673785851256689E-4</v>
      </c>
      <c r="J71" s="67">
        <f t="shared" si="16"/>
        <v>2.5414444102274066E-4</v>
      </c>
      <c r="K71" s="100">
        <f t="shared" si="6"/>
        <v>1.6942962734849376E-4</v>
      </c>
      <c r="O71" s="96">
        <f>Amnt_Deposited!B66</f>
        <v>2052</v>
      </c>
      <c r="P71" s="99">
        <f>Amnt_Deposited!C66</f>
        <v>0</v>
      </c>
      <c r="Q71" s="284">
        <f>MCF!R70</f>
        <v>1</v>
      </c>
      <c r="R71" s="67">
        <f t="shared" si="17"/>
        <v>0</v>
      </c>
      <c r="S71" s="67">
        <f t="shared" si="7"/>
        <v>0</v>
      </c>
      <c r="T71" s="67">
        <f t="shared" si="8"/>
        <v>0</v>
      </c>
      <c r="U71" s="67">
        <f t="shared" si="9"/>
        <v>3.4572113638218094E-4</v>
      </c>
      <c r="V71" s="67">
        <f t="shared" si="10"/>
        <v>1.7003419336936252E-4</v>
      </c>
      <c r="W71" s="100">
        <f t="shared" si="11"/>
        <v>1.1335612891290835E-4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3.4637974510650152E-4</v>
      </c>
      <c r="J72" s="67">
        <f t="shared" si="16"/>
        <v>1.7035811340606537E-4</v>
      </c>
      <c r="K72" s="100">
        <f t="shared" si="6"/>
        <v>1.1357207560404358E-4</v>
      </c>
      <c r="O72" s="96">
        <f>Amnt_Deposited!B67</f>
        <v>2053</v>
      </c>
      <c r="P72" s="99">
        <f>Amnt_Deposited!C67</f>
        <v>0</v>
      </c>
      <c r="Q72" s="284">
        <f>MCF!R71</f>
        <v>1</v>
      </c>
      <c r="R72" s="67">
        <f t="shared" si="17"/>
        <v>0</v>
      </c>
      <c r="S72" s="67">
        <f t="shared" si="7"/>
        <v>0</v>
      </c>
      <c r="T72" s="67">
        <f t="shared" si="8"/>
        <v>0</v>
      </c>
      <c r="U72" s="67">
        <f t="shared" si="9"/>
        <v>2.3174380805519708E-4</v>
      </c>
      <c r="V72" s="67">
        <f t="shared" si="10"/>
        <v>1.1397732832698387E-4</v>
      </c>
      <c r="W72" s="100">
        <f t="shared" si="11"/>
        <v>7.5984885551322575E-5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2.3218528668560311E-4</v>
      </c>
      <c r="J73" s="67">
        <f t="shared" si="16"/>
        <v>1.1419445842089841E-4</v>
      </c>
      <c r="K73" s="100">
        <f t="shared" si="6"/>
        <v>7.6129638947265596E-5</v>
      </c>
      <c r="O73" s="96">
        <f>Amnt_Deposited!B68</f>
        <v>2054</v>
      </c>
      <c r="P73" s="99">
        <f>Amnt_Deposited!C68</f>
        <v>0</v>
      </c>
      <c r="Q73" s="284">
        <f>MCF!R72</f>
        <v>1</v>
      </c>
      <c r="R73" s="67">
        <f t="shared" si="17"/>
        <v>0</v>
      </c>
      <c r="S73" s="67">
        <f t="shared" si="7"/>
        <v>0</v>
      </c>
      <c r="T73" s="67">
        <f t="shared" si="8"/>
        <v>0</v>
      </c>
      <c r="U73" s="67">
        <f t="shared" si="9"/>
        <v>1.5534252008403407E-4</v>
      </c>
      <c r="V73" s="67">
        <f t="shared" si="10"/>
        <v>7.6401287971163004E-5</v>
      </c>
      <c r="W73" s="100">
        <f t="shared" si="11"/>
        <v>5.0934191980775336E-5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1.556384520598916E-4</v>
      </c>
      <c r="J74" s="67">
        <f t="shared" si="16"/>
        <v>7.6546834625711515E-5</v>
      </c>
      <c r="K74" s="100">
        <f t="shared" si="6"/>
        <v>5.1031223083807672E-5</v>
      </c>
      <c r="O74" s="96">
        <f>Amnt_Deposited!B69</f>
        <v>2055</v>
      </c>
      <c r="P74" s="99">
        <f>Amnt_Deposited!C69</f>
        <v>0</v>
      </c>
      <c r="Q74" s="284">
        <f>MCF!R73</f>
        <v>1</v>
      </c>
      <c r="R74" s="67">
        <f t="shared" si="17"/>
        <v>0</v>
      </c>
      <c r="S74" s="67">
        <f t="shared" si="7"/>
        <v>0</v>
      </c>
      <c r="T74" s="67">
        <f t="shared" si="8"/>
        <v>0</v>
      </c>
      <c r="U74" s="67">
        <f t="shared" si="9"/>
        <v>1.0412920521402194E-4</v>
      </c>
      <c r="V74" s="67">
        <f t="shared" si="10"/>
        <v>5.1213314870012122E-5</v>
      </c>
      <c r="W74" s="100">
        <f t="shared" si="11"/>
        <v>3.4142209913341415E-5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1.0432757434970218E-4</v>
      </c>
      <c r="J75" s="67">
        <f t="shared" si="16"/>
        <v>5.1310877710189415E-5</v>
      </c>
      <c r="K75" s="100">
        <f t="shared" si="6"/>
        <v>3.4207251806792939E-5</v>
      </c>
      <c r="O75" s="96">
        <f>Amnt_Deposited!B70</f>
        <v>2056</v>
      </c>
      <c r="P75" s="99">
        <f>Amnt_Deposited!C70</f>
        <v>0</v>
      </c>
      <c r="Q75" s="284">
        <f>MCF!R74</f>
        <v>1</v>
      </c>
      <c r="R75" s="67">
        <f t="shared" si="17"/>
        <v>0</v>
      </c>
      <c r="S75" s="67">
        <f t="shared" si="7"/>
        <v>0</v>
      </c>
      <c r="T75" s="67">
        <f t="shared" si="8"/>
        <v>0</v>
      </c>
      <c r="U75" s="67">
        <f t="shared" si="9"/>
        <v>6.9799893632717724E-5</v>
      </c>
      <c r="V75" s="67">
        <f t="shared" si="10"/>
        <v>3.4329311581304217E-5</v>
      </c>
      <c r="W75" s="100">
        <f t="shared" si="11"/>
        <v>2.2886207720869477E-5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6.9932864440878952E-5</v>
      </c>
      <c r="J76" s="67">
        <f t="shared" si="16"/>
        <v>3.4394709908823231E-5</v>
      </c>
      <c r="K76" s="100">
        <f t="shared" si="6"/>
        <v>2.2929806605882154E-5</v>
      </c>
      <c r="O76" s="96">
        <f>Amnt_Deposited!B71</f>
        <v>2057</v>
      </c>
      <c r="P76" s="99">
        <f>Amnt_Deposited!C71</f>
        <v>0</v>
      </c>
      <c r="Q76" s="284">
        <f>MCF!R75</f>
        <v>1</v>
      </c>
      <c r="R76" s="67">
        <f t="shared" si="17"/>
        <v>0</v>
      </c>
      <c r="S76" s="67">
        <f t="shared" si="7"/>
        <v>0</v>
      </c>
      <c r="T76" s="67">
        <f t="shared" si="8"/>
        <v>0</v>
      </c>
      <c r="U76" s="67">
        <f t="shared" si="9"/>
        <v>4.6788267913166072E-5</v>
      </c>
      <c r="V76" s="67">
        <f t="shared" si="10"/>
        <v>2.301162571955165E-5</v>
      </c>
      <c r="W76" s="100">
        <f t="shared" si="11"/>
        <v>1.5341083813034432E-5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4.6877400911414105E-5</v>
      </c>
      <c r="J77" s="67">
        <f t="shared" si="16"/>
        <v>2.3055463529464847E-5</v>
      </c>
      <c r="K77" s="100">
        <f t="shared" si="6"/>
        <v>1.5370309019643232E-5</v>
      </c>
      <c r="O77" s="96">
        <f>Amnt_Deposited!B72</f>
        <v>2058</v>
      </c>
      <c r="P77" s="99">
        <f>Amnt_Deposited!C72</f>
        <v>0</v>
      </c>
      <c r="Q77" s="284">
        <f>MCF!R76</f>
        <v>1</v>
      </c>
      <c r="R77" s="67">
        <f t="shared" si="17"/>
        <v>0</v>
      </c>
      <c r="S77" s="67">
        <f t="shared" si="7"/>
        <v>0</v>
      </c>
      <c r="T77" s="67">
        <f t="shared" si="8"/>
        <v>0</v>
      </c>
      <c r="U77" s="67">
        <f t="shared" si="9"/>
        <v>3.1363113901481309E-5</v>
      </c>
      <c r="V77" s="67">
        <f t="shared" si="10"/>
        <v>1.5425154011684765E-5</v>
      </c>
      <c r="W77" s="100">
        <f t="shared" si="11"/>
        <v>1.0283436007789842E-5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3.1422861536970222E-5</v>
      </c>
      <c r="J78" s="67">
        <f t="shared" si="16"/>
        <v>1.545453937444388E-5</v>
      </c>
      <c r="K78" s="100">
        <f t="shared" si="6"/>
        <v>1.0303026249629253E-5</v>
      </c>
      <c r="O78" s="96">
        <f>Amnt_Deposited!B73</f>
        <v>2059</v>
      </c>
      <c r="P78" s="99">
        <f>Amnt_Deposited!C73</f>
        <v>0</v>
      </c>
      <c r="Q78" s="284">
        <f>MCF!R77</f>
        <v>1</v>
      </c>
      <c r="R78" s="67">
        <f t="shared" si="17"/>
        <v>0</v>
      </c>
      <c r="S78" s="67">
        <f t="shared" si="7"/>
        <v>0</v>
      </c>
      <c r="T78" s="67">
        <f t="shared" si="8"/>
        <v>0</v>
      </c>
      <c r="U78" s="67">
        <f t="shared" si="9"/>
        <v>2.102332395426195E-5</v>
      </c>
      <c r="V78" s="67">
        <f t="shared" si="10"/>
        <v>1.0339789947219358E-5</v>
      </c>
      <c r="W78" s="100">
        <f t="shared" si="11"/>
        <v>6.8931932981462381E-6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2.1063373992033399E-5</v>
      </c>
      <c r="J79" s="67">
        <f t="shared" si="16"/>
        <v>1.0359487544936823E-5</v>
      </c>
      <c r="K79" s="100">
        <f t="shared" si="6"/>
        <v>6.9063250299578819E-6</v>
      </c>
      <c r="O79" s="96">
        <f>Amnt_Deposited!B74</f>
        <v>2060</v>
      </c>
      <c r="P79" s="99">
        <f>Amnt_Deposited!C74</f>
        <v>0</v>
      </c>
      <c r="Q79" s="284">
        <f>MCF!R78</f>
        <v>1</v>
      </c>
      <c r="R79" s="67">
        <f t="shared" si="17"/>
        <v>0</v>
      </c>
      <c r="S79" s="67">
        <f t="shared" si="7"/>
        <v>0</v>
      </c>
      <c r="T79" s="67">
        <f t="shared" si="8"/>
        <v>0</v>
      </c>
      <c r="U79" s="67">
        <f t="shared" si="9"/>
        <v>1.4092355480843029E-5</v>
      </c>
      <c r="V79" s="67">
        <f t="shared" si="10"/>
        <v>6.930968473418921E-6</v>
      </c>
      <c r="W79" s="100">
        <f t="shared" si="11"/>
        <v>4.6206456489459468E-6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1.4119201824005716E-5</v>
      </c>
      <c r="J80" s="67">
        <f t="shared" si="16"/>
        <v>6.9441721680276829E-6</v>
      </c>
      <c r="K80" s="100">
        <f t="shared" si="6"/>
        <v>4.6294481120184553E-6</v>
      </c>
      <c r="O80" s="96">
        <f>Amnt_Deposited!B75</f>
        <v>2061</v>
      </c>
      <c r="P80" s="99">
        <f>Amnt_Deposited!C75</f>
        <v>0</v>
      </c>
      <c r="Q80" s="284">
        <f>MCF!R79</f>
        <v>1</v>
      </c>
      <c r="R80" s="67">
        <f t="shared" si="17"/>
        <v>0</v>
      </c>
      <c r="S80" s="67">
        <f t="shared" si="7"/>
        <v>0</v>
      </c>
      <c r="T80" s="67">
        <f t="shared" si="8"/>
        <v>0</v>
      </c>
      <c r="U80" s="67">
        <f t="shared" si="9"/>
        <v>9.4463883746692935E-6</v>
      </c>
      <c r="V80" s="67">
        <f t="shared" si="10"/>
        <v>4.6459671061737357E-6</v>
      </c>
      <c r="W80" s="100">
        <f t="shared" si="11"/>
        <v>3.0973114041158235E-6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9.4643840166539941E-6</v>
      </c>
      <c r="J81" s="67">
        <f t="shared" si="16"/>
        <v>4.6548178073517217E-6</v>
      </c>
      <c r="K81" s="100">
        <f t="shared" si="6"/>
        <v>3.1032118715678142E-6</v>
      </c>
      <c r="O81" s="96">
        <f>Amnt_Deposited!B76</f>
        <v>2062</v>
      </c>
      <c r="P81" s="99">
        <f>Amnt_Deposited!C76</f>
        <v>0</v>
      </c>
      <c r="Q81" s="284">
        <f>MCF!R80</f>
        <v>1</v>
      </c>
      <c r="R81" s="67">
        <f t="shared" si="17"/>
        <v>0</v>
      </c>
      <c r="S81" s="67">
        <f t="shared" si="7"/>
        <v>0</v>
      </c>
      <c r="T81" s="67">
        <f t="shared" si="8"/>
        <v>0</v>
      </c>
      <c r="U81" s="67">
        <f t="shared" si="9"/>
        <v>6.332103490178849E-6</v>
      </c>
      <c r="V81" s="67">
        <f t="shared" si="10"/>
        <v>3.1142848844904446E-6</v>
      </c>
      <c r="W81" s="100">
        <f t="shared" si="11"/>
        <v>2.0761899229936296E-6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6.3441663297424747E-6</v>
      </c>
      <c r="J82" s="67">
        <f t="shared" si="16"/>
        <v>3.1202176869115199E-6</v>
      </c>
      <c r="K82" s="100">
        <f t="shared" si="6"/>
        <v>2.0801451246076796E-6</v>
      </c>
      <c r="O82" s="96">
        <f>Amnt_Deposited!B77</f>
        <v>2063</v>
      </c>
      <c r="P82" s="99">
        <f>Amnt_Deposited!C77</f>
        <v>0</v>
      </c>
      <c r="Q82" s="284">
        <f>MCF!R81</f>
        <v>1</v>
      </c>
      <c r="R82" s="67">
        <f t="shared" si="17"/>
        <v>0</v>
      </c>
      <c r="S82" s="67">
        <f t="shared" si="7"/>
        <v>0</v>
      </c>
      <c r="T82" s="67">
        <f t="shared" si="8"/>
        <v>0</v>
      </c>
      <c r="U82" s="67">
        <f t="shared" si="9"/>
        <v>4.2445359030391186E-6</v>
      </c>
      <c r="V82" s="67">
        <f t="shared" si="10"/>
        <v>2.0875675871397303E-6</v>
      </c>
      <c r="W82" s="100">
        <f t="shared" si="11"/>
        <v>1.3917117247598202E-6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4.2526218662107283E-6</v>
      </c>
      <c r="J83" s="67">
        <f t="shared" ref="J83:J99" si="22">I82*(1-$K$10)+H83</f>
        <v>2.0915444635317459E-6</v>
      </c>
      <c r="K83" s="100">
        <f t="shared" si="6"/>
        <v>1.3943629756878306E-6</v>
      </c>
      <c r="O83" s="96">
        <f>Amnt_Deposited!B78</f>
        <v>2064</v>
      </c>
      <c r="P83" s="99">
        <f>Amnt_Deposited!C78</f>
        <v>0</v>
      </c>
      <c r="Q83" s="284">
        <f>MCF!R82</f>
        <v>1</v>
      </c>
      <c r="R83" s="67">
        <f t="shared" ref="R83:R99" si="23">P83*$W$6*DOCF*Q83</f>
        <v>0</v>
      </c>
      <c r="S83" s="67">
        <f t="shared" si="7"/>
        <v>0</v>
      </c>
      <c r="T83" s="67">
        <f t="shared" si="8"/>
        <v>0</v>
      </c>
      <c r="U83" s="67">
        <f t="shared" si="9"/>
        <v>2.8451975019251061E-6</v>
      </c>
      <c r="V83" s="67">
        <f t="shared" si="10"/>
        <v>1.3993384011140127E-6</v>
      </c>
      <c r="W83" s="100">
        <f t="shared" si="11"/>
        <v>9.328922674093418E-7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2.8506176851305417E-6</v>
      </c>
      <c r="J84" s="67">
        <f t="shared" si="22"/>
        <v>1.4020041810801864E-6</v>
      </c>
      <c r="K84" s="100">
        <f t="shared" si="6"/>
        <v>9.346694540534576E-7</v>
      </c>
      <c r="O84" s="96">
        <f>Amnt_Deposited!B79</f>
        <v>2065</v>
      </c>
      <c r="P84" s="99">
        <f>Amnt_Deposited!C79</f>
        <v>0</v>
      </c>
      <c r="Q84" s="284">
        <f>MCF!R83</f>
        <v>1</v>
      </c>
      <c r="R84" s="67">
        <f t="shared" si="23"/>
        <v>0</v>
      </c>
      <c r="S84" s="67">
        <f t="shared" si="7"/>
        <v>0</v>
      </c>
      <c r="T84" s="67">
        <f t="shared" si="8"/>
        <v>0</v>
      </c>
      <c r="U84" s="67">
        <f t="shared" si="9"/>
        <v>1.9071929204709231E-6</v>
      </c>
      <c r="V84" s="67">
        <f t="shared" si="10"/>
        <v>9.3800458145418293E-7</v>
      </c>
      <c r="W84" s="100">
        <f t="shared" si="11"/>
        <v>6.2533638763612189E-7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1.9108261779267125E-6</v>
      </c>
      <c r="J85" s="67">
        <f t="shared" si="22"/>
        <v>9.3979150720382936E-7</v>
      </c>
      <c r="K85" s="100">
        <f t="shared" ref="K85:K99" si="24">J85*CH4_fraction*conv</f>
        <v>6.2652767146921957E-7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1.2784296462489145E-6</v>
      </c>
      <c r="V85" s="67">
        <f t="shared" ref="V85:V98" si="28">U84*(1-$W$10)+T85</f>
        <v>6.2876327422200849E-7</v>
      </c>
      <c r="W85" s="100">
        <f t="shared" ref="W85:W99" si="29">V85*CH4_fraction*conv</f>
        <v>4.1917551614800563E-7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1.2808650915539386E-6</v>
      </c>
      <c r="J86" s="67">
        <f t="shared" si="22"/>
        <v>6.2996108637277378E-7</v>
      </c>
      <c r="K86" s="100">
        <f t="shared" si="24"/>
        <v>4.1997405758184919E-7</v>
      </c>
      <c r="O86" s="96">
        <f>Amnt_Deposited!B81</f>
        <v>2067</v>
      </c>
      <c r="P86" s="99">
        <f>Amnt_Deposited!C81</f>
        <v>0</v>
      </c>
      <c r="Q86" s="284">
        <f>MCF!R85</f>
        <v>1</v>
      </c>
      <c r="R86" s="67">
        <f t="shared" si="23"/>
        <v>0</v>
      </c>
      <c r="S86" s="67">
        <f t="shared" si="25"/>
        <v>0</v>
      </c>
      <c r="T86" s="67">
        <f t="shared" si="26"/>
        <v>0</v>
      </c>
      <c r="U86" s="67">
        <f t="shared" si="27"/>
        <v>8.5695701932689845E-7</v>
      </c>
      <c r="V86" s="67">
        <f t="shared" si="28"/>
        <v>4.2147262692201603E-7</v>
      </c>
      <c r="W86" s="100">
        <f t="shared" si="29"/>
        <v>2.8098175128134402E-7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8.5858954713587945E-7</v>
      </c>
      <c r="J87" s="67">
        <f t="shared" si="22"/>
        <v>4.2227554441805907E-7</v>
      </c>
      <c r="K87" s="100">
        <f t="shared" si="24"/>
        <v>2.8151702961203934E-7</v>
      </c>
      <c r="O87" s="96">
        <f>Amnt_Deposited!B82</f>
        <v>2068</v>
      </c>
      <c r="P87" s="99">
        <f>Amnt_Deposited!C82</f>
        <v>0</v>
      </c>
      <c r="Q87" s="284">
        <f>MCF!R86</f>
        <v>1</v>
      </c>
      <c r="R87" s="67">
        <f t="shared" si="23"/>
        <v>0</v>
      </c>
      <c r="S87" s="67">
        <f t="shared" si="25"/>
        <v>0</v>
      </c>
      <c r="T87" s="67">
        <f t="shared" si="26"/>
        <v>0</v>
      </c>
      <c r="U87" s="67">
        <f t="shared" si="27"/>
        <v>5.744354686457708E-7</v>
      </c>
      <c r="V87" s="67">
        <f t="shared" si="28"/>
        <v>2.825215506811276E-7</v>
      </c>
      <c r="W87" s="100">
        <f t="shared" si="29"/>
        <v>1.8834770045408506E-7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5.7552978476184142E-7</v>
      </c>
      <c r="J88" s="67">
        <f t="shared" si="22"/>
        <v>2.8305976237403803E-7</v>
      </c>
      <c r="K88" s="100">
        <f t="shared" si="24"/>
        <v>1.8870650824935868E-7</v>
      </c>
      <c r="O88" s="96">
        <f>Amnt_Deposited!B83</f>
        <v>2069</v>
      </c>
      <c r="P88" s="99">
        <f>Amnt_Deposited!C83</f>
        <v>0</v>
      </c>
      <c r="Q88" s="284">
        <f>MCF!R87</f>
        <v>1</v>
      </c>
      <c r="R88" s="67">
        <f t="shared" si="23"/>
        <v>0</v>
      </c>
      <c r="S88" s="67">
        <f t="shared" si="25"/>
        <v>0</v>
      </c>
      <c r="T88" s="67">
        <f t="shared" si="26"/>
        <v>0</v>
      </c>
      <c r="U88" s="67">
        <f t="shared" si="27"/>
        <v>3.8505560978713712E-7</v>
      </c>
      <c r="V88" s="67">
        <f t="shared" si="28"/>
        <v>1.8937985885863365E-7</v>
      </c>
      <c r="W88" s="100">
        <f t="shared" si="29"/>
        <v>1.2625323923908908E-7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3.8578915181643913E-7</v>
      </c>
      <c r="J89" s="67">
        <f t="shared" si="22"/>
        <v>1.8974063294540229E-7</v>
      </c>
      <c r="K89" s="100">
        <f t="shared" si="24"/>
        <v>1.2649375529693484E-7</v>
      </c>
      <c r="O89" s="96">
        <f>Amnt_Deposited!B84</f>
        <v>2070</v>
      </c>
      <c r="P89" s="99">
        <f>Amnt_Deposited!C84</f>
        <v>0</v>
      </c>
      <c r="Q89" s="284">
        <f>MCF!R88</f>
        <v>1</v>
      </c>
      <c r="R89" s="67">
        <f t="shared" si="23"/>
        <v>0</v>
      </c>
      <c r="S89" s="67">
        <f t="shared" si="25"/>
        <v>0</v>
      </c>
      <c r="T89" s="67">
        <f t="shared" si="26"/>
        <v>0</v>
      </c>
      <c r="U89" s="67">
        <f t="shared" si="27"/>
        <v>2.5811049407879494E-7</v>
      </c>
      <c r="V89" s="67">
        <f t="shared" si="28"/>
        <v>1.269451157083422E-7</v>
      </c>
      <c r="W89" s="100">
        <f t="shared" si="29"/>
        <v>8.4630077138894794E-8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2.5860220200564573E-7</v>
      </c>
      <c r="J90" s="67">
        <f t="shared" si="22"/>
        <v>1.271869498107934E-7</v>
      </c>
      <c r="K90" s="100">
        <f t="shared" si="24"/>
        <v>8.479129987386226E-8</v>
      </c>
      <c r="O90" s="96">
        <f>Amnt_Deposited!B85</f>
        <v>2071</v>
      </c>
      <c r="P90" s="99">
        <f>Amnt_Deposited!C85</f>
        <v>0</v>
      </c>
      <c r="Q90" s="284">
        <f>MCF!R89</f>
        <v>1</v>
      </c>
      <c r="R90" s="67">
        <f t="shared" si="23"/>
        <v>0</v>
      </c>
      <c r="S90" s="67">
        <f t="shared" si="25"/>
        <v>0</v>
      </c>
      <c r="T90" s="67">
        <f t="shared" si="26"/>
        <v>0</v>
      </c>
      <c r="U90" s="67">
        <f t="shared" si="27"/>
        <v>1.7301663827317943E-7</v>
      </c>
      <c r="V90" s="67">
        <f t="shared" si="28"/>
        <v>8.5093855805615509E-8</v>
      </c>
      <c r="W90" s="100">
        <f t="shared" si="29"/>
        <v>5.6729237203743668E-8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1.7334623995334214E-7</v>
      </c>
      <c r="J91" s="67">
        <f t="shared" si="22"/>
        <v>8.5255962052303583E-8</v>
      </c>
      <c r="K91" s="100">
        <f t="shared" si="24"/>
        <v>5.6837308034869051E-8</v>
      </c>
      <c r="O91" s="96">
        <f>Amnt_Deposited!B86</f>
        <v>2072</v>
      </c>
      <c r="P91" s="99">
        <f>Amnt_Deposited!C86</f>
        <v>0</v>
      </c>
      <c r="Q91" s="284">
        <f>MCF!R90</f>
        <v>1</v>
      </c>
      <c r="R91" s="67">
        <f t="shared" si="23"/>
        <v>0</v>
      </c>
      <c r="S91" s="67">
        <f t="shared" si="25"/>
        <v>0</v>
      </c>
      <c r="T91" s="67">
        <f t="shared" si="26"/>
        <v>0</v>
      </c>
      <c r="U91" s="67">
        <f t="shared" si="27"/>
        <v>1.1597652093220919E-7</v>
      </c>
      <c r="V91" s="67">
        <f t="shared" si="28"/>
        <v>5.7040117340970235E-8</v>
      </c>
      <c r="W91" s="100">
        <f t="shared" si="29"/>
        <v>3.8026744893980157E-8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1.1619745954562929E-7</v>
      </c>
      <c r="J92" s="67">
        <f t="shared" si="22"/>
        <v>5.7148780407712851E-8</v>
      </c>
      <c r="K92" s="100">
        <f t="shared" si="24"/>
        <v>3.8099186938475232E-8</v>
      </c>
      <c r="O92" s="96">
        <f>Amnt_Deposited!B87</f>
        <v>2073</v>
      </c>
      <c r="P92" s="99">
        <f>Amnt_Deposited!C87</f>
        <v>0</v>
      </c>
      <c r="Q92" s="284">
        <f>MCF!R91</f>
        <v>1</v>
      </c>
      <c r="R92" s="67">
        <f t="shared" si="23"/>
        <v>0</v>
      </c>
      <c r="S92" s="67">
        <f t="shared" si="25"/>
        <v>0</v>
      </c>
      <c r="T92" s="67">
        <f t="shared" si="26"/>
        <v>0</v>
      </c>
      <c r="U92" s="67">
        <f t="shared" si="27"/>
        <v>7.7741386850331749E-8</v>
      </c>
      <c r="V92" s="67">
        <f t="shared" si="28"/>
        <v>3.8235134081877435E-8</v>
      </c>
      <c r="W92" s="100">
        <f t="shared" si="29"/>
        <v>2.549008938791829E-8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7.7889486431850556E-8</v>
      </c>
      <c r="J93" s="67">
        <f t="shared" si="22"/>
        <v>3.8307973113778722E-8</v>
      </c>
      <c r="K93" s="100">
        <f t="shared" si="24"/>
        <v>2.5538648742519148E-8</v>
      </c>
      <c r="O93" s="96">
        <f>Amnt_Deposited!B88</f>
        <v>2074</v>
      </c>
      <c r="P93" s="99">
        <f>Amnt_Deposited!C88</f>
        <v>0</v>
      </c>
      <c r="Q93" s="284">
        <f>MCF!R92</f>
        <v>1</v>
      </c>
      <c r="R93" s="67">
        <f t="shared" si="23"/>
        <v>0</v>
      </c>
      <c r="S93" s="67">
        <f t="shared" si="25"/>
        <v>0</v>
      </c>
      <c r="T93" s="67">
        <f t="shared" si="26"/>
        <v>0</v>
      </c>
      <c r="U93" s="67">
        <f t="shared" si="27"/>
        <v>5.2111610012388821E-8</v>
      </c>
      <c r="V93" s="67">
        <f t="shared" si="28"/>
        <v>2.5629776837942924E-8</v>
      </c>
      <c r="W93" s="100">
        <f t="shared" si="29"/>
        <v>1.7086517891961948E-8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5.2210884130690367E-8</v>
      </c>
      <c r="J94" s="67">
        <f t="shared" si="22"/>
        <v>2.5678602301160185E-8</v>
      </c>
      <c r="K94" s="100">
        <f t="shared" si="24"/>
        <v>1.7119068200773455E-8</v>
      </c>
      <c r="O94" s="96">
        <f>Amnt_Deposited!B89</f>
        <v>2075</v>
      </c>
      <c r="P94" s="99">
        <f>Amnt_Deposited!C89</f>
        <v>0</v>
      </c>
      <c r="Q94" s="284">
        <f>MCF!R93</f>
        <v>1</v>
      </c>
      <c r="R94" s="67">
        <f t="shared" si="23"/>
        <v>0</v>
      </c>
      <c r="S94" s="67">
        <f t="shared" si="25"/>
        <v>0</v>
      </c>
      <c r="T94" s="67">
        <f t="shared" si="26"/>
        <v>0</v>
      </c>
      <c r="U94" s="67">
        <f t="shared" si="27"/>
        <v>3.4931456822495756E-8</v>
      </c>
      <c r="V94" s="67">
        <f t="shared" si="28"/>
        <v>1.7180153189893062E-8</v>
      </c>
      <c r="W94" s="100">
        <f t="shared" si="29"/>
        <v>1.1453435459928708E-8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3.4998002254045795E-8</v>
      </c>
      <c r="J95" s="67">
        <f t="shared" si="22"/>
        <v>1.7212881876644569E-8</v>
      </c>
      <c r="K95" s="100">
        <f t="shared" si="24"/>
        <v>1.1475254584429712E-8</v>
      </c>
      <c r="O95" s="96">
        <f>Amnt_Deposited!B90</f>
        <v>2076</v>
      </c>
      <c r="P95" s="99">
        <f>Amnt_Deposited!C90</f>
        <v>0</v>
      </c>
      <c r="Q95" s="284">
        <f>MCF!R94</f>
        <v>1</v>
      </c>
      <c r="R95" s="67">
        <f t="shared" si="23"/>
        <v>0</v>
      </c>
      <c r="S95" s="67">
        <f t="shared" si="25"/>
        <v>0</v>
      </c>
      <c r="T95" s="67">
        <f t="shared" si="26"/>
        <v>0</v>
      </c>
      <c r="U95" s="67">
        <f t="shared" si="27"/>
        <v>2.3415255745347304E-8</v>
      </c>
      <c r="V95" s="67">
        <f t="shared" si="28"/>
        <v>1.1516201077148454E-8</v>
      </c>
      <c r="W95" s="100">
        <f t="shared" si="29"/>
        <v>7.6774673847656359E-9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2.3459862482087388E-8</v>
      </c>
      <c r="J96" s="67">
        <f t="shared" si="22"/>
        <v>1.1538139771958409E-8</v>
      </c>
      <c r="K96" s="100">
        <f t="shared" si="24"/>
        <v>7.6920931813056059E-9</v>
      </c>
      <c r="O96" s="96">
        <f>Amnt_Deposited!B91</f>
        <v>2077</v>
      </c>
      <c r="P96" s="99">
        <f>Amnt_Deposited!C91</f>
        <v>0</v>
      </c>
      <c r="Q96" s="284">
        <f>MCF!R95</f>
        <v>1</v>
      </c>
      <c r="R96" s="67">
        <f t="shared" si="23"/>
        <v>0</v>
      </c>
      <c r="S96" s="67">
        <f t="shared" si="25"/>
        <v>0</v>
      </c>
      <c r="T96" s="67">
        <f t="shared" si="26"/>
        <v>0</v>
      </c>
      <c r="U96" s="67">
        <f t="shared" si="27"/>
        <v>1.5695715309157472E-8</v>
      </c>
      <c r="V96" s="67">
        <f t="shared" si="28"/>
        <v>7.7195404361898315E-9</v>
      </c>
      <c r="W96" s="100">
        <f t="shared" si="29"/>
        <v>5.146360290793221E-9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1.5725616098982584E-8</v>
      </c>
      <c r="J97" s="67">
        <f t="shared" si="22"/>
        <v>7.734246383104802E-9</v>
      </c>
      <c r="K97" s="100">
        <f t="shared" si="24"/>
        <v>5.1561642554032011E-9</v>
      </c>
      <c r="O97" s="96">
        <f>Amnt_Deposited!B92</f>
        <v>2078</v>
      </c>
      <c r="P97" s="99">
        <f>Amnt_Deposited!C92</f>
        <v>0</v>
      </c>
      <c r="Q97" s="284">
        <f>MCF!R96</f>
        <v>1</v>
      </c>
      <c r="R97" s="67">
        <f t="shared" si="23"/>
        <v>0</v>
      </c>
      <c r="S97" s="67">
        <f t="shared" si="25"/>
        <v>0</v>
      </c>
      <c r="T97" s="67">
        <f t="shared" si="26"/>
        <v>0</v>
      </c>
      <c r="U97" s="67">
        <f t="shared" si="27"/>
        <v>1.0521152608596725E-8</v>
      </c>
      <c r="V97" s="67">
        <f t="shared" si="28"/>
        <v>5.1745627005607461E-9</v>
      </c>
      <c r="W97" s="100">
        <f t="shared" si="29"/>
        <v>3.4497084670404972E-9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1.0541195707408796E-8</v>
      </c>
      <c r="J98" s="67">
        <f t="shared" si="22"/>
        <v>5.1844203915737877E-9</v>
      </c>
      <c r="K98" s="100">
        <f t="shared" si="24"/>
        <v>3.4562802610491917E-9</v>
      </c>
      <c r="O98" s="96">
        <f>Amnt_Deposited!B93</f>
        <v>2079</v>
      </c>
      <c r="P98" s="99">
        <f>Amnt_Deposited!C93</f>
        <v>0</v>
      </c>
      <c r="Q98" s="284">
        <f>MCF!R97</f>
        <v>1</v>
      </c>
      <c r="R98" s="67">
        <f t="shared" si="23"/>
        <v>0</v>
      </c>
      <c r="S98" s="67">
        <f t="shared" si="25"/>
        <v>0</v>
      </c>
      <c r="T98" s="67">
        <f t="shared" si="26"/>
        <v>0</v>
      </c>
      <c r="U98" s="67">
        <f t="shared" si="27"/>
        <v>7.0525395009425442E-9</v>
      </c>
      <c r="V98" s="67">
        <f t="shared" si="28"/>
        <v>3.4686131076541816E-9</v>
      </c>
      <c r="W98" s="100">
        <f t="shared" si="29"/>
        <v>2.3124087384361208E-9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7.0659747918609477E-9</v>
      </c>
      <c r="J99" s="68">
        <f t="shared" si="22"/>
        <v>3.4752209155478483E-9</v>
      </c>
      <c r="K99" s="102">
        <f t="shared" si="24"/>
        <v>2.3168139436985654E-9</v>
      </c>
      <c r="O99" s="97">
        <f>Amnt_Deposited!B94</f>
        <v>2080</v>
      </c>
      <c r="P99" s="101">
        <f>Amnt_Deposited!C94</f>
        <v>0</v>
      </c>
      <c r="Q99" s="285">
        <f>MCF!R98</f>
        <v>1</v>
      </c>
      <c r="R99" s="68">
        <f t="shared" si="23"/>
        <v>0</v>
      </c>
      <c r="S99" s="68">
        <f>R99*$W$12</f>
        <v>0</v>
      </c>
      <c r="T99" s="68">
        <f>R99*(1-$W$12)</f>
        <v>0</v>
      </c>
      <c r="U99" s="68">
        <f>S99+U98*$W$10</f>
        <v>4.7274586029399708E-9</v>
      </c>
      <c r="V99" s="68">
        <f>U98*(1-$W$10)+T99</f>
        <v>2.3250808980025733E-9</v>
      </c>
      <c r="W99" s="102">
        <f t="shared" si="29"/>
        <v>1.5500539320017154E-9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2.4038471872799998</v>
      </c>
      <c r="D19" s="416">
        <f>Dry_Matter_Content!D6</f>
        <v>0.44</v>
      </c>
      <c r="E19" s="283">
        <f>MCF!R18</f>
        <v>1</v>
      </c>
      <c r="F19" s="130">
        <f t="shared" ref="F19:F50" si="0">C19*D19*$K$6*DOCF*E19</f>
        <v>0.232692407728704</v>
      </c>
      <c r="G19" s="65">
        <f t="shared" ref="G19:G82" si="1">F19*$K$12</f>
        <v>0.232692407728704</v>
      </c>
      <c r="H19" s="65">
        <f t="shared" ref="H19:H82" si="2">F19*(1-$K$12)</f>
        <v>0</v>
      </c>
      <c r="I19" s="65">
        <f t="shared" ref="I19:I82" si="3">G19+I18*$K$10</f>
        <v>0.232692407728704</v>
      </c>
      <c r="J19" s="65">
        <f t="shared" ref="J19:J82" si="4">I18*(1-$K$10)+H19</f>
        <v>0</v>
      </c>
      <c r="K19" s="66">
        <f>J19*CH4_fraction*conv</f>
        <v>0</v>
      </c>
      <c r="O19" s="95">
        <f>Amnt_Deposited!B14</f>
        <v>2000</v>
      </c>
      <c r="P19" s="98">
        <f>Amnt_Deposited!D14</f>
        <v>2.4038471872799998</v>
      </c>
      <c r="Q19" s="283">
        <f>MCF!R18</f>
        <v>1</v>
      </c>
      <c r="R19" s="130">
        <f t="shared" ref="R19:R50" si="5">P19*$W$6*DOCF*Q19</f>
        <v>0.48076943745599998</v>
      </c>
      <c r="S19" s="65">
        <f>R19*$W$12</f>
        <v>0.48076943745599998</v>
      </c>
      <c r="T19" s="65">
        <f>R19*(1-$W$12)</f>
        <v>0</v>
      </c>
      <c r="U19" s="65">
        <f>S19+U18*$W$10</f>
        <v>0.48076943745599998</v>
      </c>
      <c r="V19" s="65">
        <f>U18*(1-$W$10)+T19</f>
        <v>0</v>
      </c>
      <c r="W19" s="66">
        <f>V19*CH4_fraction*conv</f>
        <v>0</v>
      </c>
    </row>
    <row r="20" spans="2:23">
      <c r="B20" s="96">
        <f>Amnt_Deposited!B15</f>
        <v>2001</v>
      </c>
      <c r="C20" s="99">
        <f>Amnt_Deposited!D15</f>
        <v>2.45350121841</v>
      </c>
      <c r="D20" s="418">
        <f>Dry_Matter_Content!D7</f>
        <v>0.44</v>
      </c>
      <c r="E20" s="284">
        <f>MCF!R19</f>
        <v>1</v>
      </c>
      <c r="F20" s="67">
        <f t="shared" si="0"/>
        <v>0.23749891794208799</v>
      </c>
      <c r="G20" s="67">
        <f t="shared" si="1"/>
        <v>0.23749891794208799</v>
      </c>
      <c r="H20" s="67">
        <f t="shared" si="2"/>
        <v>0</v>
      </c>
      <c r="I20" s="67">
        <f t="shared" si="3"/>
        <v>0.45445988084736672</v>
      </c>
      <c r="J20" s="67">
        <f t="shared" si="4"/>
        <v>1.5731444823425277E-2</v>
      </c>
      <c r="K20" s="100">
        <f>J20*CH4_fraction*conv</f>
        <v>1.0487629882283517E-2</v>
      </c>
      <c r="M20" s="393"/>
      <c r="O20" s="96">
        <f>Amnt_Deposited!B15</f>
        <v>2001</v>
      </c>
      <c r="P20" s="99">
        <f>Amnt_Deposited!D15</f>
        <v>2.45350121841</v>
      </c>
      <c r="Q20" s="284">
        <f>MCF!R19</f>
        <v>1</v>
      </c>
      <c r="R20" s="67">
        <f t="shared" si="5"/>
        <v>0.49070024368200005</v>
      </c>
      <c r="S20" s="67">
        <f>R20*$W$12</f>
        <v>0.49070024368200005</v>
      </c>
      <c r="T20" s="67">
        <f>R20*(1-$W$12)</f>
        <v>0</v>
      </c>
      <c r="U20" s="67">
        <f>S20+U19*$W$10</f>
        <v>0.93896669596563376</v>
      </c>
      <c r="V20" s="67">
        <f>U19*(1-$W$10)+T20</f>
        <v>3.2502985172366272E-2</v>
      </c>
      <c r="W20" s="100">
        <f>V20*CH4_fraction*conv</f>
        <v>2.1668656781577512E-2</v>
      </c>
    </row>
    <row r="21" spans="2:23">
      <c r="B21" s="96">
        <f>Amnt_Deposited!B16</f>
        <v>2002</v>
      </c>
      <c r="C21" s="99">
        <f>Amnt_Deposited!D16</f>
        <v>1.5244460375760003</v>
      </c>
      <c r="D21" s="418">
        <f>Dry_Matter_Content!D8</f>
        <v>0.44</v>
      </c>
      <c r="E21" s="284">
        <f>MCF!R20</f>
        <v>1</v>
      </c>
      <c r="F21" s="67">
        <f t="shared" si="0"/>
        <v>0.14756637643735684</v>
      </c>
      <c r="G21" s="67">
        <f t="shared" si="1"/>
        <v>0.14756637643735684</v>
      </c>
      <c r="H21" s="67">
        <f t="shared" si="2"/>
        <v>0</v>
      </c>
      <c r="I21" s="67">
        <f t="shared" si="3"/>
        <v>0.57130196073463524</v>
      </c>
      <c r="J21" s="67">
        <f t="shared" si="4"/>
        <v>3.0724296550088362E-2</v>
      </c>
      <c r="K21" s="100">
        <f t="shared" ref="K21:K84" si="6">J21*CH4_fraction*conv</f>
        <v>2.0482864366725573E-2</v>
      </c>
      <c r="O21" s="96">
        <f>Amnt_Deposited!B16</f>
        <v>2002</v>
      </c>
      <c r="P21" s="99">
        <f>Amnt_Deposited!D16</f>
        <v>1.5244460375760003</v>
      </c>
      <c r="Q21" s="284">
        <f>MCF!R20</f>
        <v>1</v>
      </c>
      <c r="R21" s="67">
        <f t="shared" si="5"/>
        <v>0.3048892075152001</v>
      </c>
      <c r="S21" s="67">
        <f t="shared" ref="S21:S84" si="7">R21*$W$12</f>
        <v>0.3048892075152001</v>
      </c>
      <c r="T21" s="67">
        <f t="shared" ref="T21:T84" si="8">R21*(1-$W$12)</f>
        <v>0</v>
      </c>
      <c r="U21" s="67">
        <f t="shared" ref="U21:U84" si="9">S21+U20*$W$10</f>
        <v>1.1803759519310644</v>
      </c>
      <c r="V21" s="67">
        <f t="shared" ref="V21:V84" si="10">U20*(1-$W$10)+T21</f>
        <v>6.3479951549769348E-2</v>
      </c>
      <c r="W21" s="100">
        <f t="shared" ref="W21:W84" si="11">V21*CH4_fraction*conv</f>
        <v>4.231996769984623E-2</v>
      </c>
    </row>
    <row r="22" spans="2:23">
      <c r="B22" s="96">
        <f>Amnt_Deposited!B17</f>
        <v>2003</v>
      </c>
      <c r="C22" s="99">
        <f>Amnt_Deposited!D17</f>
        <v>1.55057832171</v>
      </c>
      <c r="D22" s="418">
        <f>Dry_Matter_Content!D9</f>
        <v>0.44</v>
      </c>
      <c r="E22" s="284">
        <f>MCF!R21</f>
        <v>1</v>
      </c>
      <c r="F22" s="67">
        <f t="shared" si="0"/>
        <v>0.15009598154152801</v>
      </c>
      <c r="G22" s="67">
        <f t="shared" si="1"/>
        <v>0.15009598154152801</v>
      </c>
      <c r="H22" s="67">
        <f t="shared" si="2"/>
        <v>0</v>
      </c>
      <c r="I22" s="67">
        <f t="shared" si="3"/>
        <v>0.68277439903065262</v>
      </c>
      <c r="J22" s="67">
        <f t="shared" si="4"/>
        <v>3.8623543245510615E-2</v>
      </c>
      <c r="K22" s="100">
        <f t="shared" si="6"/>
        <v>2.5749028830340408E-2</v>
      </c>
      <c r="N22" s="258"/>
      <c r="O22" s="96">
        <f>Amnt_Deposited!B17</f>
        <v>2003</v>
      </c>
      <c r="P22" s="99">
        <f>Amnt_Deposited!D17</f>
        <v>1.55057832171</v>
      </c>
      <c r="Q22" s="284">
        <f>MCF!R21</f>
        <v>1</v>
      </c>
      <c r="R22" s="67">
        <f t="shared" si="5"/>
        <v>0.310115664342</v>
      </c>
      <c r="S22" s="67">
        <f t="shared" si="7"/>
        <v>0.310115664342</v>
      </c>
      <c r="T22" s="67">
        <f t="shared" si="8"/>
        <v>0</v>
      </c>
      <c r="U22" s="67">
        <f t="shared" si="9"/>
        <v>1.4106909070881251</v>
      </c>
      <c r="V22" s="67">
        <f t="shared" si="10"/>
        <v>7.9800709184939284E-2</v>
      </c>
      <c r="W22" s="100">
        <f t="shared" si="11"/>
        <v>5.320047278995952E-2</v>
      </c>
    </row>
    <row r="23" spans="2:23">
      <c r="B23" s="96">
        <f>Amnt_Deposited!B18</f>
        <v>2004</v>
      </c>
      <c r="C23" s="99">
        <f>Amnt_Deposited!D18</f>
        <v>1.5409614976139998</v>
      </c>
      <c r="D23" s="418">
        <f>Dry_Matter_Content!D10</f>
        <v>0.44</v>
      </c>
      <c r="E23" s="284">
        <f>MCF!R22</f>
        <v>1</v>
      </c>
      <c r="F23" s="67">
        <f t="shared" si="0"/>
        <v>0.14916507296903517</v>
      </c>
      <c r="G23" s="67">
        <f t="shared" si="1"/>
        <v>0.14916507296903517</v>
      </c>
      <c r="H23" s="67">
        <f t="shared" si="2"/>
        <v>0</v>
      </c>
      <c r="I23" s="67">
        <f t="shared" si="3"/>
        <v>0.78577970301521349</v>
      </c>
      <c r="J23" s="67">
        <f t="shared" si="4"/>
        <v>4.6159768984474235E-2</v>
      </c>
      <c r="K23" s="100">
        <f t="shared" si="6"/>
        <v>3.0773179322982822E-2</v>
      </c>
      <c r="N23" s="258"/>
      <c r="O23" s="96">
        <f>Amnt_Deposited!B18</f>
        <v>2004</v>
      </c>
      <c r="P23" s="99">
        <f>Amnt_Deposited!D18</f>
        <v>1.5409614976139998</v>
      </c>
      <c r="Q23" s="284">
        <f>MCF!R22</f>
        <v>1</v>
      </c>
      <c r="R23" s="67">
        <f t="shared" si="5"/>
        <v>0.30819229952279997</v>
      </c>
      <c r="S23" s="67">
        <f t="shared" si="7"/>
        <v>0.30819229952279997</v>
      </c>
      <c r="T23" s="67">
        <f t="shared" si="8"/>
        <v>0</v>
      </c>
      <c r="U23" s="67">
        <f t="shared" si="9"/>
        <v>1.623511783089284</v>
      </c>
      <c r="V23" s="67">
        <f t="shared" si="10"/>
        <v>9.5371423521640977E-2</v>
      </c>
      <c r="W23" s="100">
        <f t="shared" si="11"/>
        <v>6.3580949014427318E-2</v>
      </c>
    </row>
    <row r="24" spans="2:23">
      <c r="B24" s="96">
        <f>Amnt_Deposited!B19</f>
        <v>2005</v>
      </c>
      <c r="C24" s="99">
        <f>Amnt_Deposited!D19</f>
        <v>1.5901669828440002</v>
      </c>
      <c r="D24" s="418">
        <f>Dry_Matter_Content!D11</f>
        <v>0.44</v>
      </c>
      <c r="E24" s="284">
        <f>MCF!R23</f>
        <v>1</v>
      </c>
      <c r="F24" s="67">
        <f t="shared" si="0"/>
        <v>0.1539281639392992</v>
      </c>
      <c r="G24" s="67">
        <f t="shared" si="1"/>
        <v>0.1539281639392992</v>
      </c>
      <c r="H24" s="67">
        <f t="shared" si="2"/>
        <v>0</v>
      </c>
      <c r="I24" s="67">
        <f t="shared" si="3"/>
        <v>0.88658430283821565</v>
      </c>
      <c r="J24" s="67">
        <f t="shared" si="4"/>
        <v>5.3123564116297005E-2</v>
      </c>
      <c r="K24" s="100">
        <f t="shared" si="6"/>
        <v>3.5415709410864665E-2</v>
      </c>
      <c r="N24" s="258"/>
      <c r="O24" s="96">
        <f>Amnt_Deposited!B19</f>
        <v>2005</v>
      </c>
      <c r="P24" s="99">
        <f>Amnt_Deposited!D19</f>
        <v>1.5901669828440002</v>
      </c>
      <c r="Q24" s="284">
        <f>MCF!R23</f>
        <v>1</v>
      </c>
      <c r="R24" s="67">
        <f t="shared" si="5"/>
        <v>0.31803339656880003</v>
      </c>
      <c r="S24" s="67">
        <f t="shared" si="7"/>
        <v>0.31803339656880003</v>
      </c>
      <c r="T24" s="67">
        <f t="shared" si="8"/>
        <v>0</v>
      </c>
      <c r="U24" s="67">
        <f t="shared" si="9"/>
        <v>1.8317857496657348</v>
      </c>
      <c r="V24" s="67">
        <f t="shared" si="10"/>
        <v>0.10975942999234918</v>
      </c>
      <c r="W24" s="100">
        <f t="shared" si="11"/>
        <v>7.3172953328232787E-2</v>
      </c>
    </row>
    <row r="25" spans="2:23">
      <c r="B25" s="96">
        <f>Amnt_Deposited!B20</f>
        <v>2006</v>
      </c>
      <c r="C25" s="99">
        <f>Amnt_Deposited!D20</f>
        <v>1.6071399596999998</v>
      </c>
      <c r="D25" s="418">
        <f>Dry_Matter_Content!D12</f>
        <v>0.44</v>
      </c>
      <c r="E25" s="284">
        <f>MCF!R24</f>
        <v>1</v>
      </c>
      <c r="F25" s="67">
        <f t="shared" si="0"/>
        <v>0.15557114809896</v>
      </c>
      <c r="G25" s="67">
        <f t="shared" si="1"/>
        <v>0.15557114809896</v>
      </c>
      <c r="H25" s="67">
        <f t="shared" si="2"/>
        <v>0</v>
      </c>
      <c r="I25" s="67">
        <f t="shared" si="3"/>
        <v>0.98221687289093595</v>
      </c>
      <c r="J25" s="67">
        <f t="shared" si="4"/>
        <v>5.9938578046239706E-2</v>
      </c>
      <c r="K25" s="100">
        <f t="shared" si="6"/>
        <v>3.9959052030826468E-2</v>
      </c>
      <c r="N25" s="258"/>
      <c r="O25" s="96">
        <f>Amnt_Deposited!B20</f>
        <v>2006</v>
      </c>
      <c r="P25" s="99">
        <f>Amnt_Deposited!D20</f>
        <v>1.6071399596999998</v>
      </c>
      <c r="Q25" s="284">
        <f>MCF!R24</f>
        <v>1</v>
      </c>
      <c r="R25" s="67">
        <f t="shared" si="5"/>
        <v>0.32142799193999999</v>
      </c>
      <c r="S25" s="67">
        <f t="shared" si="7"/>
        <v>0.32142799193999999</v>
      </c>
      <c r="T25" s="67">
        <f t="shared" si="8"/>
        <v>0</v>
      </c>
      <c r="U25" s="67">
        <f t="shared" si="9"/>
        <v>2.0293737043201157</v>
      </c>
      <c r="V25" s="67">
        <f t="shared" si="10"/>
        <v>0.12384003728561922</v>
      </c>
      <c r="W25" s="100">
        <f t="shared" si="11"/>
        <v>8.2560024857079473E-2</v>
      </c>
    </row>
    <row r="26" spans="2:23">
      <c r="B26" s="96">
        <f>Amnt_Deposited!B21</f>
        <v>2007</v>
      </c>
      <c r="C26" s="99">
        <f>Amnt_Deposited!D21</f>
        <v>1.623610565148</v>
      </c>
      <c r="D26" s="418">
        <f>Dry_Matter_Content!D13</f>
        <v>0.44</v>
      </c>
      <c r="E26" s="284">
        <f>MCF!R25</f>
        <v>1</v>
      </c>
      <c r="F26" s="67">
        <f t="shared" si="0"/>
        <v>0.1571655027063264</v>
      </c>
      <c r="G26" s="67">
        <f t="shared" si="1"/>
        <v>0.1571655027063264</v>
      </c>
      <c r="H26" s="67">
        <f t="shared" si="2"/>
        <v>0</v>
      </c>
      <c r="I26" s="67">
        <f t="shared" si="3"/>
        <v>1.0729784447971815</v>
      </c>
      <c r="J26" s="67">
        <f t="shared" si="4"/>
        <v>6.6403930800080932E-2</v>
      </c>
      <c r="K26" s="100">
        <f t="shared" si="6"/>
        <v>4.426928720005395E-2</v>
      </c>
      <c r="N26" s="258"/>
      <c r="O26" s="96">
        <f>Amnt_Deposited!B21</f>
        <v>2007</v>
      </c>
      <c r="P26" s="99">
        <f>Amnt_Deposited!D21</f>
        <v>1.623610565148</v>
      </c>
      <c r="Q26" s="284">
        <f>MCF!R25</f>
        <v>1</v>
      </c>
      <c r="R26" s="67">
        <f t="shared" si="5"/>
        <v>0.32472211302960002</v>
      </c>
      <c r="S26" s="67">
        <f t="shared" si="7"/>
        <v>0.32472211302960002</v>
      </c>
      <c r="T26" s="67">
        <f t="shared" si="8"/>
        <v>0</v>
      </c>
      <c r="U26" s="67">
        <f t="shared" si="9"/>
        <v>2.2168976132173168</v>
      </c>
      <c r="V26" s="67">
        <f t="shared" si="10"/>
        <v>0.13719820413239861</v>
      </c>
      <c r="W26" s="100">
        <f t="shared" si="11"/>
        <v>9.1465469421599069E-2</v>
      </c>
    </row>
    <row r="27" spans="2:23">
      <c r="B27" s="96">
        <f>Amnt_Deposited!B22</f>
        <v>2008</v>
      </c>
      <c r="C27" s="99">
        <f>Amnt_Deposited!D22</f>
        <v>1.6393904099100001</v>
      </c>
      <c r="D27" s="418">
        <f>Dry_Matter_Content!D14</f>
        <v>0.44</v>
      </c>
      <c r="E27" s="284">
        <f>MCF!R26</f>
        <v>1</v>
      </c>
      <c r="F27" s="67">
        <f t="shared" si="0"/>
        <v>0.15869299167928799</v>
      </c>
      <c r="G27" s="67">
        <f t="shared" si="1"/>
        <v>0.15869299167928799</v>
      </c>
      <c r="H27" s="67">
        <f t="shared" si="2"/>
        <v>0</v>
      </c>
      <c r="I27" s="67">
        <f t="shared" si="3"/>
        <v>1.1591314625004758</v>
      </c>
      <c r="J27" s="67">
        <f t="shared" si="4"/>
        <v>7.2539973975993793E-2</v>
      </c>
      <c r="K27" s="100">
        <f t="shared" si="6"/>
        <v>4.8359982650662527E-2</v>
      </c>
      <c r="N27" s="258"/>
      <c r="O27" s="96">
        <f>Amnt_Deposited!B22</f>
        <v>2008</v>
      </c>
      <c r="P27" s="99">
        <f>Amnt_Deposited!D22</f>
        <v>1.6393904099100001</v>
      </c>
      <c r="Q27" s="284">
        <f>MCF!R26</f>
        <v>1</v>
      </c>
      <c r="R27" s="67">
        <f t="shared" si="5"/>
        <v>0.32787808198200002</v>
      </c>
      <c r="S27" s="67">
        <f t="shared" si="7"/>
        <v>0.32787808198200002</v>
      </c>
      <c r="T27" s="67">
        <f t="shared" si="8"/>
        <v>0</v>
      </c>
      <c r="U27" s="67">
        <f t="shared" si="9"/>
        <v>2.3948997159100736</v>
      </c>
      <c r="V27" s="67">
        <f t="shared" si="10"/>
        <v>0.14987597928924334</v>
      </c>
      <c r="W27" s="100">
        <f t="shared" si="11"/>
        <v>9.9917319526162229E-2</v>
      </c>
    </row>
    <row r="28" spans="2:23">
      <c r="B28" s="96">
        <f>Amnt_Deposited!B23</f>
        <v>2009</v>
      </c>
      <c r="C28" s="99">
        <f>Amnt_Deposited!D23</f>
        <v>1.6542552210360002</v>
      </c>
      <c r="D28" s="418">
        <f>Dry_Matter_Content!D15</f>
        <v>0.44</v>
      </c>
      <c r="E28" s="284">
        <f>MCF!R27</f>
        <v>1</v>
      </c>
      <c r="F28" s="67">
        <f t="shared" si="0"/>
        <v>0.16013190539628483</v>
      </c>
      <c r="G28" s="67">
        <f t="shared" si="1"/>
        <v>0.16013190539628483</v>
      </c>
      <c r="H28" s="67">
        <f t="shared" si="2"/>
        <v>0</v>
      </c>
      <c r="I28" s="67">
        <f t="shared" si="3"/>
        <v>1.240898917490272</v>
      </c>
      <c r="J28" s="67">
        <f t="shared" si="4"/>
        <v>7.8364450406488734E-2</v>
      </c>
      <c r="K28" s="100">
        <f t="shared" si="6"/>
        <v>5.2242966937659154E-2</v>
      </c>
      <c r="N28" s="258"/>
      <c r="O28" s="96">
        <f>Amnt_Deposited!B23</f>
        <v>2009</v>
      </c>
      <c r="P28" s="99">
        <f>Amnt_Deposited!D23</f>
        <v>1.6542552210360002</v>
      </c>
      <c r="Q28" s="284">
        <f>MCF!R27</f>
        <v>1</v>
      </c>
      <c r="R28" s="67">
        <f t="shared" si="5"/>
        <v>0.33085104420720007</v>
      </c>
      <c r="S28" s="67">
        <f t="shared" si="7"/>
        <v>0.33085104420720007</v>
      </c>
      <c r="T28" s="67">
        <f t="shared" si="8"/>
        <v>0</v>
      </c>
      <c r="U28" s="67">
        <f t="shared" si="9"/>
        <v>2.563840738616264</v>
      </c>
      <c r="V28" s="67">
        <f t="shared" si="10"/>
        <v>0.16191002150100975</v>
      </c>
      <c r="W28" s="100">
        <f t="shared" si="11"/>
        <v>0.10794001433400649</v>
      </c>
    </row>
    <row r="29" spans="2:23">
      <c r="B29" s="96">
        <f>Amnt_Deposited!B24</f>
        <v>2010</v>
      </c>
      <c r="C29" s="99">
        <f>Amnt_Deposited!D24</f>
        <v>2.0661459500879999</v>
      </c>
      <c r="D29" s="418">
        <f>Dry_Matter_Content!D16</f>
        <v>0.44</v>
      </c>
      <c r="E29" s="284">
        <f>MCF!R28</f>
        <v>1</v>
      </c>
      <c r="F29" s="67">
        <f t="shared" si="0"/>
        <v>0.2000029279685184</v>
      </c>
      <c r="G29" s="67">
        <f t="shared" si="1"/>
        <v>0.2000029279685184</v>
      </c>
      <c r="H29" s="67">
        <f t="shared" si="2"/>
        <v>0</v>
      </c>
      <c r="I29" s="67">
        <f t="shared" si="3"/>
        <v>1.3570094097644294</v>
      </c>
      <c r="J29" s="67">
        <f t="shared" si="4"/>
        <v>8.3892435694361167E-2</v>
      </c>
      <c r="K29" s="100">
        <f t="shared" si="6"/>
        <v>5.592829046290744E-2</v>
      </c>
      <c r="O29" s="96">
        <f>Amnt_Deposited!B24</f>
        <v>2010</v>
      </c>
      <c r="P29" s="99">
        <f>Amnt_Deposited!D24</f>
        <v>2.0661459500879999</v>
      </c>
      <c r="Q29" s="284">
        <f>MCF!R28</f>
        <v>1</v>
      </c>
      <c r="R29" s="67">
        <f t="shared" si="5"/>
        <v>0.4132291900176</v>
      </c>
      <c r="S29" s="67">
        <f t="shared" si="7"/>
        <v>0.4132291900176</v>
      </c>
      <c r="T29" s="67">
        <f t="shared" si="8"/>
        <v>0</v>
      </c>
      <c r="U29" s="67">
        <f t="shared" si="9"/>
        <v>2.8037384499265063</v>
      </c>
      <c r="V29" s="67">
        <f t="shared" si="10"/>
        <v>0.17333147870735774</v>
      </c>
      <c r="W29" s="100">
        <f t="shared" si="11"/>
        <v>0.11555431913823849</v>
      </c>
    </row>
    <row r="30" spans="2:23">
      <c r="B30" s="96">
        <f>Amnt_Deposited!B25</f>
        <v>2011</v>
      </c>
      <c r="C30" s="99">
        <f>Amnt_Deposited!D25</f>
        <v>1.9392107225400002</v>
      </c>
      <c r="D30" s="418">
        <f>Dry_Matter_Content!D17</f>
        <v>0.44</v>
      </c>
      <c r="E30" s="284">
        <f>MCF!R29</f>
        <v>1</v>
      </c>
      <c r="F30" s="67">
        <f t="shared" si="0"/>
        <v>0.18771559794187201</v>
      </c>
      <c r="G30" s="67">
        <f t="shared" si="1"/>
        <v>0.18771559794187201</v>
      </c>
      <c r="H30" s="67">
        <f t="shared" si="2"/>
        <v>0</v>
      </c>
      <c r="I30" s="67">
        <f t="shared" si="3"/>
        <v>1.4529827851604447</v>
      </c>
      <c r="J30" s="67">
        <f t="shared" si="4"/>
        <v>9.1742222545856844E-2</v>
      </c>
      <c r="K30" s="100">
        <f t="shared" si="6"/>
        <v>6.1161481697237896E-2</v>
      </c>
      <c r="O30" s="96">
        <f>Amnt_Deposited!B25</f>
        <v>2011</v>
      </c>
      <c r="P30" s="99">
        <f>Amnt_Deposited!D25</f>
        <v>1.9392107225400002</v>
      </c>
      <c r="Q30" s="284">
        <f>MCF!R29</f>
        <v>1</v>
      </c>
      <c r="R30" s="67">
        <f t="shared" si="5"/>
        <v>0.38784214450800003</v>
      </c>
      <c r="S30" s="67">
        <f t="shared" si="7"/>
        <v>0.38784214450800003</v>
      </c>
      <c r="T30" s="67">
        <f t="shared" si="8"/>
        <v>0</v>
      </c>
      <c r="U30" s="67">
        <f t="shared" si="9"/>
        <v>3.0020305478521578</v>
      </c>
      <c r="V30" s="67">
        <f t="shared" si="10"/>
        <v>0.18955004658234881</v>
      </c>
      <c r="W30" s="100">
        <f t="shared" si="11"/>
        <v>0.12636669772156586</v>
      </c>
    </row>
    <row r="31" spans="2:23">
      <c r="B31" s="96">
        <f>Amnt_Deposited!B26</f>
        <v>2012</v>
      </c>
      <c r="C31" s="99">
        <f>Amnt_Deposited!D26</f>
        <v>1.9908179671800001</v>
      </c>
      <c r="D31" s="418">
        <f>Dry_Matter_Content!D18</f>
        <v>0.44</v>
      </c>
      <c r="E31" s="284">
        <f>MCF!R30</f>
        <v>1</v>
      </c>
      <c r="F31" s="67">
        <f t="shared" si="0"/>
        <v>0.19271117922302403</v>
      </c>
      <c r="G31" s="67">
        <f t="shared" si="1"/>
        <v>0.19271117922302403</v>
      </c>
      <c r="H31" s="67">
        <f t="shared" si="2"/>
        <v>0</v>
      </c>
      <c r="I31" s="67">
        <f t="shared" si="3"/>
        <v>1.5474633485363549</v>
      </c>
      <c r="J31" s="67">
        <f t="shared" si="4"/>
        <v>9.8230615847113886E-2</v>
      </c>
      <c r="K31" s="100">
        <f t="shared" si="6"/>
        <v>6.5487077231409258E-2</v>
      </c>
      <c r="O31" s="96">
        <f>Amnt_Deposited!B26</f>
        <v>2012</v>
      </c>
      <c r="P31" s="99">
        <f>Amnt_Deposited!D26</f>
        <v>1.9908179671800001</v>
      </c>
      <c r="Q31" s="284">
        <f>MCF!R30</f>
        <v>1</v>
      </c>
      <c r="R31" s="67">
        <f t="shared" si="5"/>
        <v>0.39816359343600005</v>
      </c>
      <c r="S31" s="67">
        <f t="shared" si="7"/>
        <v>0.39816359343600005</v>
      </c>
      <c r="T31" s="67">
        <f t="shared" si="8"/>
        <v>0</v>
      </c>
      <c r="U31" s="67">
        <f t="shared" si="9"/>
        <v>3.1972383234222201</v>
      </c>
      <c r="V31" s="67">
        <f t="shared" si="10"/>
        <v>0.20295581786593775</v>
      </c>
      <c r="W31" s="100">
        <f t="shared" si="11"/>
        <v>0.13530387857729181</v>
      </c>
    </row>
    <row r="32" spans="2:23">
      <c r="B32" s="96">
        <f>Amnt_Deposited!B27</f>
        <v>2013</v>
      </c>
      <c r="C32" s="99">
        <f>Amnt_Deposited!D27</f>
        <v>2.0387716015800001</v>
      </c>
      <c r="D32" s="418">
        <f>Dry_Matter_Content!D19</f>
        <v>0.44</v>
      </c>
      <c r="E32" s="284">
        <f>MCF!R31</f>
        <v>1</v>
      </c>
      <c r="F32" s="67">
        <f t="shared" si="0"/>
        <v>0.19735309103294402</v>
      </c>
      <c r="G32" s="67">
        <f t="shared" si="1"/>
        <v>0.19735309103294402</v>
      </c>
      <c r="H32" s="67">
        <f t="shared" si="2"/>
        <v>0</v>
      </c>
      <c r="I32" s="67">
        <f t="shared" si="3"/>
        <v>1.6401983537392057</v>
      </c>
      <c r="J32" s="67">
        <f t="shared" si="4"/>
        <v>0.10461808583009315</v>
      </c>
      <c r="K32" s="100">
        <f t="shared" si="6"/>
        <v>6.9745390553395431E-2</v>
      </c>
      <c r="O32" s="96">
        <f>Amnt_Deposited!B27</f>
        <v>2013</v>
      </c>
      <c r="P32" s="99">
        <f>Amnt_Deposited!D27</f>
        <v>2.0387716015800001</v>
      </c>
      <c r="Q32" s="284">
        <f>MCF!R31</f>
        <v>1</v>
      </c>
      <c r="R32" s="67">
        <f t="shared" si="5"/>
        <v>0.40775432031600006</v>
      </c>
      <c r="S32" s="67">
        <f t="shared" si="7"/>
        <v>0.40775432031600006</v>
      </c>
      <c r="T32" s="67">
        <f t="shared" si="8"/>
        <v>0</v>
      </c>
      <c r="U32" s="67">
        <f t="shared" si="9"/>
        <v>3.3888395738413335</v>
      </c>
      <c r="V32" s="67">
        <f t="shared" si="10"/>
        <v>0.21615306989688662</v>
      </c>
      <c r="W32" s="100">
        <f t="shared" si="11"/>
        <v>0.14410204659792442</v>
      </c>
    </row>
    <row r="33" spans="2:23">
      <c r="B33" s="96">
        <f>Amnt_Deposited!B28</f>
        <v>2014</v>
      </c>
      <c r="C33" s="99">
        <f>Amnt_Deposited!D28</f>
        <v>2.0892044715</v>
      </c>
      <c r="D33" s="418">
        <f>Dry_Matter_Content!D20</f>
        <v>0.44</v>
      </c>
      <c r="E33" s="284">
        <f>MCF!R32</f>
        <v>1</v>
      </c>
      <c r="F33" s="67">
        <f t="shared" si="0"/>
        <v>0.2022349928412</v>
      </c>
      <c r="G33" s="67">
        <f t="shared" si="1"/>
        <v>0.2022349928412</v>
      </c>
      <c r="H33" s="67">
        <f t="shared" si="2"/>
        <v>0</v>
      </c>
      <c r="I33" s="67">
        <f t="shared" si="3"/>
        <v>1.7315458012875458</v>
      </c>
      <c r="J33" s="67">
        <f t="shared" si="4"/>
        <v>0.11088754529285991</v>
      </c>
      <c r="K33" s="100">
        <f t="shared" si="6"/>
        <v>7.3925030195239938E-2</v>
      </c>
      <c r="O33" s="96">
        <f>Amnt_Deposited!B28</f>
        <v>2014</v>
      </c>
      <c r="P33" s="99">
        <f>Amnt_Deposited!D28</f>
        <v>2.0892044715</v>
      </c>
      <c r="Q33" s="284">
        <f>MCF!R32</f>
        <v>1</v>
      </c>
      <c r="R33" s="67">
        <f t="shared" si="5"/>
        <v>0.41784089430000004</v>
      </c>
      <c r="S33" s="67">
        <f t="shared" si="7"/>
        <v>0.41784089430000004</v>
      </c>
      <c r="T33" s="67">
        <f t="shared" si="8"/>
        <v>0</v>
      </c>
      <c r="U33" s="67">
        <f t="shared" si="9"/>
        <v>3.5775739696023665</v>
      </c>
      <c r="V33" s="67">
        <f t="shared" si="10"/>
        <v>0.2291064985389667</v>
      </c>
      <c r="W33" s="100">
        <f t="shared" si="11"/>
        <v>0.15273766569264446</v>
      </c>
    </row>
    <row r="34" spans="2:23">
      <c r="B34" s="96">
        <f>Amnt_Deposited!B29</f>
        <v>2015</v>
      </c>
      <c r="C34" s="99">
        <f>Amnt_Deposited!D29</f>
        <v>2.1391643293800007</v>
      </c>
      <c r="D34" s="418">
        <f>Dry_Matter_Content!D21</f>
        <v>0.44</v>
      </c>
      <c r="E34" s="284">
        <f>MCF!R33</f>
        <v>1</v>
      </c>
      <c r="F34" s="67">
        <f t="shared" si="0"/>
        <v>0.20707110708398407</v>
      </c>
      <c r="G34" s="67">
        <f t="shared" si="1"/>
        <v>0.20707110708398407</v>
      </c>
      <c r="H34" s="67">
        <f t="shared" si="2"/>
        <v>0</v>
      </c>
      <c r="I34" s="67">
        <f t="shared" si="3"/>
        <v>1.8215537110885849</v>
      </c>
      <c r="J34" s="67">
        <f t="shared" si="4"/>
        <v>0.11706319728294493</v>
      </c>
      <c r="K34" s="100">
        <f t="shared" si="6"/>
        <v>7.8042131521963279E-2</v>
      </c>
      <c r="O34" s="96">
        <f>Amnt_Deposited!B29</f>
        <v>2015</v>
      </c>
      <c r="P34" s="99">
        <f>Amnt_Deposited!D29</f>
        <v>2.1391643293800007</v>
      </c>
      <c r="Q34" s="284">
        <f>MCF!R33</f>
        <v>1</v>
      </c>
      <c r="R34" s="67">
        <f t="shared" si="5"/>
        <v>0.42783286587600017</v>
      </c>
      <c r="S34" s="67">
        <f t="shared" si="7"/>
        <v>0.42783286587600017</v>
      </c>
      <c r="T34" s="67">
        <f t="shared" si="8"/>
        <v>0</v>
      </c>
      <c r="U34" s="67">
        <f t="shared" si="9"/>
        <v>3.7635407253896376</v>
      </c>
      <c r="V34" s="67">
        <f t="shared" si="10"/>
        <v>0.24186611008872913</v>
      </c>
      <c r="W34" s="100">
        <f t="shared" si="11"/>
        <v>0.16124407339248609</v>
      </c>
    </row>
    <row r="35" spans="2:23">
      <c r="B35" s="96">
        <f>Amnt_Deposited!B30</f>
        <v>2016</v>
      </c>
      <c r="C35" s="99">
        <f>Amnt_Deposited!D30</f>
        <v>2.1877703941800006</v>
      </c>
      <c r="D35" s="418">
        <f>Dry_Matter_Content!D22</f>
        <v>0.44</v>
      </c>
      <c r="E35" s="284">
        <f>MCF!R34</f>
        <v>1</v>
      </c>
      <c r="F35" s="67">
        <f t="shared" si="0"/>
        <v>0.21177617415662409</v>
      </c>
      <c r="G35" s="67">
        <f t="shared" si="1"/>
        <v>0.21177617415662409</v>
      </c>
      <c r="H35" s="67">
        <f t="shared" si="2"/>
        <v>0</v>
      </c>
      <c r="I35" s="67">
        <f t="shared" si="3"/>
        <v>1.9101815970023659</v>
      </c>
      <c r="J35" s="67">
        <f t="shared" si="4"/>
        <v>0.12314828824284314</v>
      </c>
      <c r="K35" s="100">
        <f t="shared" si="6"/>
        <v>8.2098858828562091E-2</v>
      </c>
      <c r="O35" s="96">
        <f>Amnt_Deposited!B30</f>
        <v>2016</v>
      </c>
      <c r="P35" s="99">
        <f>Amnt_Deposited!D30</f>
        <v>2.1877703941800006</v>
      </c>
      <c r="Q35" s="284">
        <f>MCF!R34</f>
        <v>1</v>
      </c>
      <c r="R35" s="67">
        <f t="shared" si="5"/>
        <v>0.43755407883600017</v>
      </c>
      <c r="S35" s="67">
        <f t="shared" si="7"/>
        <v>0.43755407883600017</v>
      </c>
      <c r="T35" s="67">
        <f t="shared" si="8"/>
        <v>0</v>
      </c>
      <c r="U35" s="67">
        <f t="shared" si="9"/>
        <v>3.9466561921536476</v>
      </c>
      <c r="V35" s="67">
        <f t="shared" si="10"/>
        <v>0.25443861207198992</v>
      </c>
      <c r="W35" s="100">
        <f t="shared" si="11"/>
        <v>0.16962574138132661</v>
      </c>
    </row>
    <row r="36" spans="2:23">
      <c r="B36" s="96">
        <f>Amnt_Deposited!B31</f>
        <v>2017</v>
      </c>
      <c r="C36" s="99">
        <f>Amnt_Deposited!D31</f>
        <v>2.25696879348</v>
      </c>
      <c r="D36" s="418">
        <f>Dry_Matter_Content!D23</f>
        <v>0.44</v>
      </c>
      <c r="E36" s="284">
        <f>MCF!R35</f>
        <v>1</v>
      </c>
      <c r="F36" s="67">
        <f t="shared" si="0"/>
        <v>0.21847457920886401</v>
      </c>
      <c r="G36" s="67">
        <f t="shared" si="1"/>
        <v>0.21847457920886401</v>
      </c>
      <c r="H36" s="67">
        <f t="shared" si="2"/>
        <v>0</v>
      </c>
      <c r="I36" s="67">
        <f t="shared" si="3"/>
        <v>1.9995160951519446</v>
      </c>
      <c r="J36" s="67">
        <f t="shared" si="4"/>
        <v>0.12914008105928529</v>
      </c>
      <c r="K36" s="100">
        <f t="shared" si="6"/>
        <v>8.609338737285685E-2</v>
      </c>
      <c r="O36" s="96">
        <f>Amnt_Deposited!B31</f>
        <v>2017</v>
      </c>
      <c r="P36" s="99">
        <f>Amnt_Deposited!D31</f>
        <v>2.25696879348</v>
      </c>
      <c r="Q36" s="284">
        <f>MCF!R35</f>
        <v>1</v>
      </c>
      <c r="R36" s="67">
        <f t="shared" si="5"/>
        <v>0.45139375869600001</v>
      </c>
      <c r="S36" s="67">
        <f t="shared" si="7"/>
        <v>0.45139375869600001</v>
      </c>
      <c r="T36" s="67">
        <f t="shared" si="8"/>
        <v>0</v>
      </c>
      <c r="U36" s="67">
        <f t="shared" si="9"/>
        <v>4.1312316015536039</v>
      </c>
      <c r="V36" s="67">
        <f t="shared" si="10"/>
        <v>0.26681834929604392</v>
      </c>
      <c r="W36" s="100">
        <f t="shared" si="11"/>
        <v>0.17787889953069594</v>
      </c>
    </row>
    <row r="37" spans="2:23">
      <c r="B37" s="96">
        <f>Amnt_Deposited!B32</f>
        <v>2018</v>
      </c>
      <c r="C37" s="99">
        <f>Amnt_Deposited!D32</f>
        <v>2.32378582182</v>
      </c>
      <c r="D37" s="418">
        <f>Dry_Matter_Content!D24</f>
        <v>0.44</v>
      </c>
      <c r="E37" s="284">
        <f>MCF!R36</f>
        <v>1</v>
      </c>
      <c r="F37" s="67">
        <f t="shared" si="0"/>
        <v>0.22494246755217598</v>
      </c>
      <c r="G37" s="67">
        <f t="shared" si="1"/>
        <v>0.22494246755217598</v>
      </c>
      <c r="H37" s="67">
        <f t="shared" si="2"/>
        <v>0</v>
      </c>
      <c r="I37" s="67">
        <f t="shared" si="3"/>
        <v>2.0892789174743229</v>
      </c>
      <c r="J37" s="67">
        <f t="shared" si="4"/>
        <v>0.13517964522979745</v>
      </c>
      <c r="K37" s="100">
        <f t="shared" si="6"/>
        <v>9.0119763486531626E-2</v>
      </c>
      <c r="O37" s="96">
        <f>Amnt_Deposited!B32</f>
        <v>2018</v>
      </c>
      <c r="P37" s="99">
        <f>Amnt_Deposited!D32</f>
        <v>2.32378582182</v>
      </c>
      <c r="Q37" s="284">
        <f>MCF!R36</f>
        <v>1</v>
      </c>
      <c r="R37" s="67">
        <f t="shared" si="5"/>
        <v>0.46475716436400005</v>
      </c>
      <c r="S37" s="67">
        <f t="shared" si="7"/>
        <v>0.46475716436400005</v>
      </c>
      <c r="T37" s="67">
        <f t="shared" si="8"/>
        <v>0</v>
      </c>
      <c r="U37" s="67">
        <f t="shared" si="9"/>
        <v>4.3166919782527335</v>
      </c>
      <c r="V37" s="67">
        <f t="shared" si="10"/>
        <v>0.2792967876648707</v>
      </c>
      <c r="W37" s="100">
        <f t="shared" si="11"/>
        <v>0.18619785844324713</v>
      </c>
    </row>
    <row r="38" spans="2:23">
      <c r="B38" s="96">
        <f>Amnt_Deposited!B33</f>
        <v>2019</v>
      </c>
      <c r="C38" s="99">
        <f>Amnt_Deposited!D33</f>
        <v>2.3906028501600005</v>
      </c>
      <c r="D38" s="418">
        <f>Dry_Matter_Content!D25</f>
        <v>0.44</v>
      </c>
      <c r="E38" s="284">
        <f>MCF!R37</f>
        <v>1</v>
      </c>
      <c r="F38" s="67">
        <f t="shared" si="0"/>
        <v>0.23141035589548808</v>
      </c>
      <c r="G38" s="67">
        <f t="shared" si="1"/>
        <v>0.23141035589548808</v>
      </c>
      <c r="H38" s="67">
        <f t="shared" si="2"/>
        <v>0</v>
      </c>
      <c r="I38" s="67">
        <f t="shared" si="3"/>
        <v>2.1794411066083366</v>
      </c>
      <c r="J38" s="67">
        <f t="shared" si="4"/>
        <v>0.1412481667614745</v>
      </c>
      <c r="K38" s="100">
        <f t="shared" si="6"/>
        <v>9.4165444507649659E-2</v>
      </c>
      <c r="O38" s="96">
        <f>Amnt_Deposited!B33</f>
        <v>2019</v>
      </c>
      <c r="P38" s="99">
        <f>Amnt_Deposited!D33</f>
        <v>2.3906028501600005</v>
      </c>
      <c r="Q38" s="284">
        <f>MCF!R37</f>
        <v>1</v>
      </c>
      <c r="R38" s="67">
        <f t="shared" si="5"/>
        <v>0.47812057003200015</v>
      </c>
      <c r="S38" s="67">
        <f t="shared" si="7"/>
        <v>0.47812057003200015</v>
      </c>
      <c r="T38" s="67">
        <f t="shared" si="8"/>
        <v>0</v>
      </c>
      <c r="U38" s="67">
        <f t="shared" si="9"/>
        <v>4.5029774929924304</v>
      </c>
      <c r="V38" s="67">
        <f t="shared" si="10"/>
        <v>0.29183505529230275</v>
      </c>
      <c r="W38" s="100">
        <f t="shared" si="11"/>
        <v>0.19455670352820181</v>
      </c>
    </row>
    <row r="39" spans="2:23">
      <c r="B39" s="96">
        <f>Amnt_Deposited!B34</f>
        <v>2020</v>
      </c>
      <c r="C39" s="99">
        <f>Amnt_Deposited!D34</f>
        <v>2.4574198785000001</v>
      </c>
      <c r="D39" s="418">
        <f>Dry_Matter_Content!D26</f>
        <v>0.44</v>
      </c>
      <c r="E39" s="284">
        <f>MCF!R38</f>
        <v>1</v>
      </c>
      <c r="F39" s="67">
        <f t="shared" si="0"/>
        <v>0.23787824423880002</v>
      </c>
      <c r="G39" s="67">
        <f t="shared" si="1"/>
        <v>0.23787824423880002</v>
      </c>
      <c r="H39" s="67">
        <f t="shared" si="2"/>
        <v>0</v>
      </c>
      <c r="I39" s="67">
        <f t="shared" si="3"/>
        <v>2.2699756628893941</v>
      </c>
      <c r="J39" s="67">
        <f t="shared" si="4"/>
        <v>0.14734368795774258</v>
      </c>
      <c r="K39" s="100">
        <f t="shared" si="6"/>
        <v>9.8229125305161716E-2</v>
      </c>
      <c r="O39" s="96">
        <f>Amnt_Deposited!B34</f>
        <v>2020</v>
      </c>
      <c r="P39" s="99">
        <f>Amnt_Deposited!D34</f>
        <v>2.4574198785000001</v>
      </c>
      <c r="Q39" s="284">
        <f>MCF!R38</f>
        <v>1</v>
      </c>
      <c r="R39" s="67">
        <f t="shared" si="5"/>
        <v>0.49148397570000002</v>
      </c>
      <c r="S39" s="67">
        <f t="shared" si="7"/>
        <v>0.49148397570000002</v>
      </c>
      <c r="T39" s="67">
        <f t="shared" si="8"/>
        <v>0</v>
      </c>
      <c r="U39" s="67">
        <f t="shared" si="9"/>
        <v>4.6900323613417232</v>
      </c>
      <c r="V39" s="67">
        <f t="shared" si="10"/>
        <v>0.30442910735070777</v>
      </c>
      <c r="W39" s="100">
        <f t="shared" si="11"/>
        <v>0.20295273823380516</v>
      </c>
    </row>
    <row r="40" spans="2:23">
      <c r="B40" s="96">
        <f>Amnt_Deposited!B35</f>
        <v>2021</v>
      </c>
      <c r="C40" s="99">
        <f>Amnt_Deposited!D35</f>
        <v>2.5242369068400001</v>
      </c>
      <c r="D40" s="418">
        <f>Dry_Matter_Content!D27</f>
        <v>0.44</v>
      </c>
      <c r="E40" s="284">
        <f>MCF!R39</f>
        <v>1</v>
      </c>
      <c r="F40" s="67">
        <f t="shared" si="0"/>
        <v>0.24434613258211199</v>
      </c>
      <c r="G40" s="67">
        <f t="shared" si="1"/>
        <v>0.24434613258211199</v>
      </c>
      <c r="H40" s="67">
        <f t="shared" si="2"/>
        <v>0</v>
      </c>
      <c r="I40" s="67">
        <f t="shared" si="3"/>
        <v>2.3608574119970913</v>
      </c>
      <c r="J40" s="67">
        <f t="shared" si="4"/>
        <v>0.15346438347441482</v>
      </c>
      <c r="K40" s="100">
        <f t="shared" si="6"/>
        <v>0.10230958898294321</v>
      </c>
      <c r="O40" s="96">
        <f>Amnt_Deposited!B35</f>
        <v>2021</v>
      </c>
      <c r="P40" s="99">
        <f>Amnt_Deposited!D35</f>
        <v>2.5242369068400001</v>
      </c>
      <c r="Q40" s="284">
        <f>MCF!R39</f>
        <v>1</v>
      </c>
      <c r="R40" s="67">
        <f t="shared" si="5"/>
        <v>0.504847381368</v>
      </c>
      <c r="S40" s="67">
        <f t="shared" si="7"/>
        <v>0.504847381368</v>
      </c>
      <c r="T40" s="67">
        <f t="shared" si="8"/>
        <v>0</v>
      </c>
      <c r="U40" s="67">
        <f t="shared" si="9"/>
        <v>4.8778045702419242</v>
      </c>
      <c r="V40" s="67">
        <f t="shared" si="10"/>
        <v>0.3170751724677992</v>
      </c>
      <c r="W40" s="100">
        <f t="shared" si="11"/>
        <v>0.21138344831186612</v>
      </c>
    </row>
    <row r="41" spans="2:23">
      <c r="B41" s="96">
        <f>Amnt_Deposited!B36</f>
        <v>2022</v>
      </c>
      <c r="C41" s="99">
        <f>Amnt_Deposited!D36</f>
        <v>2.5910539351800002</v>
      </c>
      <c r="D41" s="418">
        <f>Dry_Matter_Content!D28</f>
        <v>0.44</v>
      </c>
      <c r="E41" s="284">
        <f>MCF!R40</f>
        <v>1</v>
      </c>
      <c r="F41" s="67">
        <f t="shared" si="0"/>
        <v>0.25081402092542404</v>
      </c>
      <c r="G41" s="67">
        <f t="shared" si="1"/>
        <v>0.25081402092542404</v>
      </c>
      <c r="H41" s="67">
        <f t="shared" si="2"/>
        <v>0</v>
      </c>
      <c r="I41" s="67">
        <f t="shared" si="3"/>
        <v>2.4520628815506633</v>
      </c>
      <c r="J41" s="67">
        <f t="shared" si="4"/>
        <v>0.15960855137185223</v>
      </c>
      <c r="K41" s="100">
        <f t="shared" si="6"/>
        <v>0.10640570091456815</v>
      </c>
      <c r="O41" s="96">
        <f>Amnt_Deposited!B36</f>
        <v>2022</v>
      </c>
      <c r="P41" s="99">
        <f>Amnt_Deposited!D36</f>
        <v>2.5910539351800002</v>
      </c>
      <c r="Q41" s="284">
        <f>MCF!R40</f>
        <v>1</v>
      </c>
      <c r="R41" s="67">
        <f t="shared" si="5"/>
        <v>0.5182107870360001</v>
      </c>
      <c r="S41" s="67">
        <f t="shared" si="7"/>
        <v>0.5182107870360001</v>
      </c>
      <c r="T41" s="67">
        <f t="shared" si="8"/>
        <v>0</v>
      </c>
      <c r="U41" s="67">
        <f t="shared" si="9"/>
        <v>5.0662456230385597</v>
      </c>
      <c r="V41" s="67">
        <f t="shared" si="10"/>
        <v>0.32976973423936412</v>
      </c>
      <c r="W41" s="100">
        <f t="shared" si="11"/>
        <v>0.21984648949290941</v>
      </c>
    </row>
    <row r="42" spans="2:23">
      <c r="B42" s="96">
        <f>Amnt_Deposited!B37</f>
        <v>2023</v>
      </c>
      <c r="C42" s="99">
        <f>Amnt_Deposited!D37</f>
        <v>2.6578709635200002</v>
      </c>
      <c r="D42" s="418">
        <f>Dry_Matter_Content!D29</f>
        <v>0.44</v>
      </c>
      <c r="E42" s="284">
        <f>MCF!R41</f>
        <v>1</v>
      </c>
      <c r="F42" s="67">
        <f t="shared" si="0"/>
        <v>0.25728190926873601</v>
      </c>
      <c r="G42" s="67">
        <f t="shared" si="1"/>
        <v>0.25728190926873601</v>
      </c>
      <c r="H42" s="67">
        <f t="shared" si="2"/>
        <v>0</v>
      </c>
      <c r="I42" s="67">
        <f t="shared" si="3"/>
        <v>2.5435701860473459</v>
      </c>
      <c r="J42" s="67">
        <f t="shared" si="4"/>
        <v>0.16577460477205358</v>
      </c>
      <c r="K42" s="100">
        <f t="shared" si="6"/>
        <v>0.11051640318136904</v>
      </c>
      <c r="O42" s="96">
        <f>Amnt_Deposited!B37</f>
        <v>2023</v>
      </c>
      <c r="P42" s="99">
        <f>Amnt_Deposited!D37</f>
        <v>2.6578709635200002</v>
      </c>
      <c r="Q42" s="284">
        <f>MCF!R41</f>
        <v>1</v>
      </c>
      <c r="R42" s="67">
        <f t="shared" si="5"/>
        <v>0.53157419270400008</v>
      </c>
      <c r="S42" s="67">
        <f t="shared" si="7"/>
        <v>0.53157419270400008</v>
      </c>
      <c r="T42" s="67">
        <f t="shared" si="8"/>
        <v>0</v>
      </c>
      <c r="U42" s="67">
        <f t="shared" si="9"/>
        <v>5.2553103017507139</v>
      </c>
      <c r="V42" s="67">
        <f t="shared" si="10"/>
        <v>0.34250951399184615</v>
      </c>
      <c r="W42" s="100">
        <f t="shared" si="11"/>
        <v>0.22833967599456409</v>
      </c>
    </row>
    <row r="43" spans="2:23">
      <c r="B43" s="96">
        <f>Amnt_Deposited!B38</f>
        <v>2024</v>
      </c>
      <c r="C43" s="99">
        <f>Amnt_Deposited!D38</f>
        <v>2.7246879918599998</v>
      </c>
      <c r="D43" s="418">
        <f>Dry_Matter_Content!D30</f>
        <v>0.44</v>
      </c>
      <c r="E43" s="284">
        <f>MCF!R42</f>
        <v>1</v>
      </c>
      <c r="F43" s="67">
        <f t="shared" si="0"/>
        <v>0.26374979761204798</v>
      </c>
      <c r="G43" s="67">
        <f t="shared" si="1"/>
        <v>0.26374979761204798</v>
      </c>
      <c r="H43" s="67">
        <f t="shared" si="2"/>
        <v>0</v>
      </c>
      <c r="I43" s="67">
        <f t="shared" si="3"/>
        <v>2.6353589195796161</v>
      </c>
      <c r="J43" s="67">
        <f t="shared" si="4"/>
        <v>0.17196106407977751</v>
      </c>
      <c r="K43" s="100">
        <f t="shared" si="6"/>
        <v>0.11464070938651834</v>
      </c>
      <c r="O43" s="96">
        <f>Amnt_Deposited!B38</f>
        <v>2024</v>
      </c>
      <c r="P43" s="99">
        <f>Amnt_Deposited!D38</f>
        <v>2.7246879918599998</v>
      </c>
      <c r="Q43" s="284">
        <f>MCF!R42</f>
        <v>1</v>
      </c>
      <c r="R43" s="67">
        <f t="shared" si="5"/>
        <v>0.54493759837199995</v>
      </c>
      <c r="S43" s="67">
        <f t="shared" si="7"/>
        <v>0.54493759837199995</v>
      </c>
      <c r="T43" s="67">
        <f t="shared" si="8"/>
        <v>0</v>
      </c>
      <c r="U43" s="67">
        <f t="shared" si="9"/>
        <v>5.44495644541243</v>
      </c>
      <c r="V43" s="67">
        <f t="shared" si="10"/>
        <v>0.35529145471028406</v>
      </c>
      <c r="W43" s="100">
        <f t="shared" si="11"/>
        <v>0.23686096980685603</v>
      </c>
    </row>
    <row r="44" spans="2:23">
      <c r="B44" s="96">
        <f>Amnt_Deposited!B39</f>
        <v>2025</v>
      </c>
      <c r="C44" s="99">
        <f>Amnt_Deposited!D39</f>
        <v>2.7915050201999998</v>
      </c>
      <c r="D44" s="418">
        <f>Dry_Matter_Content!D31</f>
        <v>0.44</v>
      </c>
      <c r="E44" s="284">
        <f>MCF!R43</f>
        <v>1</v>
      </c>
      <c r="F44" s="67">
        <f t="shared" si="0"/>
        <v>0.27021768595536</v>
      </c>
      <c r="G44" s="67">
        <f t="shared" si="1"/>
        <v>0.27021768595536</v>
      </c>
      <c r="H44" s="67">
        <f t="shared" si="2"/>
        <v>0</v>
      </c>
      <c r="I44" s="67">
        <f t="shared" si="3"/>
        <v>2.7274100558054108</v>
      </c>
      <c r="J44" s="67">
        <f t="shared" si="4"/>
        <v>0.17816654972956511</v>
      </c>
      <c r="K44" s="100">
        <f t="shared" si="6"/>
        <v>0.11877769981971006</v>
      </c>
      <c r="O44" s="96">
        <f>Amnt_Deposited!B39</f>
        <v>2025</v>
      </c>
      <c r="P44" s="99">
        <f>Amnt_Deposited!D39</f>
        <v>2.7915050201999998</v>
      </c>
      <c r="Q44" s="284">
        <f>MCF!R43</f>
        <v>1</v>
      </c>
      <c r="R44" s="67">
        <f t="shared" si="5"/>
        <v>0.55830100403999994</v>
      </c>
      <c r="S44" s="67">
        <f t="shared" si="7"/>
        <v>0.55830100403999994</v>
      </c>
      <c r="T44" s="67">
        <f t="shared" si="8"/>
        <v>0</v>
      </c>
      <c r="U44" s="67">
        <f t="shared" si="9"/>
        <v>5.6351447433996089</v>
      </c>
      <c r="V44" s="67">
        <f t="shared" si="10"/>
        <v>0.36811270605282048</v>
      </c>
      <c r="W44" s="100">
        <f t="shared" si="11"/>
        <v>0.24540847070188032</v>
      </c>
    </row>
    <row r="45" spans="2:23">
      <c r="B45" s="96">
        <f>Amnt_Deposited!B40</f>
        <v>2026</v>
      </c>
      <c r="C45" s="99">
        <f>Amnt_Deposited!D40</f>
        <v>2.8583220485400003</v>
      </c>
      <c r="D45" s="418">
        <f>Dry_Matter_Content!D32</f>
        <v>0.44</v>
      </c>
      <c r="E45" s="284">
        <f>MCF!R44</f>
        <v>1</v>
      </c>
      <c r="F45" s="67">
        <f t="shared" si="0"/>
        <v>0.27668557429867202</v>
      </c>
      <c r="G45" s="67">
        <f t="shared" si="1"/>
        <v>0.27668557429867202</v>
      </c>
      <c r="H45" s="67">
        <f t="shared" si="2"/>
        <v>0</v>
      </c>
      <c r="I45" s="67">
        <f t="shared" si="3"/>
        <v>2.8197058546809748</v>
      </c>
      <c r="J45" s="67">
        <f t="shared" si="4"/>
        <v>0.18438977542310828</v>
      </c>
      <c r="K45" s="100">
        <f t="shared" si="6"/>
        <v>0.12292651694873885</v>
      </c>
      <c r="O45" s="96">
        <f>Amnt_Deposited!B40</f>
        <v>2026</v>
      </c>
      <c r="P45" s="99">
        <f>Amnt_Deposited!D40</f>
        <v>2.8583220485400003</v>
      </c>
      <c r="Q45" s="284">
        <f>MCF!R44</f>
        <v>1</v>
      </c>
      <c r="R45" s="67">
        <f t="shared" si="5"/>
        <v>0.57166440970800003</v>
      </c>
      <c r="S45" s="67">
        <f t="shared" si="7"/>
        <v>0.57166440970800003</v>
      </c>
      <c r="T45" s="67">
        <f t="shared" si="8"/>
        <v>0</v>
      </c>
      <c r="U45" s="67">
        <f t="shared" si="9"/>
        <v>5.8258385427292865</v>
      </c>
      <c r="V45" s="67">
        <f t="shared" si="10"/>
        <v>0.38097061037832286</v>
      </c>
      <c r="W45" s="100">
        <f t="shared" si="11"/>
        <v>0.25398040691888191</v>
      </c>
    </row>
    <row r="46" spans="2:23">
      <c r="B46" s="96">
        <f>Amnt_Deposited!B41</f>
        <v>2027</v>
      </c>
      <c r="C46" s="99">
        <f>Amnt_Deposited!D41</f>
        <v>2.9251390768799999</v>
      </c>
      <c r="D46" s="418">
        <f>Dry_Matter_Content!D33</f>
        <v>0.44</v>
      </c>
      <c r="E46" s="284">
        <f>MCF!R45</f>
        <v>1</v>
      </c>
      <c r="F46" s="67">
        <f t="shared" si="0"/>
        <v>0.28315346264198399</v>
      </c>
      <c r="G46" s="67">
        <f t="shared" si="1"/>
        <v>0.28315346264198399</v>
      </c>
      <c r="H46" s="67">
        <f t="shared" si="2"/>
        <v>0</v>
      </c>
      <c r="I46" s="67">
        <f t="shared" si="3"/>
        <v>2.9122297754991444</v>
      </c>
      <c r="J46" s="67">
        <f t="shared" si="4"/>
        <v>0.19062954182381403</v>
      </c>
      <c r="K46" s="100">
        <f t="shared" si="6"/>
        <v>0.12708636121587602</v>
      </c>
      <c r="O46" s="96">
        <f>Amnt_Deposited!B41</f>
        <v>2027</v>
      </c>
      <c r="P46" s="99">
        <f>Amnt_Deposited!D41</f>
        <v>2.9251390768799999</v>
      </c>
      <c r="Q46" s="284">
        <f>MCF!R45</f>
        <v>1</v>
      </c>
      <c r="R46" s="67">
        <f t="shared" si="5"/>
        <v>0.58502781537600002</v>
      </c>
      <c r="S46" s="67">
        <f t="shared" si="7"/>
        <v>0.58502781537600002</v>
      </c>
      <c r="T46" s="67">
        <f t="shared" si="8"/>
        <v>0</v>
      </c>
      <c r="U46" s="67">
        <f t="shared" si="9"/>
        <v>6.0170036683866623</v>
      </c>
      <c r="V46" s="67">
        <f t="shared" si="10"/>
        <v>0.39386268971862398</v>
      </c>
      <c r="W46" s="100">
        <f t="shared" si="11"/>
        <v>0.26257512647908265</v>
      </c>
    </row>
    <row r="47" spans="2:23">
      <c r="B47" s="96">
        <f>Amnt_Deposited!B42</f>
        <v>2028</v>
      </c>
      <c r="C47" s="99">
        <f>Amnt_Deposited!D42</f>
        <v>2.9919561052200003</v>
      </c>
      <c r="D47" s="418">
        <f>Dry_Matter_Content!D34</f>
        <v>0.44</v>
      </c>
      <c r="E47" s="284">
        <f>MCF!R46</f>
        <v>1</v>
      </c>
      <c r="F47" s="67">
        <f t="shared" si="0"/>
        <v>0.28962135098529607</v>
      </c>
      <c r="G47" s="67">
        <f t="shared" si="1"/>
        <v>0.28962135098529607</v>
      </c>
      <c r="H47" s="67">
        <f t="shared" si="2"/>
        <v>0</v>
      </c>
      <c r="I47" s="67">
        <f t="shared" si="3"/>
        <v>3.0049663958067852</v>
      </c>
      <c r="J47" s="67">
        <f t="shared" si="4"/>
        <v>0.196884730677655</v>
      </c>
      <c r="K47" s="100">
        <f t="shared" si="6"/>
        <v>0.13125648711843665</v>
      </c>
      <c r="O47" s="96">
        <f>Amnt_Deposited!B42</f>
        <v>2028</v>
      </c>
      <c r="P47" s="99">
        <f>Amnt_Deposited!D42</f>
        <v>2.9919561052200003</v>
      </c>
      <c r="Q47" s="284">
        <f>MCF!R46</f>
        <v>1</v>
      </c>
      <c r="R47" s="67">
        <f t="shared" si="5"/>
        <v>0.59839122104400011</v>
      </c>
      <c r="S47" s="67">
        <f t="shared" si="7"/>
        <v>0.59839122104400011</v>
      </c>
      <c r="T47" s="67">
        <f t="shared" si="8"/>
        <v>0</v>
      </c>
      <c r="U47" s="67">
        <f t="shared" si="9"/>
        <v>6.2086082557991444</v>
      </c>
      <c r="V47" s="67">
        <f t="shared" si="10"/>
        <v>0.40678663363151857</v>
      </c>
      <c r="W47" s="100">
        <f t="shared" si="11"/>
        <v>0.27119108908767903</v>
      </c>
    </row>
    <row r="48" spans="2:23">
      <c r="B48" s="96">
        <f>Amnt_Deposited!B43</f>
        <v>2029</v>
      </c>
      <c r="C48" s="99">
        <f>Amnt_Deposited!D43</f>
        <v>3.0587731335600004</v>
      </c>
      <c r="D48" s="418">
        <f>Dry_Matter_Content!D35</f>
        <v>0.44</v>
      </c>
      <c r="E48" s="284">
        <f>MCF!R47</f>
        <v>1</v>
      </c>
      <c r="F48" s="67">
        <f t="shared" si="0"/>
        <v>0.29608923932860803</v>
      </c>
      <c r="G48" s="67">
        <f t="shared" si="1"/>
        <v>0.29608923932860803</v>
      </c>
      <c r="H48" s="67">
        <f t="shared" si="2"/>
        <v>0</v>
      </c>
      <c r="I48" s="67">
        <f t="shared" si="3"/>
        <v>3.0979013358039058</v>
      </c>
      <c r="J48" s="67">
        <f t="shared" si="4"/>
        <v>0.20315429933148704</v>
      </c>
      <c r="K48" s="100">
        <f t="shared" si="6"/>
        <v>0.13543619955432468</v>
      </c>
      <c r="O48" s="96">
        <f>Amnt_Deposited!B43</f>
        <v>2029</v>
      </c>
      <c r="P48" s="99">
        <f>Amnt_Deposited!D43</f>
        <v>3.0587731335600004</v>
      </c>
      <c r="Q48" s="284">
        <f>MCF!R47</f>
        <v>1</v>
      </c>
      <c r="R48" s="67">
        <f t="shared" si="5"/>
        <v>0.61175462671200009</v>
      </c>
      <c r="S48" s="67">
        <f t="shared" si="7"/>
        <v>0.61175462671200009</v>
      </c>
      <c r="T48" s="67">
        <f t="shared" si="8"/>
        <v>0</v>
      </c>
      <c r="U48" s="67">
        <f t="shared" si="9"/>
        <v>6.4006225946361708</v>
      </c>
      <c r="V48" s="67">
        <f t="shared" si="10"/>
        <v>0.41974028787497331</v>
      </c>
      <c r="W48" s="100">
        <f t="shared" si="11"/>
        <v>0.27982685858331552</v>
      </c>
    </row>
    <row r="49" spans="2:23">
      <c r="B49" s="96">
        <f>Amnt_Deposited!B44</f>
        <v>2030</v>
      </c>
      <c r="C49" s="99">
        <f>Amnt_Deposited!D44</f>
        <v>3.1255901618999999</v>
      </c>
      <c r="D49" s="418">
        <f>Dry_Matter_Content!D36</f>
        <v>0.44</v>
      </c>
      <c r="E49" s="284">
        <f>MCF!R48</f>
        <v>1</v>
      </c>
      <c r="F49" s="67">
        <f t="shared" si="0"/>
        <v>0.30255712767192</v>
      </c>
      <c r="G49" s="67">
        <f t="shared" si="1"/>
        <v>0.30255712767192</v>
      </c>
      <c r="H49" s="67">
        <f t="shared" si="2"/>
        <v>0</v>
      </c>
      <c r="I49" s="67">
        <f t="shared" si="3"/>
        <v>3.1910211878538632</v>
      </c>
      <c r="J49" s="67">
        <f t="shared" si="4"/>
        <v>0.20943727562196227</v>
      </c>
      <c r="K49" s="100">
        <f t="shared" si="6"/>
        <v>0.13962485041464151</v>
      </c>
      <c r="O49" s="96">
        <f>Amnt_Deposited!B44</f>
        <v>2030</v>
      </c>
      <c r="P49" s="99">
        <f>Amnt_Deposited!D44</f>
        <v>3.1255901618999999</v>
      </c>
      <c r="Q49" s="284">
        <f>MCF!R48</f>
        <v>1</v>
      </c>
      <c r="R49" s="67">
        <f t="shared" si="5"/>
        <v>0.62511803238000008</v>
      </c>
      <c r="S49" s="67">
        <f t="shared" si="7"/>
        <v>0.62511803238000008</v>
      </c>
      <c r="T49" s="67">
        <f t="shared" si="8"/>
        <v>0</v>
      </c>
      <c r="U49" s="67">
        <f t="shared" si="9"/>
        <v>6.5930189831691415</v>
      </c>
      <c r="V49" s="67">
        <f t="shared" si="10"/>
        <v>0.4327216438470296</v>
      </c>
      <c r="W49" s="100">
        <f t="shared" si="11"/>
        <v>0.28848109589801973</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2.9752884347438799</v>
      </c>
      <c r="J50" s="67">
        <f t="shared" si="4"/>
        <v>0.21573275310998313</v>
      </c>
      <c r="K50" s="100">
        <f t="shared" si="6"/>
        <v>0.14382183540665541</v>
      </c>
      <c r="O50" s="96">
        <f>Amnt_Deposited!B45</f>
        <v>2031</v>
      </c>
      <c r="P50" s="99">
        <f>Amnt_Deposited!D45</f>
        <v>0</v>
      </c>
      <c r="Q50" s="284">
        <f>MCF!R49</f>
        <v>1</v>
      </c>
      <c r="R50" s="67">
        <f t="shared" si="5"/>
        <v>0</v>
      </c>
      <c r="S50" s="67">
        <f t="shared" si="7"/>
        <v>0</v>
      </c>
      <c r="T50" s="67">
        <f t="shared" si="8"/>
        <v>0</v>
      </c>
      <c r="U50" s="67">
        <f t="shared" si="9"/>
        <v>6.1472901544295064</v>
      </c>
      <c r="V50" s="67">
        <f t="shared" si="10"/>
        <v>0.44572882873963476</v>
      </c>
      <c r="W50" s="100">
        <f t="shared" si="11"/>
        <v>0.29715255249308981</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2.7741405489928361</v>
      </c>
      <c r="J51" s="67">
        <f t="shared" si="4"/>
        <v>0.201147885751044</v>
      </c>
      <c r="K51" s="100">
        <f t="shared" si="6"/>
        <v>0.134098590500696</v>
      </c>
      <c r="O51" s="96">
        <f>Amnt_Deposited!B46</f>
        <v>2032</v>
      </c>
      <c r="P51" s="99">
        <f>Amnt_Deposited!D46</f>
        <v>0</v>
      </c>
      <c r="Q51" s="284">
        <f>MCF!R50</f>
        <v>1</v>
      </c>
      <c r="R51" s="67">
        <f t="shared" ref="R51:R82" si="13">P51*$W$6*DOCF*Q51</f>
        <v>0</v>
      </c>
      <c r="S51" s="67">
        <f t="shared" si="7"/>
        <v>0</v>
      </c>
      <c r="T51" s="67">
        <f t="shared" si="8"/>
        <v>0</v>
      </c>
      <c r="U51" s="67">
        <f t="shared" si="9"/>
        <v>5.7316953491587546</v>
      </c>
      <c r="V51" s="67">
        <f t="shared" si="10"/>
        <v>0.41559480527075227</v>
      </c>
      <c r="W51" s="100">
        <f t="shared" si="11"/>
        <v>0.27706320351383484</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2.5865915034314151</v>
      </c>
      <c r="J52" s="67">
        <f t="shared" si="4"/>
        <v>0.18754904556142121</v>
      </c>
      <c r="K52" s="100">
        <f t="shared" si="6"/>
        <v>0.12503269704094747</v>
      </c>
      <c r="O52" s="96">
        <f>Amnt_Deposited!B47</f>
        <v>2033</v>
      </c>
      <c r="P52" s="99">
        <f>Amnt_Deposited!D47</f>
        <v>0</v>
      </c>
      <c r="Q52" s="284">
        <f>MCF!R51</f>
        <v>1</v>
      </c>
      <c r="R52" s="67">
        <f t="shared" si="13"/>
        <v>0</v>
      </c>
      <c r="S52" s="67">
        <f t="shared" si="7"/>
        <v>0</v>
      </c>
      <c r="T52" s="67">
        <f t="shared" si="8"/>
        <v>0</v>
      </c>
      <c r="U52" s="67">
        <f t="shared" si="9"/>
        <v>5.3441973211392888</v>
      </c>
      <c r="V52" s="67">
        <f t="shared" si="10"/>
        <v>0.38749802801946548</v>
      </c>
      <c r="W52" s="100">
        <f t="shared" si="11"/>
        <v>0.25833201867964362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2.4117219324206869</v>
      </c>
      <c r="J53" s="67">
        <f t="shared" si="4"/>
        <v>0.17486957101072825</v>
      </c>
      <c r="K53" s="100">
        <f t="shared" si="6"/>
        <v>0.11657971400715217</v>
      </c>
      <c r="O53" s="96">
        <f>Amnt_Deposited!B48</f>
        <v>2034</v>
      </c>
      <c r="P53" s="99">
        <f>Amnt_Deposited!D48</f>
        <v>0</v>
      </c>
      <c r="Q53" s="284">
        <f>MCF!R52</f>
        <v>1</v>
      </c>
      <c r="R53" s="67">
        <f t="shared" si="13"/>
        <v>0</v>
      </c>
      <c r="S53" s="67">
        <f t="shared" si="7"/>
        <v>0</v>
      </c>
      <c r="T53" s="67">
        <f t="shared" si="8"/>
        <v>0</v>
      </c>
      <c r="U53" s="67">
        <f t="shared" si="9"/>
        <v>4.9828965545881969</v>
      </c>
      <c r="V53" s="67">
        <f t="shared" si="10"/>
        <v>0.36130076655109156</v>
      </c>
      <c r="W53" s="100">
        <f t="shared" si="11"/>
        <v>0.24086717770072769</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2.2486746251206795</v>
      </c>
      <c r="J54" s="67">
        <f t="shared" si="4"/>
        <v>0.16304730730000741</v>
      </c>
      <c r="K54" s="100">
        <f t="shared" si="6"/>
        <v>0.1086982048666716</v>
      </c>
      <c r="O54" s="96">
        <f>Amnt_Deposited!B49</f>
        <v>2035</v>
      </c>
      <c r="P54" s="99">
        <f>Amnt_Deposited!D49</f>
        <v>0</v>
      </c>
      <c r="Q54" s="284">
        <f>MCF!R53</f>
        <v>1</v>
      </c>
      <c r="R54" s="67">
        <f t="shared" si="13"/>
        <v>0</v>
      </c>
      <c r="S54" s="67">
        <f t="shared" si="7"/>
        <v>0</v>
      </c>
      <c r="T54" s="67">
        <f t="shared" si="8"/>
        <v>0</v>
      </c>
      <c r="U54" s="67">
        <f t="shared" si="9"/>
        <v>4.6460219527286775</v>
      </c>
      <c r="V54" s="67">
        <f t="shared" si="10"/>
        <v>0.33687460185951951</v>
      </c>
      <c r="W54" s="100">
        <f t="shared" si="11"/>
        <v>0.22458306790634633</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2.0966503234418465</v>
      </c>
      <c r="J55" s="67">
        <f t="shared" si="4"/>
        <v>0.15202430167883291</v>
      </c>
      <c r="K55" s="100">
        <f t="shared" si="6"/>
        <v>0.10134953445255526</v>
      </c>
      <c r="O55" s="96">
        <f>Amnt_Deposited!B50</f>
        <v>2036</v>
      </c>
      <c r="P55" s="99">
        <f>Amnt_Deposited!D50</f>
        <v>0</v>
      </c>
      <c r="Q55" s="284">
        <f>MCF!R54</f>
        <v>1</v>
      </c>
      <c r="R55" s="67">
        <f t="shared" si="13"/>
        <v>0</v>
      </c>
      <c r="S55" s="67">
        <f t="shared" si="7"/>
        <v>0</v>
      </c>
      <c r="T55" s="67">
        <f t="shared" si="8"/>
        <v>0</v>
      </c>
      <c r="U55" s="67">
        <f t="shared" si="9"/>
        <v>4.3319221558715846</v>
      </c>
      <c r="V55" s="67">
        <f t="shared" si="10"/>
        <v>0.31409979685709283</v>
      </c>
      <c r="W55" s="100">
        <f t="shared" si="11"/>
        <v>0.2093998645713952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1.9549038040809852</v>
      </c>
      <c r="J56" s="67">
        <f t="shared" si="4"/>
        <v>0.14174651936086127</v>
      </c>
      <c r="K56" s="100">
        <f t="shared" si="6"/>
        <v>9.4497679573907506E-2</v>
      </c>
      <c r="O56" s="96">
        <f>Amnt_Deposited!B51</f>
        <v>2037</v>
      </c>
      <c r="P56" s="99">
        <f>Amnt_Deposited!D51</f>
        <v>0</v>
      </c>
      <c r="Q56" s="284">
        <f>MCF!R55</f>
        <v>1</v>
      </c>
      <c r="R56" s="67">
        <f t="shared" si="13"/>
        <v>0</v>
      </c>
      <c r="S56" s="67">
        <f t="shared" si="7"/>
        <v>0</v>
      </c>
      <c r="T56" s="67">
        <f t="shared" si="8"/>
        <v>0</v>
      </c>
      <c r="U56" s="67">
        <f t="shared" si="9"/>
        <v>4.0390574464483171</v>
      </c>
      <c r="V56" s="67">
        <f t="shared" si="10"/>
        <v>0.29286470942326714</v>
      </c>
      <c r="W56" s="100">
        <f t="shared" si="11"/>
        <v>0.19524313961551143</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1.8227402254357392</v>
      </c>
      <c r="J57" s="67">
        <f t="shared" si="4"/>
        <v>0.13216357864524589</v>
      </c>
      <c r="K57" s="100">
        <f t="shared" si="6"/>
        <v>8.8109052430163926E-2</v>
      </c>
      <c r="O57" s="96">
        <f>Amnt_Deposited!B52</f>
        <v>2038</v>
      </c>
      <c r="P57" s="99">
        <f>Amnt_Deposited!D52</f>
        <v>0</v>
      </c>
      <c r="Q57" s="284">
        <f>MCF!R56</f>
        <v>1</v>
      </c>
      <c r="R57" s="67">
        <f t="shared" si="13"/>
        <v>0</v>
      </c>
      <c r="S57" s="67">
        <f t="shared" si="7"/>
        <v>0</v>
      </c>
      <c r="T57" s="67">
        <f t="shared" si="8"/>
        <v>0</v>
      </c>
      <c r="U57" s="67">
        <f t="shared" si="9"/>
        <v>3.7659922013135114</v>
      </c>
      <c r="V57" s="67">
        <f t="shared" si="10"/>
        <v>0.27306524513480562</v>
      </c>
      <c r="W57" s="100">
        <f t="shared" si="11"/>
        <v>0.18204349675653708</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1.6995117214902582</v>
      </c>
      <c r="J58" s="67">
        <f t="shared" si="4"/>
        <v>0.12322850394548103</v>
      </c>
      <c r="K58" s="100">
        <f t="shared" si="6"/>
        <v>8.2152335963654011E-2</v>
      </c>
      <c r="O58" s="96">
        <f>Amnt_Deposited!B53</f>
        <v>2039</v>
      </c>
      <c r="P58" s="99">
        <f>Amnt_Deposited!D53</f>
        <v>0</v>
      </c>
      <c r="Q58" s="284">
        <f>MCF!R57</f>
        <v>1</v>
      </c>
      <c r="R58" s="67">
        <f t="shared" si="13"/>
        <v>0</v>
      </c>
      <c r="S58" s="67">
        <f t="shared" si="7"/>
        <v>0</v>
      </c>
      <c r="T58" s="67">
        <f t="shared" si="8"/>
        <v>0</v>
      </c>
      <c r="U58" s="67">
        <f t="shared" si="9"/>
        <v>3.5113878543187158</v>
      </c>
      <c r="V58" s="67">
        <f t="shared" si="10"/>
        <v>0.25460434699479556</v>
      </c>
      <c r="W58" s="100">
        <f t="shared" si="11"/>
        <v>0.16973623132986371</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1.5846142259752358</v>
      </c>
      <c r="J59" s="67">
        <f t="shared" si="4"/>
        <v>0.11489749551502228</v>
      </c>
      <c r="K59" s="100">
        <f t="shared" si="6"/>
        <v>7.6598330343348175E-2</v>
      </c>
      <c r="O59" s="96">
        <f>Amnt_Deposited!B54</f>
        <v>2040</v>
      </c>
      <c r="P59" s="99">
        <f>Amnt_Deposited!D54</f>
        <v>0</v>
      </c>
      <c r="Q59" s="284">
        <f>MCF!R58</f>
        <v>1</v>
      </c>
      <c r="R59" s="67">
        <f t="shared" si="13"/>
        <v>0</v>
      </c>
      <c r="S59" s="67">
        <f t="shared" si="7"/>
        <v>0</v>
      </c>
      <c r="T59" s="67">
        <f t="shared" si="8"/>
        <v>0</v>
      </c>
      <c r="U59" s="67">
        <f t="shared" si="9"/>
        <v>3.2739963346595786</v>
      </c>
      <c r="V59" s="67">
        <f t="shared" si="10"/>
        <v>0.23739151965913696</v>
      </c>
      <c r="W59" s="100">
        <f t="shared" si="11"/>
        <v>0.15826101310609131</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1.4774845112343578</v>
      </c>
      <c r="J60" s="67">
        <f t="shared" si="4"/>
        <v>0.10712971474087818</v>
      </c>
      <c r="K60" s="100">
        <f t="shared" si="6"/>
        <v>7.1419809827252115E-2</v>
      </c>
      <c r="O60" s="96">
        <f>Amnt_Deposited!B55</f>
        <v>2041</v>
      </c>
      <c r="P60" s="99">
        <f>Amnt_Deposited!D55</f>
        <v>0</v>
      </c>
      <c r="Q60" s="284">
        <f>MCF!R59</f>
        <v>1</v>
      </c>
      <c r="R60" s="67">
        <f t="shared" si="13"/>
        <v>0</v>
      </c>
      <c r="S60" s="67">
        <f t="shared" si="7"/>
        <v>0</v>
      </c>
      <c r="T60" s="67">
        <f t="shared" si="8"/>
        <v>0</v>
      </c>
      <c r="U60" s="67">
        <f t="shared" si="9"/>
        <v>3.0526539488313178</v>
      </c>
      <c r="V60" s="67">
        <f t="shared" si="10"/>
        <v>0.22134238582826071</v>
      </c>
      <c r="W60" s="100">
        <f t="shared" si="11"/>
        <v>0.1475615905521738</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1.3775974272816758</v>
      </c>
      <c r="J61" s="67">
        <f t="shared" si="4"/>
        <v>9.9887083952681976E-2</v>
      </c>
      <c r="K61" s="100">
        <f t="shared" si="6"/>
        <v>6.6591389301787984E-2</v>
      </c>
      <c r="O61" s="96">
        <f>Amnt_Deposited!B56</f>
        <v>2042</v>
      </c>
      <c r="P61" s="99">
        <f>Amnt_Deposited!D56</f>
        <v>0</v>
      </c>
      <c r="Q61" s="284">
        <f>MCF!R60</f>
        <v>1</v>
      </c>
      <c r="R61" s="67">
        <f t="shared" si="13"/>
        <v>0</v>
      </c>
      <c r="S61" s="67">
        <f t="shared" si="7"/>
        <v>0</v>
      </c>
      <c r="T61" s="67">
        <f t="shared" si="8"/>
        <v>0</v>
      </c>
      <c r="U61" s="67">
        <f t="shared" si="9"/>
        <v>2.8462756762018095</v>
      </c>
      <c r="V61" s="67">
        <f t="shared" si="10"/>
        <v>0.20637827262950822</v>
      </c>
      <c r="W61" s="100">
        <f t="shared" si="11"/>
        <v>0.13758551508633882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1.2844633275157684</v>
      </c>
      <c r="J62" s="67">
        <f t="shared" si="4"/>
        <v>9.3134099765907294E-2</v>
      </c>
      <c r="K62" s="100">
        <f t="shared" si="6"/>
        <v>6.2089399843938194E-2</v>
      </c>
      <c r="O62" s="96">
        <f>Amnt_Deposited!B57</f>
        <v>2043</v>
      </c>
      <c r="P62" s="99">
        <f>Amnt_Deposited!D57</f>
        <v>0</v>
      </c>
      <c r="Q62" s="284">
        <f>MCF!R61</f>
        <v>1</v>
      </c>
      <c r="R62" s="67">
        <f t="shared" si="13"/>
        <v>0</v>
      </c>
      <c r="S62" s="67">
        <f t="shared" si="7"/>
        <v>0</v>
      </c>
      <c r="T62" s="67">
        <f t="shared" si="8"/>
        <v>0</v>
      </c>
      <c r="U62" s="67">
        <f t="shared" si="9"/>
        <v>2.6538498502391912</v>
      </c>
      <c r="V62" s="67">
        <f t="shared" si="10"/>
        <v>0.1924258259626184</v>
      </c>
      <c r="W62" s="100">
        <f t="shared" si="11"/>
        <v>0.12828388397507892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1.1976256684715325</v>
      </c>
      <c r="J63" s="67">
        <f t="shared" si="4"/>
        <v>8.6837659044235987E-2</v>
      </c>
      <c r="K63" s="100">
        <f t="shared" si="6"/>
        <v>5.789177269615732E-2</v>
      </c>
      <c r="O63" s="96">
        <f>Amnt_Deposited!B58</f>
        <v>2044</v>
      </c>
      <c r="P63" s="99">
        <f>Amnt_Deposited!D58</f>
        <v>0</v>
      </c>
      <c r="Q63" s="284">
        <f>MCF!R62</f>
        <v>1</v>
      </c>
      <c r="R63" s="67">
        <f t="shared" si="13"/>
        <v>0</v>
      </c>
      <c r="S63" s="67">
        <f t="shared" si="7"/>
        <v>0</v>
      </c>
      <c r="T63" s="67">
        <f t="shared" si="8"/>
        <v>0</v>
      </c>
      <c r="U63" s="67">
        <f t="shared" si="9"/>
        <v>2.4744331993213482</v>
      </c>
      <c r="V63" s="67">
        <f t="shared" si="10"/>
        <v>0.17941665091784295</v>
      </c>
      <c r="W63" s="100">
        <f t="shared" si="11"/>
        <v>0.1196111006118953</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1.116658771843587</v>
      </c>
      <c r="J64" s="67">
        <f t="shared" si="4"/>
        <v>8.0966896627945512E-2</v>
      </c>
      <c r="K64" s="100">
        <f t="shared" si="6"/>
        <v>5.3977931085297005E-2</v>
      </c>
      <c r="O64" s="96">
        <f>Amnt_Deposited!B59</f>
        <v>2045</v>
      </c>
      <c r="P64" s="99">
        <f>Amnt_Deposited!D59</f>
        <v>0</v>
      </c>
      <c r="Q64" s="284">
        <f>MCF!R63</f>
        <v>1</v>
      </c>
      <c r="R64" s="67">
        <f t="shared" si="13"/>
        <v>0</v>
      </c>
      <c r="S64" s="67">
        <f t="shared" si="7"/>
        <v>0</v>
      </c>
      <c r="T64" s="67">
        <f t="shared" si="8"/>
        <v>0</v>
      </c>
      <c r="U64" s="67">
        <f t="shared" si="9"/>
        <v>2.3071462228173285</v>
      </c>
      <c r="V64" s="67">
        <f t="shared" si="10"/>
        <v>0.16728697650401966</v>
      </c>
      <c r="W64" s="100">
        <f t="shared" si="11"/>
        <v>0.11152465100267978</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1.0411657378107269</v>
      </c>
      <c r="J65" s="67">
        <f t="shared" si="4"/>
        <v>7.549303403286016E-2</v>
      </c>
      <c r="K65" s="100">
        <f t="shared" si="6"/>
        <v>5.0328689355240104E-2</v>
      </c>
      <c r="O65" s="96">
        <f>Amnt_Deposited!B60</f>
        <v>2046</v>
      </c>
      <c r="P65" s="99">
        <f>Amnt_Deposited!D60</f>
        <v>0</v>
      </c>
      <c r="Q65" s="284">
        <f>MCF!R64</f>
        <v>1</v>
      </c>
      <c r="R65" s="67">
        <f t="shared" si="13"/>
        <v>0</v>
      </c>
      <c r="S65" s="67">
        <f t="shared" si="7"/>
        <v>0</v>
      </c>
      <c r="T65" s="67">
        <f t="shared" si="8"/>
        <v>0</v>
      </c>
      <c r="U65" s="67">
        <f t="shared" si="9"/>
        <v>2.1511688797742292</v>
      </c>
      <c r="V65" s="67">
        <f t="shared" si="10"/>
        <v>0.15597734304309951</v>
      </c>
      <c r="W65" s="100">
        <f t="shared" si="11"/>
        <v>0.10398489536206634</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0.97077649943253863</v>
      </c>
      <c r="J66" s="67">
        <f t="shared" si="4"/>
        <v>7.0389238378188237E-2</v>
      </c>
      <c r="K66" s="100">
        <f t="shared" si="6"/>
        <v>4.6926158918792156E-2</v>
      </c>
      <c r="O66" s="96">
        <f>Amnt_Deposited!B61</f>
        <v>2047</v>
      </c>
      <c r="P66" s="99">
        <f>Amnt_Deposited!D61</f>
        <v>0</v>
      </c>
      <c r="Q66" s="284">
        <f>MCF!R65</f>
        <v>1</v>
      </c>
      <c r="R66" s="67">
        <f t="shared" si="13"/>
        <v>0</v>
      </c>
      <c r="S66" s="67">
        <f t="shared" si="7"/>
        <v>0</v>
      </c>
      <c r="T66" s="67">
        <f t="shared" si="8"/>
        <v>0</v>
      </c>
      <c r="U66" s="67">
        <f t="shared" si="9"/>
        <v>2.0057365690754931</v>
      </c>
      <c r="V66" s="67">
        <f t="shared" si="10"/>
        <v>0.14543231069873605</v>
      </c>
      <c r="W66" s="100">
        <f t="shared" si="11"/>
        <v>9.6954873799157362E-2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0.90514600858082928</v>
      </c>
      <c r="J67" s="67">
        <f t="shared" si="4"/>
        <v>6.5630490851709314E-2</v>
      </c>
      <c r="K67" s="100">
        <f t="shared" si="6"/>
        <v>4.3753660567806205E-2</v>
      </c>
      <c r="O67" s="96">
        <f>Amnt_Deposited!B62</f>
        <v>2048</v>
      </c>
      <c r="P67" s="99">
        <f>Amnt_Deposited!D62</f>
        <v>0</v>
      </c>
      <c r="Q67" s="284">
        <f>MCF!R66</f>
        <v>1</v>
      </c>
      <c r="R67" s="67">
        <f t="shared" si="13"/>
        <v>0</v>
      </c>
      <c r="S67" s="67">
        <f t="shared" si="7"/>
        <v>0</v>
      </c>
      <c r="T67" s="67">
        <f t="shared" si="8"/>
        <v>0</v>
      </c>
      <c r="U67" s="67">
        <f t="shared" si="9"/>
        <v>1.87013638136535</v>
      </c>
      <c r="V67" s="67">
        <f t="shared" si="10"/>
        <v>0.13560018771014321</v>
      </c>
      <c r="W67" s="100">
        <f t="shared" si="11"/>
        <v>9.0400125140095461E-2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0.84395254451330159</v>
      </c>
      <c r="J68" s="67">
        <f t="shared" si="4"/>
        <v>6.1193464067527632E-2</v>
      </c>
      <c r="K68" s="100">
        <f t="shared" si="6"/>
        <v>4.0795642711685086E-2</v>
      </c>
      <c r="O68" s="96">
        <f>Amnt_Deposited!B63</f>
        <v>2049</v>
      </c>
      <c r="P68" s="99">
        <f>Amnt_Deposited!D63</f>
        <v>0</v>
      </c>
      <c r="Q68" s="284">
        <f>MCF!R67</f>
        <v>1</v>
      </c>
      <c r="R68" s="67">
        <f t="shared" si="13"/>
        <v>0</v>
      </c>
      <c r="S68" s="67">
        <f t="shared" si="7"/>
        <v>0</v>
      </c>
      <c r="T68" s="67">
        <f t="shared" si="8"/>
        <v>0</v>
      </c>
      <c r="U68" s="67">
        <f t="shared" si="9"/>
        <v>1.7437036043663259</v>
      </c>
      <c r="V68" s="67">
        <f t="shared" si="10"/>
        <v>0.12643277699902405</v>
      </c>
      <c r="W68" s="100">
        <f t="shared" si="11"/>
        <v>8.4288517999349361E-2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0.78689613679810211</v>
      </c>
      <c r="J69" s="67">
        <f t="shared" si="4"/>
        <v>5.7056407715199473E-2</v>
      </c>
      <c r="K69" s="100">
        <f t="shared" si="6"/>
        <v>3.803760514346631E-2</v>
      </c>
      <c r="O69" s="96">
        <f>Amnt_Deposited!B64</f>
        <v>2050</v>
      </c>
      <c r="P69" s="99">
        <f>Amnt_Deposited!D64</f>
        <v>0</v>
      </c>
      <c r="Q69" s="284">
        <f>MCF!R68</f>
        <v>1</v>
      </c>
      <c r="R69" s="67">
        <f t="shared" si="13"/>
        <v>0</v>
      </c>
      <c r="S69" s="67">
        <f t="shared" si="7"/>
        <v>0</v>
      </c>
      <c r="T69" s="67">
        <f t="shared" si="8"/>
        <v>0</v>
      </c>
      <c r="U69" s="67">
        <f t="shared" si="9"/>
        <v>1.6258184644588889</v>
      </c>
      <c r="V69" s="67">
        <f t="shared" si="10"/>
        <v>0.11788513990743694</v>
      </c>
      <c r="W69" s="100">
        <f t="shared" si="11"/>
        <v>7.8590093271624625E-2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0.73369709485841605</v>
      </c>
      <c r="J70" s="67">
        <f t="shared" si="4"/>
        <v>5.3199041939686054E-2</v>
      </c>
      <c r="K70" s="100">
        <f t="shared" si="6"/>
        <v>3.5466027959790702E-2</v>
      </c>
      <c r="O70" s="96">
        <f>Amnt_Deposited!B65</f>
        <v>2051</v>
      </c>
      <c r="P70" s="99">
        <f>Amnt_Deposited!D65</f>
        <v>0</v>
      </c>
      <c r="Q70" s="284">
        <f>MCF!R69</f>
        <v>1</v>
      </c>
      <c r="R70" s="67">
        <f t="shared" si="13"/>
        <v>0</v>
      </c>
      <c r="S70" s="67">
        <f t="shared" si="7"/>
        <v>0</v>
      </c>
      <c r="T70" s="67">
        <f t="shared" si="8"/>
        <v>0</v>
      </c>
      <c r="U70" s="67">
        <f t="shared" si="9"/>
        <v>1.5159030885504465</v>
      </c>
      <c r="V70" s="67">
        <f t="shared" si="10"/>
        <v>0.10991537590844228</v>
      </c>
      <c r="W70" s="100">
        <f t="shared" si="11"/>
        <v>7.327691727229485E-2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0.68409463692893546</v>
      </c>
      <c r="J71" s="67">
        <f t="shared" si="4"/>
        <v>4.9602457929480627E-2</v>
      </c>
      <c r="K71" s="100">
        <f t="shared" si="6"/>
        <v>3.3068305286320418E-2</v>
      </c>
      <c r="O71" s="96">
        <f>Amnt_Deposited!B66</f>
        <v>2052</v>
      </c>
      <c r="P71" s="99">
        <f>Amnt_Deposited!D66</f>
        <v>0</v>
      </c>
      <c r="Q71" s="284">
        <f>MCF!R70</f>
        <v>1</v>
      </c>
      <c r="R71" s="67">
        <f t="shared" si="13"/>
        <v>0</v>
      </c>
      <c r="S71" s="67">
        <f t="shared" si="7"/>
        <v>0</v>
      </c>
      <c r="T71" s="67">
        <f t="shared" si="8"/>
        <v>0</v>
      </c>
      <c r="U71" s="67">
        <f t="shared" si="9"/>
        <v>1.4134186713407757</v>
      </c>
      <c r="V71" s="67">
        <f t="shared" si="10"/>
        <v>0.10248441720967073</v>
      </c>
      <c r="W71" s="100">
        <f t="shared" si="11"/>
        <v>6.8322944806447156E-2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0.63784561170334297</v>
      </c>
      <c r="J72" s="67">
        <f t="shared" si="4"/>
        <v>4.6249025225592537E-2</v>
      </c>
      <c r="K72" s="100">
        <f t="shared" si="6"/>
        <v>3.0832683483728356E-2</v>
      </c>
      <c r="O72" s="96">
        <f>Amnt_Deposited!B67</f>
        <v>2053</v>
      </c>
      <c r="P72" s="99">
        <f>Amnt_Deposited!D67</f>
        <v>0</v>
      </c>
      <c r="Q72" s="284">
        <f>MCF!R71</f>
        <v>1</v>
      </c>
      <c r="R72" s="67">
        <f t="shared" si="13"/>
        <v>0</v>
      </c>
      <c r="S72" s="67">
        <f t="shared" si="7"/>
        <v>0</v>
      </c>
      <c r="T72" s="67">
        <f t="shared" si="8"/>
        <v>0</v>
      </c>
      <c r="U72" s="67">
        <f t="shared" si="9"/>
        <v>1.317862834097816</v>
      </c>
      <c r="V72" s="67">
        <f t="shared" si="10"/>
        <v>9.5555837242959796E-2</v>
      </c>
      <c r="W72" s="100">
        <f t="shared" si="11"/>
        <v>6.3703891495306531E-2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0.5947233064063262</v>
      </c>
      <c r="J73" s="67">
        <f t="shared" si="4"/>
        <v>4.3122305297016793E-2</v>
      </c>
      <c r="K73" s="100">
        <f t="shared" si="6"/>
        <v>2.8748203531344527E-2</v>
      </c>
      <c r="O73" s="96">
        <f>Amnt_Deposited!B68</f>
        <v>2054</v>
      </c>
      <c r="P73" s="99">
        <f>Amnt_Deposited!D68</f>
        <v>0</v>
      </c>
      <c r="Q73" s="284">
        <f>MCF!R72</f>
        <v>1</v>
      </c>
      <c r="R73" s="67">
        <f t="shared" si="13"/>
        <v>0</v>
      </c>
      <c r="S73" s="67">
        <f t="shared" si="7"/>
        <v>0</v>
      </c>
      <c r="T73" s="67">
        <f t="shared" si="8"/>
        <v>0</v>
      </c>
      <c r="U73" s="67">
        <f t="shared" si="9"/>
        <v>1.2287671619965417</v>
      </c>
      <c r="V73" s="67">
        <f t="shared" si="10"/>
        <v>8.9095672101274365E-2</v>
      </c>
      <c r="W73" s="100">
        <f t="shared" si="11"/>
        <v>5.939711473418291E-2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0.55451633544729018</v>
      </c>
      <c r="J74" s="67">
        <f t="shared" si="4"/>
        <v>4.0206970959035998E-2</v>
      </c>
      <c r="K74" s="100">
        <f t="shared" si="6"/>
        <v>2.6804647306023999E-2</v>
      </c>
      <c r="O74" s="96">
        <f>Amnt_Deposited!B69</f>
        <v>2055</v>
      </c>
      <c r="P74" s="99">
        <f>Amnt_Deposited!D69</f>
        <v>0</v>
      </c>
      <c r="Q74" s="284">
        <f>MCF!R73</f>
        <v>1</v>
      </c>
      <c r="R74" s="67">
        <f t="shared" si="13"/>
        <v>0</v>
      </c>
      <c r="S74" s="67">
        <f t="shared" si="7"/>
        <v>0</v>
      </c>
      <c r="T74" s="67">
        <f t="shared" si="8"/>
        <v>0</v>
      </c>
      <c r="U74" s="67">
        <f t="shared" si="9"/>
        <v>1.1456949079489467</v>
      </c>
      <c r="V74" s="67">
        <f t="shared" si="10"/>
        <v>8.3072254047595023E-2</v>
      </c>
      <c r="W74" s="100">
        <f t="shared" si="11"/>
        <v>5.538150269839668E-2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0.51702760420794702</v>
      </c>
      <c r="J75" s="67">
        <f t="shared" si="4"/>
        <v>3.7488731239343098E-2</v>
      </c>
      <c r="K75" s="100">
        <f t="shared" si="6"/>
        <v>2.4992487492895399E-2</v>
      </c>
      <c r="O75" s="96">
        <f>Amnt_Deposited!B70</f>
        <v>2056</v>
      </c>
      <c r="P75" s="99">
        <f>Amnt_Deposited!D70</f>
        <v>0</v>
      </c>
      <c r="Q75" s="284">
        <f>MCF!R74</f>
        <v>1</v>
      </c>
      <c r="R75" s="67">
        <f t="shared" si="13"/>
        <v>0</v>
      </c>
      <c r="S75" s="67">
        <f t="shared" si="7"/>
        <v>0</v>
      </c>
      <c r="T75" s="67">
        <f t="shared" si="8"/>
        <v>0</v>
      </c>
      <c r="U75" s="67">
        <f t="shared" si="9"/>
        <v>1.0682388516693122</v>
      </c>
      <c r="V75" s="67">
        <f t="shared" si="10"/>
        <v>7.7456056279634505E-2</v>
      </c>
      <c r="W75" s="100">
        <f t="shared" si="11"/>
        <v>5.163737085308967E-2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0.48207334288426845</v>
      </c>
      <c r="J76" s="67">
        <f t="shared" si="4"/>
        <v>3.4954261323678563E-2</v>
      </c>
      <c r="K76" s="100">
        <f t="shared" si="6"/>
        <v>2.3302840882452373E-2</v>
      </c>
      <c r="O76" s="96">
        <f>Amnt_Deposited!B71</f>
        <v>2057</v>
      </c>
      <c r="P76" s="99">
        <f>Amnt_Deposited!D71</f>
        <v>0</v>
      </c>
      <c r="Q76" s="284">
        <f>MCF!R75</f>
        <v>1</v>
      </c>
      <c r="R76" s="67">
        <f t="shared" si="13"/>
        <v>0</v>
      </c>
      <c r="S76" s="67">
        <f t="shared" si="7"/>
        <v>0</v>
      </c>
      <c r="T76" s="67">
        <f t="shared" si="8"/>
        <v>0</v>
      </c>
      <c r="U76" s="67">
        <f t="shared" si="9"/>
        <v>0.99601930347989365</v>
      </c>
      <c r="V76" s="67">
        <f t="shared" si="10"/>
        <v>7.2219548189418531E-2</v>
      </c>
      <c r="W76" s="100">
        <f t="shared" si="11"/>
        <v>4.8146365459612352E-2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0.44948220564669306</v>
      </c>
      <c r="J77" s="67">
        <f t="shared" si="4"/>
        <v>3.2591137237575403E-2</v>
      </c>
      <c r="K77" s="100">
        <f t="shared" si="6"/>
        <v>2.1727424825050266E-2</v>
      </c>
      <c r="O77" s="96">
        <f>Amnt_Deposited!B72</f>
        <v>2058</v>
      </c>
      <c r="P77" s="99">
        <f>Amnt_Deposited!D72</f>
        <v>0</v>
      </c>
      <c r="Q77" s="284">
        <f>MCF!R76</f>
        <v>1</v>
      </c>
      <c r="R77" s="67">
        <f t="shared" si="13"/>
        <v>0</v>
      </c>
      <c r="S77" s="67">
        <f t="shared" si="7"/>
        <v>0</v>
      </c>
      <c r="T77" s="67">
        <f t="shared" si="8"/>
        <v>0</v>
      </c>
      <c r="U77" s="67">
        <f t="shared" si="9"/>
        <v>0.92868224307168001</v>
      </c>
      <c r="V77" s="67">
        <f t="shared" si="10"/>
        <v>6.7337060408213648E-2</v>
      </c>
      <c r="W77" s="100">
        <f t="shared" si="11"/>
        <v>4.4891373605475765E-2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0.41909443070267111</v>
      </c>
      <c r="J78" s="67">
        <f t="shared" si="4"/>
        <v>3.0387774944021926E-2</v>
      </c>
      <c r="K78" s="100">
        <f t="shared" si="6"/>
        <v>2.0258516629347949E-2</v>
      </c>
      <c r="O78" s="96">
        <f>Amnt_Deposited!B73</f>
        <v>2059</v>
      </c>
      <c r="P78" s="99">
        <f>Amnt_Deposited!D73</f>
        <v>0</v>
      </c>
      <c r="Q78" s="284">
        <f>MCF!R77</f>
        <v>1</v>
      </c>
      <c r="R78" s="67">
        <f t="shared" si="13"/>
        <v>0</v>
      </c>
      <c r="S78" s="67">
        <f t="shared" si="7"/>
        <v>0</v>
      </c>
      <c r="T78" s="67">
        <f t="shared" si="8"/>
        <v>0</v>
      </c>
      <c r="U78" s="67">
        <f t="shared" si="9"/>
        <v>0.86589758409642814</v>
      </c>
      <c r="V78" s="67">
        <f t="shared" si="10"/>
        <v>6.2784658975251914E-2</v>
      </c>
      <c r="W78" s="100">
        <f t="shared" si="11"/>
        <v>4.1856439316834609E-2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0.39076105714417225</v>
      </c>
      <c r="J79" s="67">
        <f t="shared" si="4"/>
        <v>2.8333373558498864E-2</v>
      </c>
      <c r="K79" s="100">
        <f t="shared" si="6"/>
        <v>1.8888915705665907E-2</v>
      </c>
      <c r="O79" s="96">
        <f>Amnt_Deposited!B74</f>
        <v>2060</v>
      </c>
      <c r="P79" s="99">
        <f>Amnt_Deposited!D74</f>
        <v>0</v>
      </c>
      <c r="Q79" s="284">
        <f>MCF!R78</f>
        <v>1</v>
      </c>
      <c r="R79" s="67">
        <f t="shared" si="13"/>
        <v>0</v>
      </c>
      <c r="S79" s="67">
        <f t="shared" si="7"/>
        <v>0</v>
      </c>
      <c r="T79" s="67">
        <f t="shared" si="8"/>
        <v>0</v>
      </c>
      <c r="U79" s="67">
        <f t="shared" si="9"/>
        <v>0.80735755608300075</v>
      </c>
      <c r="V79" s="67">
        <f t="shared" si="10"/>
        <v>5.854002801342742E-2</v>
      </c>
      <c r="W79" s="100">
        <f t="shared" si="11"/>
        <v>3.9026685342284942E-2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0.3643431947411413</v>
      </c>
      <c r="J80" s="67">
        <f t="shared" si="4"/>
        <v>2.6417862403030946E-2</v>
      </c>
      <c r="K80" s="100">
        <f t="shared" si="6"/>
        <v>1.7611908268687297E-2</v>
      </c>
      <c r="O80" s="96">
        <f>Amnt_Deposited!B75</f>
        <v>2061</v>
      </c>
      <c r="P80" s="99">
        <f>Amnt_Deposited!D75</f>
        <v>0</v>
      </c>
      <c r="Q80" s="284">
        <f>MCF!R79</f>
        <v>1</v>
      </c>
      <c r="R80" s="67">
        <f t="shared" si="13"/>
        <v>0</v>
      </c>
      <c r="S80" s="67">
        <f t="shared" si="7"/>
        <v>0</v>
      </c>
      <c r="T80" s="67">
        <f t="shared" si="8"/>
        <v>0</v>
      </c>
      <c r="U80" s="67">
        <f t="shared" si="9"/>
        <v>0.75277519574615992</v>
      </c>
      <c r="V80" s="67">
        <f t="shared" si="10"/>
        <v>5.4582360336840816E-2</v>
      </c>
      <c r="W80" s="100">
        <f t="shared" si="11"/>
        <v>3.6388240224560539E-2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0.33971134310142953</v>
      </c>
      <c r="J81" s="67">
        <f t="shared" si="4"/>
        <v>2.4631851639711759E-2</v>
      </c>
      <c r="K81" s="100">
        <f t="shared" si="6"/>
        <v>1.6421234426474505E-2</v>
      </c>
      <c r="O81" s="96">
        <f>Amnt_Deposited!B76</f>
        <v>2062</v>
      </c>
      <c r="P81" s="99">
        <f>Amnt_Deposited!D76</f>
        <v>0</v>
      </c>
      <c r="Q81" s="284">
        <f>MCF!R80</f>
        <v>1</v>
      </c>
      <c r="R81" s="67">
        <f t="shared" si="13"/>
        <v>0</v>
      </c>
      <c r="S81" s="67">
        <f t="shared" si="7"/>
        <v>0</v>
      </c>
      <c r="T81" s="67">
        <f t="shared" si="8"/>
        <v>0</v>
      </c>
      <c r="U81" s="67">
        <f t="shared" si="9"/>
        <v>0.70188294029220999</v>
      </c>
      <c r="V81" s="67">
        <f t="shared" si="10"/>
        <v>5.0892255453949931E-2</v>
      </c>
      <c r="W81" s="100">
        <f t="shared" si="11"/>
        <v>3.3928170302633287E-2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0.31674475685972209</v>
      </c>
      <c r="J82" s="67">
        <f t="shared" si="4"/>
        <v>2.2966586241707443E-2</v>
      </c>
      <c r="K82" s="100">
        <f t="shared" si="6"/>
        <v>1.5311057494471628E-2</v>
      </c>
      <c r="O82" s="96">
        <f>Amnt_Deposited!B77</f>
        <v>2063</v>
      </c>
      <c r="P82" s="99">
        <f>Amnt_Deposited!D77</f>
        <v>0</v>
      </c>
      <c r="Q82" s="284">
        <f>MCF!R81</f>
        <v>1</v>
      </c>
      <c r="R82" s="67">
        <f t="shared" si="13"/>
        <v>0</v>
      </c>
      <c r="S82" s="67">
        <f t="shared" si="7"/>
        <v>0</v>
      </c>
      <c r="T82" s="67">
        <f t="shared" si="8"/>
        <v>0</v>
      </c>
      <c r="U82" s="67">
        <f t="shared" si="9"/>
        <v>0.65443131582587233</v>
      </c>
      <c r="V82" s="67">
        <f t="shared" si="10"/>
        <v>4.7451624466337702E-2</v>
      </c>
      <c r="W82" s="100">
        <f t="shared" si="11"/>
        <v>3.1634416310891797E-2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0.29533085378361706</v>
      </c>
      <c r="J83" s="67">
        <f t="shared" ref="J83:J99" si="18">I82*(1-$K$10)+H83</f>
        <v>2.1413903076104999E-2</v>
      </c>
      <c r="K83" s="100">
        <f t="shared" si="6"/>
        <v>1.4275935384069998E-2</v>
      </c>
      <c r="O83" s="96">
        <f>Amnt_Deposited!B78</f>
        <v>2064</v>
      </c>
      <c r="P83" s="99">
        <f>Amnt_Deposited!D78</f>
        <v>0</v>
      </c>
      <c r="Q83" s="284">
        <f>MCF!R82</f>
        <v>1</v>
      </c>
      <c r="R83" s="67">
        <f t="shared" ref="R83:R99" si="19">P83*$W$6*DOCF*Q83</f>
        <v>0</v>
      </c>
      <c r="S83" s="67">
        <f t="shared" si="7"/>
        <v>0</v>
      </c>
      <c r="T83" s="67">
        <f t="shared" si="8"/>
        <v>0</v>
      </c>
      <c r="U83" s="67">
        <f t="shared" si="9"/>
        <v>0.61018771442896114</v>
      </c>
      <c r="V83" s="67">
        <f t="shared" si="10"/>
        <v>4.4243601396911171E-2</v>
      </c>
      <c r="W83" s="100">
        <f t="shared" si="11"/>
        <v>2.9495734264607446E-2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0.2753646628953918</v>
      </c>
      <c r="J84" s="67">
        <f t="shared" si="18"/>
        <v>1.9966190888225273E-2</v>
      </c>
      <c r="K84" s="100">
        <f t="shared" si="6"/>
        <v>1.3310793925483514E-2</v>
      </c>
      <c r="O84" s="96">
        <f>Amnt_Deposited!B79</f>
        <v>2065</v>
      </c>
      <c r="P84" s="99">
        <f>Amnt_Deposited!D79</f>
        <v>0</v>
      </c>
      <c r="Q84" s="284">
        <f>MCF!R83</f>
        <v>1</v>
      </c>
      <c r="R84" s="67">
        <f t="shared" si="19"/>
        <v>0</v>
      </c>
      <c r="S84" s="67">
        <f t="shared" si="7"/>
        <v>0</v>
      </c>
      <c r="T84" s="67">
        <f t="shared" si="8"/>
        <v>0</v>
      </c>
      <c r="U84" s="67">
        <f t="shared" si="9"/>
        <v>0.568935253916099</v>
      </c>
      <c r="V84" s="67">
        <f t="shared" si="10"/>
        <v>4.1252460512862153E-2</v>
      </c>
      <c r="W84" s="100">
        <f t="shared" si="11"/>
        <v>2.75016403419081E-2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0.2567483099041481</v>
      </c>
      <c r="J85" s="67">
        <f t="shared" si="18"/>
        <v>1.8616352991243701E-2</v>
      </c>
      <c r="K85" s="100">
        <f t="shared" ref="K85:K99" si="20">J85*CH4_fraction*conv</f>
        <v>1.2410901994162466E-2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0.53047171467799215</v>
      </c>
      <c r="V85" s="67">
        <f t="shared" ref="V85:V98" si="24">U84*(1-$W$10)+T85</f>
        <v>3.8463539238106838E-2</v>
      </c>
      <c r="W85" s="100">
        <f t="shared" ref="W85:W99" si="25">V85*CH4_fraction*conv</f>
        <v>2.5642359492071224E-2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0.23939053742592487</v>
      </c>
      <c r="J86" s="67">
        <f t="shared" si="18"/>
        <v>1.7357772478223239E-2</v>
      </c>
      <c r="K86" s="100">
        <f t="shared" si="20"/>
        <v>1.1571848318815492E-2</v>
      </c>
      <c r="O86" s="96">
        <f>Amnt_Deposited!B81</f>
        <v>2067</v>
      </c>
      <c r="P86" s="99">
        <f>Amnt_Deposited!D81</f>
        <v>0</v>
      </c>
      <c r="Q86" s="284">
        <f>MCF!R85</f>
        <v>1</v>
      </c>
      <c r="R86" s="67">
        <f t="shared" si="19"/>
        <v>0</v>
      </c>
      <c r="S86" s="67">
        <f t="shared" si="21"/>
        <v>0</v>
      </c>
      <c r="T86" s="67">
        <f t="shared" si="22"/>
        <v>0</v>
      </c>
      <c r="U86" s="67">
        <f t="shared" si="23"/>
        <v>0.49460854840067137</v>
      </c>
      <c r="V86" s="67">
        <f t="shared" si="24"/>
        <v>3.5863166277320759E-2</v>
      </c>
      <c r="W86" s="100">
        <f t="shared" si="25"/>
        <v>2.3908777518213839E-2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0.22320625763989596</v>
      </c>
      <c r="J87" s="67">
        <f t="shared" si="18"/>
        <v>1.6184279786028908E-2</v>
      </c>
      <c r="K87" s="100">
        <f t="shared" si="20"/>
        <v>1.0789519857352605E-2</v>
      </c>
      <c r="O87" s="96">
        <f>Amnt_Deposited!B82</f>
        <v>2068</v>
      </c>
      <c r="P87" s="99">
        <f>Amnt_Deposited!D82</f>
        <v>0</v>
      </c>
      <c r="Q87" s="284">
        <f>MCF!R86</f>
        <v>1</v>
      </c>
      <c r="R87" s="67">
        <f t="shared" si="19"/>
        <v>0</v>
      </c>
      <c r="S87" s="67">
        <f t="shared" si="21"/>
        <v>0</v>
      </c>
      <c r="T87" s="67">
        <f t="shared" si="22"/>
        <v>0</v>
      </c>
      <c r="U87" s="67">
        <f t="shared" si="23"/>
        <v>0.4611699538014381</v>
      </c>
      <c r="V87" s="67">
        <f t="shared" si="24"/>
        <v>3.343859459923329E-2</v>
      </c>
      <c r="W87" s="100">
        <f t="shared" si="25"/>
        <v>2.2292396399488858E-2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0.20811613518777383</v>
      </c>
      <c r="J88" s="67">
        <f t="shared" si="18"/>
        <v>1.5090122452122115E-2</v>
      </c>
      <c r="K88" s="100">
        <f t="shared" si="20"/>
        <v>1.0060081634748076E-2</v>
      </c>
      <c r="O88" s="96">
        <f>Amnt_Deposited!B83</f>
        <v>2069</v>
      </c>
      <c r="P88" s="99">
        <f>Amnt_Deposited!D83</f>
        <v>0</v>
      </c>
      <c r="Q88" s="284">
        <f>MCF!R87</f>
        <v>1</v>
      </c>
      <c r="R88" s="67">
        <f t="shared" si="19"/>
        <v>0</v>
      </c>
      <c r="S88" s="67">
        <f t="shared" si="21"/>
        <v>0</v>
      </c>
      <c r="T88" s="67">
        <f t="shared" si="22"/>
        <v>0</v>
      </c>
      <c r="U88" s="67">
        <f t="shared" si="23"/>
        <v>0.42999201485077254</v>
      </c>
      <c r="V88" s="67">
        <f t="shared" si="24"/>
        <v>3.1177938950665538E-2</v>
      </c>
      <c r="W88" s="100">
        <f t="shared" si="25"/>
        <v>2.0785292633777024E-2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0.19404619827179118</v>
      </c>
      <c r="J89" s="67">
        <f t="shared" si="18"/>
        <v>1.4069936915982652E-2</v>
      </c>
      <c r="K89" s="100">
        <f t="shared" si="20"/>
        <v>9.3799579439884338E-3</v>
      </c>
      <c r="O89" s="96">
        <f>Amnt_Deposited!B84</f>
        <v>2070</v>
      </c>
      <c r="P89" s="99">
        <f>Amnt_Deposited!D84</f>
        <v>0</v>
      </c>
      <c r="Q89" s="284">
        <f>MCF!R88</f>
        <v>1</v>
      </c>
      <c r="R89" s="67">
        <f t="shared" si="19"/>
        <v>0</v>
      </c>
      <c r="S89" s="67">
        <f t="shared" si="21"/>
        <v>0</v>
      </c>
      <c r="T89" s="67">
        <f t="shared" si="22"/>
        <v>0</v>
      </c>
      <c r="U89" s="67">
        <f t="shared" si="23"/>
        <v>0.40092189725576705</v>
      </c>
      <c r="V89" s="67">
        <f t="shared" si="24"/>
        <v>2.9070117595005492E-2</v>
      </c>
      <c r="W89" s="100">
        <f t="shared" si="25"/>
        <v>1.9380078396670327E-2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0.1809274760448624</v>
      </c>
      <c r="J90" s="67">
        <f t="shared" si="18"/>
        <v>1.3118722226928782E-2</v>
      </c>
      <c r="K90" s="100">
        <f t="shared" si="20"/>
        <v>8.745814817952521E-3</v>
      </c>
      <c r="O90" s="96">
        <f>Amnt_Deposited!B85</f>
        <v>2071</v>
      </c>
      <c r="P90" s="99">
        <f>Amnt_Deposited!D85</f>
        <v>0</v>
      </c>
      <c r="Q90" s="284">
        <f>MCF!R89</f>
        <v>1</v>
      </c>
      <c r="R90" s="67">
        <f t="shared" si="19"/>
        <v>0</v>
      </c>
      <c r="S90" s="67">
        <f t="shared" si="21"/>
        <v>0</v>
      </c>
      <c r="T90" s="67">
        <f t="shared" si="22"/>
        <v>0</v>
      </c>
      <c r="U90" s="67">
        <f t="shared" si="23"/>
        <v>0.37381709926624473</v>
      </c>
      <c r="V90" s="67">
        <f t="shared" si="24"/>
        <v>2.710479798952229E-2</v>
      </c>
      <c r="W90" s="100">
        <f t="shared" si="25"/>
        <v>1.8069865326348192E-2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0.16869566051541121</v>
      </c>
      <c r="J91" s="67">
        <f t="shared" si="18"/>
        <v>1.2231815529451196E-2</v>
      </c>
      <c r="K91" s="100">
        <f t="shared" si="20"/>
        <v>8.1545436863007977E-3</v>
      </c>
      <c r="O91" s="96">
        <f>Amnt_Deposited!B86</f>
        <v>2072</v>
      </c>
      <c r="P91" s="99">
        <f>Amnt_Deposited!D86</f>
        <v>0</v>
      </c>
      <c r="Q91" s="284">
        <f>MCF!R90</f>
        <v>1</v>
      </c>
      <c r="R91" s="67">
        <f t="shared" si="19"/>
        <v>0</v>
      </c>
      <c r="S91" s="67">
        <f t="shared" si="21"/>
        <v>0</v>
      </c>
      <c r="T91" s="67">
        <f t="shared" si="22"/>
        <v>0</v>
      </c>
      <c r="U91" s="67">
        <f t="shared" si="23"/>
        <v>0.34854475313101496</v>
      </c>
      <c r="V91" s="67">
        <f t="shared" si="24"/>
        <v>2.5272346135229752E-2</v>
      </c>
      <c r="W91" s="100">
        <f t="shared" si="25"/>
        <v>1.6848230756819835E-2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0.15729079130952131</v>
      </c>
      <c r="J92" s="67">
        <f t="shared" si="18"/>
        <v>1.14048692058899E-2</v>
      </c>
      <c r="K92" s="100">
        <f t="shared" si="20"/>
        <v>7.6032461372599336E-3</v>
      </c>
      <c r="O92" s="96">
        <f>Amnt_Deposited!B87</f>
        <v>2073</v>
      </c>
      <c r="P92" s="99">
        <f>Amnt_Deposited!D87</f>
        <v>0</v>
      </c>
      <c r="Q92" s="284">
        <f>MCF!R91</f>
        <v>1</v>
      </c>
      <c r="R92" s="67">
        <f t="shared" si="19"/>
        <v>0</v>
      </c>
      <c r="S92" s="67">
        <f t="shared" si="21"/>
        <v>0</v>
      </c>
      <c r="T92" s="67">
        <f t="shared" si="22"/>
        <v>0</v>
      </c>
      <c r="U92" s="67">
        <f t="shared" si="23"/>
        <v>0.32498097378000279</v>
      </c>
      <c r="V92" s="67">
        <f t="shared" si="24"/>
        <v>2.3563779351012198E-2</v>
      </c>
      <c r="W92" s="100">
        <f t="shared" si="25"/>
        <v>1.5709186234008132E-2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0.14665696174511392</v>
      </c>
      <c r="J93" s="67">
        <f t="shared" si="18"/>
        <v>1.0633829564407404E-2</v>
      </c>
      <c r="K93" s="100">
        <f t="shared" si="20"/>
        <v>7.0892197096049355E-3</v>
      </c>
      <c r="O93" s="96">
        <f>Amnt_Deposited!B88</f>
        <v>2074</v>
      </c>
      <c r="P93" s="99">
        <f>Amnt_Deposited!D88</f>
        <v>0</v>
      </c>
      <c r="Q93" s="284">
        <f>MCF!R92</f>
        <v>1</v>
      </c>
      <c r="R93" s="67">
        <f t="shared" si="19"/>
        <v>0</v>
      </c>
      <c r="S93" s="67">
        <f t="shared" si="21"/>
        <v>0</v>
      </c>
      <c r="T93" s="67">
        <f t="shared" si="22"/>
        <v>0</v>
      </c>
      <c r="U93" s="67">
        <f t="shared" si="23"/>
        <v>0.30301025153949163</v>
      </c>
      <c r="V93" s="67">
        <f t="shared" si="24"/>
        <v>2.1970722240511172E-2</v>
      </c>
      <c r="W93" s="100">
        <f t="shared" si="25"/>
        <v>1.4647148160340781E-2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0.13674204477732729</v>
      </c>
      <c r="J94" s="67">
        <f t="shared" si="18"/>
        <v>9.9149169677866262E-3</v>
      </c>
      <c r="K94" s="100">
        <f t="shared" si="20"/>
        <v>6.6099446451910841E-3</v>
      </c>
      <c r="O94" s="96">
        <f>Amnt_Deposited!B89</f>
        <v>2075</v>
      </c>
      <c r="P94" s="99">
        <f>Amnt_Deposited!D89</f>
        <v>0</v>
      </c>
      <c r="Q94" s="284">
        <f>MCF!R93</f>
        <v>1</v>
      </c>
      <c r="R94" s="67">
        <f t="shared" si="19"/>
        <v>0</v>
      </c>
      <c r="S94" s="67">
        <f t="shared" si="21"/>
        <v>0</v>
      </c>
      <c r="T94" s="67">
        <f t="shared" si="22"/>
        <v>0</v>
      </c>
      <c r="U94" s="67">
        <f t="shared" si="23"/>
        <v>0.28252488590356883</v>
      </c>
      <c r="V94" s="67">
        <f t="shared" si="24"/>
        <v>2.0485365635922785E-2</v>
      </c>
      <c r="W94" s="100">
        <f t="shared" si="25"/>
        <v>1.3656910423948523E-2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0.12749743747168241</v>
      </c>
      <c r="J95" s="67">
        <f t="shared" si="18"/>
        <v>9.2446073056448742E-3</v>
      </c>
      <c r="K95" s="100">
        <f t="shared" si="20"/>
        <v>6.1630715370965825E-3</v>
      </c>
      <c r="O95" s="96">
        <f>Amnt_Deposited!B90</f>
        <v>2076</v>
      </c>
      <c r="P95" s="99">
        <f>Amnt_Deposited!D90</f>
        <v>0</v>
      </c>
      <c r="Q95" s="284">
        <f>MCF!R94</f>
        <v>1</v>
      </c>
      <c r="R95" s="67">
        <f t="shared" si="19"/>
        <v>0</v>
      </c>
      <c r="S95" s="67">
        <f t="shared" si="21"/>
        <v>0</v>
      </c>
      <c r="T95" s="67">
        <f t="shared" si="22"/>
        <v>0</v>
      </c>
      <c r="U95" s="67">
        <f t="shared" si="23"/>
        <v>0.26342445758612076</v>
      </c>
      <c r="V95" s="67">
        <f t="shared" si="24"/>
        <v>1.9100428317448091E-2</v>
      </c>
      <c r="W95" s="100">
        <f t="shared" si="25"/>
        <v>1.2733618878298728E-2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0.11887782275244174</v>
      </c>
      <c r="J96" s="67">
        <f t="shared" si="18"/>
        <v>8.6196147192406595E-3</v>
      </c>
      <c r="K96" s="100">
        <f t="shared" si="20"/>
        <v>5.746409812827106E-3</v>
      </c>
      <c r="O96" s="96">
        <f>Amnt_Deposited!B91</f>
        <v>2077</v>
      </c>
      <c r="P96" s="99">
        <f>Amnt_Deposited!D91</f>
        <v>0</v>
      </c>
      <c r="Q96" s="284">
        <f>MCF!R95</f>
        <v>1</v>
      </c>
      <c r="R96" s="67">
        <f t="shared" si="19"/>
        <v>0</v>
      </c>
      <c r="S96" s="67">
        <f t="shared" si="21"/>
        <v>0</v>
      </c>
      <c r="T96" s="67">
        <f t="shared" si="22"/>
        <v>0</v>
      </c>
      <c r="U96" s="67">
        <f t="shared" si="23"/>
        <v>0.2456153362653756</v>
      </c>
      <c r="V96" s="67">
        <f t="shared" si="24"/>
        <v>1.7809121320745171E-2</v>
      </c>
      <c r="W96" s="100">
        <f t="shared" si="25"/>
        <v>1.1872747547163446E-2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0.1108409472582514</v>
      </c>
      <c r="J97" s="67">
        <f t="shared" si="18"/>
        <v>8.0368754941903368E-3</v>
      </c>
      <c r="K97" s="100">
        <f t="shared" si="20"/>
        <v>5.3579169961268909E-3</v>
      </c>
      <c r="O97" s="96">
        <f>Amnt_Deposited!B92</f>
        <v>2078</v>
      </c>
      <c r="P97" s="99">
        <f>Amnt_Deposited!D92</f>
        <v>0</v>
      </c>
      <c r="Q97" s="284">
        <f>MCF!R96</f>
        <v>1</v>
      </c>
      <c r="R97" s="67">
        <f t="shared" si="19"/>
        <v>0</v>
      </c>
      <c r="S97" s="67">
        <f t="shared" si="21"/>
        <v>0</v>
      </c>
      <c r="T97" s="67">
        <f t="shared" si="22"/>
        <v>0</v>
      </c>
      <c r="U97" s="67">
        <f t="shared" si="23"/>
        <v>0.22901022160795753</v>
      </c>
      <c r="V97" s="67">
        <f t="shared" si="24"/>
        <v>1.6605114657418058E-2</v>
      </c>
      <c r="W97" s="100">
        <f t="shared" si="25"/>
        <v>1.1070076438278705E-2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0.10334741421611476</v>
      </c>
      <c r="J98" s="67">
        <f t="shared" si="18"/>
        <v>7.4935330421366329E-3</v>
      </c>
      <c r="K98" s="100">
        <f t="shared" si="20"/>
        <v>4.9956886947577547E-3</v>
      </c>
      <c r="O98" s="96">
        <f>Amnt_Deposited!B93</f>
        <v>2079</v>
      </c>
      <c r="P98" s="99">
        <f>Amnt_Deposited!D93</f>
        <v>0</v>
      </c>
      <c r="Q98" s="284">
        <f>MCF!R97</f>
        <v>1</v>
      </c>
      <c r="R98" s="67">
        <f t="shared" si="19"/>
        <v>0</v>
      </c>
      <c r="S98" s="67">
        <f t="shared" si="21"/>
        <v>0</v>
      </c>
      <c r="T98" s="67">
        <f t="shared" si="22"/>
        <v>0</v>
      </c>
      <c r="U98" s="67">
        <f t="shared" si="23"/>
        <v>0.21352771532255127</v>
      </c>
      <c r="V98" s="67">
        <f t="shared" si="24"/>
        <v>1.5482506285406273E-2</v>
      </c>
      <c r="W98" s="100">
        <f t="shared" si="25"/>
        <v>1.0321670856937516E-2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9.6360490318365549E-2</v>
      </c>
      <c r="J99" s="68">
        <f t="shared" si="18"/>
        <v>6.986923897749216E-3</v>
      </c>
      <c r="K99" s="102">
        <f t="shared" si="20"/>
        <v>4.657949265166144E-3</v>
      </c>
      <c r="O99" s="97">
        <f>Amnt_Deposited!B94</f>
        <v>2080</v>
      </c>
      <c r="P99" s="101">
        <f>Amnt_Deposited!D94</f>
        <v>0</v>
      </c>
      <c r="Q99" s="285">
        <f>MCF!R98</f>
        <v>1</v>
      </c>
      <c r="R99" s="68">
        <f t="shared" si="19"/>
        <v>0</v>
      </c>
      <c r="S99" s="68">
        <f>R99*$W$12</f>
        <v>0</v>
      </c>
      <c r="T99" s="68">
        <f>R99*(1-$W$12)</f>
        <v>0</v>
      </c>
      <c r="U99" s="68">
        <f>S99+U98*$W$10</f>
        <v>0.19909192214538346</v>
      </c>
      <c r="V99" s="68">
        <f>U98*(1-$W$10)+T99</f>
        <v>1.4435793177167809E-2</v>
      </c>
      <c r="W99" s="102">
        <f t="shared" si="25"/>
        <v>9.6238621181118714E-3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2.4038471872799998</v>
      </c>
      <c r="D19" s="416">
        <f>Dry_Matter_Content!E6</f>
        <v>0.44</v>
      </c>
      <c r="E19" s="283">
        <f>MCF!R18</f>
        <v>1</v>
      </c>
      <c r="F19" s="130">
        <f t="shared" ref="F19:F82" si="0">C19*D19*$K$6*DOCF*E19</f>
        <v>0.31730782872095997</v>
      </c>
      <c r="G19" s="65">
        <f t="shared" ref="G19:G82" si="1">F19*$K$12</f>
        <v>0.31730782872095997</v>
      </c>
      <c r="H19" s="65">
        <f t="shared" ref="H19:H82" si="2">F19*(1-$K$12)</f>
        <v>0</v>
      </c>
      <c r="I19" s="65">
        <f t="shared" ref="I19:I82" si="3">G19+I18*$K$10</f>
        <v>0.31730782872095997</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2.45350121841</v>
      </c>
      <c r="D20" s="418">
        <f>Dry_Matter_Content!E7</f>
        <v>0.44</v>
      </c>
      <c r="E20" s="284">
        <f>MCF!R19</f>
        <v>1</v>
      </c>
      <c r="F20" s="67">
        <f t="shared" si="0"/>
        <v>0.32386216083011998</v>
      </c>
      <c r="G20" s="67">
        <f t="shared" si="1"/>
        <v>0.32386216083011998</v>
      </c>
      <c r="H20" s="67">
        <f t="shared" si="2"/>
        <v>0</v>
      </c>
      <c r="I20" s="67">
        <f t="shared" si="3"/>
        <v>0.59156361195258533</v>
      </c>
      <c r="J20" s="67">
        <f t="shared" si="4"/>
        <v>4.9606377598494546E-2</v>
      </c>
      <c r="K20" s="100">
        <f>J20*CH4_fraction*conv</f>
        <v>3.3070918398996361E-2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1.5244460375760003</v>
      </c>
      <c r="D21" s="418">
        <f>Dry_Matter_Content!E8</f>
        <v>0.44</v>
      </c>
      <c r="E21" s="284">
        <f>MCF!R20</f>
        <v>1</v>
      </c>
      <c r="F21" s="67">
        <f t="shared" si="0"/>
        <v>0.20122687696003205</v>
      </c>
      <c r="G21" s="67">
        <f t="shared" si="1"/>
        <v>0.20122687696003205</v>
      </c>
      <c r="H21" s="67">
        <f t="shared" si="2"/>
        <v>0</v>
      </c>
      <c r="I21" s="67">
        <f t="shared" si="3"/>
        <v>0.70030828314310423</v>
      </c>
      <c r="J21" s="67">
        <f t="shared" si="4"/>
        <v>9.2482205769513132E-2</v>
      </c>
      <c r="K21" s="100">
        <f t="shared" ref="K21:K84" si="6">J21*CH4_fraction*conv</f>
        <v>6.1654803846342088E-2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1.55057832171</v>
      </c>
      <c r="D22" s="418">
        <f>Dry_Matter_Content!E9</f>
        <v>0.44</v>
      </c>
      <c r="E22" s="284">
        <f>MCF!R21</f>
        <v>1</v>
      </c>
      <c r="F22" s="67">
        <f t="shared" si="0"/>
        <v>0.20467633846572</v>
      </c>
      <c r="G22" s="67">
        <f t="shared" si="1"/>
        <v>0.20467633846572</v>
      </c>
      <c r="H22" s="67">
        <f t="shared" si="2"/>
        <v>0</v>
      </c>
      <c r="I22" s="67">
        <f t="shared" si="3"/>
        <v>0.7955017977245753</v>
      </c>
      <c r="J22" s="67">
        <f t="shared" si="4"/>
        <v>0.10948282388424885</v>
      </c>
      <c r="K22" s="100">
        <f t="shared" si="6"/>
        <v>7.2988549256165894E-2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1.5409614976139998</v>
      </c>
      <c r="D23" s="418">
        <f>Dry_Matter_Content!E10</f>
        <v>0.44</v>
      </c>
      <c r="E23" s="284">
        <f>MCF!R22</f>
        <v>1</v>
      </c>
      <c r="F23" s="67">
        <f t="shared" si="0"/>
        <v>0.20340691768504796</v>
      </c>
      <c r="G23" s="67">
        <f t="shared" si="1"/>
        <v>0.20340691768504796</v>
      </c>
      <c r="H23" s="67">
        <f t="shared" si="2"/>
        <v>0</v>
      </c>
      <c r="I23" s="67">
        <f t="shared" si="3"/>
        <v>0.87454379596444531</v>
      </c>
      <c r="J23" s="67">
        <f t="shared" si="4"/>
        <v>0.12436491944517795</v>
      </c>
      <c r="K23" s="100">
        <f t="shared" si="6"/>
        <v>8.2909946296785303E-2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1.5901669828440002</v>
      </c>
      <c r="D24" s="418">
        <f>Dry_Matter_Content!E11</f>
        <v>0.44</v>
      </c>
      <c r="E24" s="284">
        <f>MCF!R23</f>
        <v>1</v>
      </c>
      <c r="F24" s="67">
        <f t="shared" si="0"/>
        <v>0.209902041735408</v>
      </c>
      <c r="G24" s="67">
        <f t="shared" si="1"/>
        <v>0.209902041735408</v>
      </c>
      <c r="H24" s="67">
        <f t="shared" si="2"/>
        <v>0</v>
      </c>
      <c r="I24" s="67">
        <f t="shared" si="3"/>
        <v>0.94772387296325689</v>
      </c>
      <c r="J24" s="67">
        <f t="shared" si="4"/>
        <v>0.13672196473659634</v>
      </c>
      <c r="K24" s="100">
        <f t="shared" si="6"/>
        <v>9.1147976491064223E-2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1.6071399596999998</v>
      </c>
      <c r="D25" s="418">
        <f>Dry_Matter_Content!E12</f>
        <v>0.44</v>
      </c>
      <c r="E25" s="284">
        <f>MCF!R24</f>
        <v>1</v>
      </c>
      <c r="F25" s="67">
        <f t="shared" si="0"/>
        <v>0.21214247468039998</v>
      </c>
      <c r="G25" s="67">
        <f t="shared" si="1"/>
        <v>0.21214247468039998</v>
      </c>
      <c r="H25" s="67">
        <f t="shared" si="2"/>
        <v>0</v>
      </c>
      <c r="I25" s="67">
        <f t="shared" si="3"/>
        <v>1.0117037621479605</v>
      </c>
      <c r="J25" s="67">
        <f t="shared" si="4"/>
        <v>0.1481625854956963</v>
      </c>
      <c r="K25" s="100">
        <f t="shared" si="6"/>
        <v>9.8775056997130864E-2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1.623610565148</v>
      </c>
      <c r="D26" s="418">
        <f>Dry_Matter_Content!E13</f>
        <v>0.44</v>
      </c>
      <c r="E26" s="284">
        <f>MCF!R25</f>
        <v>1</v>
      </c>
      <c r="F26" s="67">
        <f t="shared" si="0"/>
        <v>0.21431659459953598</v>
      </c>
      <c r="G26" s="67">
        <f t="shared" si="1"/>
        <v>0.21431659459953598</v>
      </c>
      <c r="H26" s="67">
        <f t="shared" si="2"/>
        <v>0</v>
      </c>
      <c r="I26" s="67">
        <f t="shared" si="3"/>
        <v>1.0678554635419666</v>
      </c>
      <c r="J26" s="67">
        <f t="shared" si="4"/>
        <v>0.15816489320553001</v>
      </c>
      <c r="K26" s="100">
        <f t="shared" si="6"/>
        <v>0.10544326213702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1.6393904099100001</v>
      </c>
      <c r="D27" s="418">
        <f>Dry_Matter_Content!E14</f>
        <v>0.44</v>
      </c>
      <c r="E27" s="284">
        <f>MCF!R26</f>
        <v>1</v>
      </c>
      <c r="F27" s="67">
        <f t="shared" si="0"/>
        <v>0.21639953410811999</v>
      </c>
      <c r="G27" s="67">
        <f t="shared" si="1"/>
        <v>0.21639953410811999</v>
      </c>
      <c r="H27" s="67">
        <f t="shared" si="2"/>
        <v>0</v>
      </c>
      <c r="I27" s="67">
        <f t="shared" si="3"/>
        <v>1.1173116179086995</v>
      </c>
      <c r="J27" s="67">
        <f t="shared" si="4"/>
        <v>0.16694337974138704</v>
      </c>
      <c r="K27" s="100">
        <f t="shared" si="6"/>
        <v>0.11129558649425803</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1.6542552210360002</v>
      </c>
      <c r="D28" s="418">
        <f>Dry_Matter_Content!E15</f>
        <v>0.44</v>
      </c>
      <c r="E28" s="284">
        <f>MCF!R27</f>
        <v>1</v>
      </c>
      <c r="F28" s="67">
        <f t="shared" si="0"/>
        <v>0.21836168917675203</v>
      </c>
      <c r="G28" s="67">
        <f t="shared" si="1"/>
        <v>0.21836168917675203</v>
      </c>
      <c r="H28" s="67">
        <f t="shared" si="2"/>
        <v>0</v>
      </c>
      <c r="I28" s="67">
        <f t="shared" si="3"/>
        <v>1.1609981903807038</v>
      </c>
      <c r="J28" s="67">
        <f t="shared" si="4"/>
        <v>0.17467511670474778</v>
      </c>
      <c r="K28" s="100">
        <f t="shared" si="6"/>
        <v>0.11645007780316519</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2.0661459500879999</v>
      </c>
      <c r="D29" s="418">
        <f>Dry_Matter_Content!E16</f>
        <v>0.44</v>
      </c>
      <c r="E29" s="284">
        <f>MCF!R28</f>
        <v>1</v>
      </c>
      <c r="F29" s="67">
        <f t="shared" si="0"/>
        <v>0.27273126541161596</v>
      </c>
      <c r="G29" s="67">
        <f t="shared" si="1"/>
        <v>0.27273126541161596</v>
      </c>
      <c r="H29" s="67">
        <f t="shared" si="2"/>
        <v>0</v>
      </c>
      <c r="I29" s="67">
        <f t="shared" si="3"/>
        <v>1.2522245907678857</v>
      </c>
      <c r="J29" s="67">
        <f t="shared" si="4"/>
        <v>0.18150486502443397</v>
      </c>
      <c r="K29" s="100">
        <f t="shared" si="6"/>
        <v>0.12100324334962265</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1.9392107225400002</v>
      </c>
      <c r="D30" s="418">
        <f>Dry_Matter_Content!E17</f>
        <v>0.44</v>
      </c>
      <c r="E30" s="284">
        <f>MCF!R29</f>
        <v>1</v>
      </c>
      <c r="F30" s="67">
        <f t="shared" si="0"/>
        <v>0.25597581537528002</v>
      </c>
      <c r="G30" s="67">
        <f t="shared" si="1"/>
        <v>0.25597581537528002</v>
      </c>
      <c r="H30" s="67">
        <f t="shared" si="2"/>
        <v>0</v>
      </c>
      <c r="I30" s="67">
        <f t="shared" si="3"/>
        <v>1.3124336450829499</v>
      </c>
      <c r="J30" s="67">
        <f t="shared" si="4"/>
        <v>0.19576676106021579</v>
      </c>
      <c r="K30" s="100">
        <f t="shared" si="6"/>
        <v>0.13051117404014384</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1.9908179671800001</v>
      </c>
      <c r="D31" s="418">
        <f>Dry_Matter_Content!E18</f>
        <v>0.44</v>
      </c>
      <c r="E31" s="284">
        <f>MCF!R30</f>
        <v>1</v>
      </c>
      <c r="F31" s="67">
        <f t="shared" si="0"/>
        <v>0.26278797166776002</v>
      </c>
      <c r="G31" s="67">
        <f t="shared" si="1"/>
        <v>0.26278797166776002</v>
      </c>
      <c r="H31" s="67">
        <f t="shared" si="2"/>
        <v>0</v>
      </c>
      <c r="I31" s="67">
        <f t="shared" si="3"/>
        <v>1.3700420621415903</v>
      </c>
      <c r="J31" s="67">
        <f t="shared" si="4"/>
        <v>0.20517955460911963</v>
      </c>
      <c r="K31" s="100">
        <f t="shared" si="6"/>
        <v>0.13678636973941308</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2.0387716015800001</v>
      </c>
      <c r="D32" s="418">
        <f>Dry_Matter_Content!E19</f>
        <v>0.44</v>
      </c>
      <c r="E32" s="284">
        <f>MCF!R31</f>
        <v>1</v>
      </c>
      <c r="F32" s="67">
        <f t="shared" si="0"/>
        <v>0.26911785140855998</v>
      </c>
      <c r="G32" s="67">
        <f t="shared" si="1"/>
        <v>0.26911785140855998</v>
      </c>
      <c r="H32" s="67">
        <f t="shared" si="2"/>
        <v>0</v>
      </c>
      <c r="I32" s="67">
        <f t="shared" si="3"/>
        <v>1.424974136494576</v>
      </c>
      <c r="J32" s="67">
        <f t="shared" si="4"/>
        <v>0.21418577705557421</v>
      </c>
      <c r="K32" s="100">
        <f t="shared" si="6"/>
        <v>0.14279051803704945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2.0892044715</v>
      </c>
      <c r="D33" s="418">
        <f>Dry_Matter_Content!E20</f>
        <v>0.44</v>
      </c>
      <c r="E33" s="284">
        <f>MCF!R32</f>
        <v>1</v>
      </c>
      <c r="F33" s="67">
        <f t="shared" si="0"/>
        <v>0.27577499023800001</v>
      </c>
      <c r="G33" s="67">
        <f t="shared" si="1"/>
        <v>0.27577499023800001</v>
      </c>
      <c r="H33" s="67">
        <f t="shared" si="2"/>
        <v>0</v>
      </c>
      <c r="I33" s="67">
        <f t="shared" si="3"/>
        <v>1.4779755337582867</v>
      </c>
      <c r="J33" s="67">
        <f t="shared" si="4"/>
        <v>0.22277359297428931</v>
      </c>
      <c r="K33" s="100">
        <f t="shared" si="6"/>
        <v>0.1485157286495262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2.1391643293800007</v>
      </c>
      <c r="D34" s="418">
        <f>Dry_Matter_Content!E21</f>
        <v>0.44</v>
      </c>
      <c r="E34" s="284">
        <f>MCF!R33</f>
        <v>1</v>
      </c>
      <c r="F34" s="67">
        <f t="shared" si="0"/>
        <v>0.2823696914781601</v>
      </c>
      <c r="G34" s="67">
        <f t="shared" si="1"/>
        <v>0.2823696914781601</v>
      </c>
      <c r="H34" s="67">
        <f t="shared" si="2"/>
        <v>0</v>
      </c>
      <c r="I34" s="67">
        <f t="shared" si="3"/>
        <v>1.5292856491002875</v>
      </c>
      <c r="J34" s="67">
        <f t="shared" si="4"/>
        <v>0.23105957613615943</v>
      </c>
      <c r="K34" s="100">
        <f t="shared" si="6"/>
        <v>0.15403971742410627</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2.1877703941800006</v>
      </c>
      <c r="D35" s="418">
        <f>Dry_Matter_Content!E22</f>
        <v>0.44</v>
      </c>
      <c r="E35" s="284">
        <f>MCF!R34</f>
        <v>1</v>
      </c>
      <c r="F35" s="67">
        <f t="shared" si="0"/>
        <v>0.28878569203176008</v>
      </c>
      <c r="G35" s="67">
        <f t="shared" si="1"/>
        <v>0.28878569203176008</v>
      </c>
      <c r="H35" s="67">
        <f t="shared" si="2"/>
        <v>0</v>
      </c>
      <c r="I35" s="67">
        <f t="shared" si="3"/>
        <v>1.5789901887034357</v>
      </c>
      <c r="J35" s="67">
        <f t="shared" si="4"/>
        <v>0.23908115242861183</v>
      </c>
      <c r="K35" s="100">
        <f t="shared" si="6"/>
        <v>0.15938743495240787</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2.25696879348</v>
      </c>
      <c r="D36" s="418">
        <f>Dry_Matter_Content!E23</f>
        <v>0.44</v>
      </c>
      <c r="E36" s="284">
        <f>MCF!R35</f>
        <v>1</v>
      </c>
      <c r="F36" s="67">
        <f t="shared" si="0"/>
        <v>0.29791988073935999</v>
      </c>
      <c r="G36" s="67">
        <f t="shared" si="1"/>
        <v>0.29791988073935999</v>
      </c>
      <c r="H36" s="67">
        <f t="shared" si="2"/>
        <v>0</v>
      </c>
      <c r="I36" s="67">
        <f t="shared" si="3"/>
        <v>1.6300583486993332</v>
      </c>
      <c r="J36" s="67">
        <f t="shared" si="4"/>
        <v>0.24685172074346232</v>
      </c>
      <c r="K36" s="100">
        <f t="shared" si="6"/>
        <v>0.16456781382897487</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2.32378582182</v>
      </c>
      <c r="D37" s="418">
        <f>Dry_Matter_Content!E24</f>
        <v>0.44</v>
      </c>
      <c r="E37" s="284">
        <f>MCF!R36</f>
        <v>1</v>
      </c>
      <c r="F37" s="67">
        <f t="shared" si="0"/>
        <v>0.30673972848023995</v>
      </c>
      <c r="G37" s="67">
        <f t="shared" si="1"/>
        <v>0.30673972848023995</v>
      </c>
      <c r="H37" s="67">
        <f t="shared" si="2"/>
        <v>0</v>
      </c>
      <c r="I37" s="67">
        <f t="shared" si="3"/>
        <v>1.681962606277067</v>
      </c>
      <c r="J37" s="67">
        <f t="shared" si="4"/>
        <v>0.25483547090250619</v>
      </c>
      <c r="K37" s="100">
        <f t="shared" si="6"/>
        <v>0.16989031393500412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2.3906028501600005</v>
      </c>
      <c r="D38" s="418">
        <f>Dry_Matter_Content!E25</f>
        <v>0.44</v>
      </c>
      <c r="E38" s="284">
        <f>MCF!R37</f>
        <v>1</v>
      </c>
      <c r="F38" s="67">
        <f t="shared" si="0"/>
        <v>0.31555957622112007</v>
      </c>
      <c r="G38" s="67">
        <f t="shared" si="1"/>
        <v>0.31555957622112007</v>
      </c>
      <c r="H38" s="67">
        <f t="shared" si="2"/>
        <v>0</v>
      </c>
      <c r="I38" s="67">
        <f t="shared" si="3"/>
        <v>1.7345722499678373</v>
      </c>
      <c r="J38" s="67">
        <f t="shared" si="4"/>
        <v>0.26294993253034971</v>
      </c>
      <c r="K38" s="100">
        <f t="shared" si="6"/>
        <v>0.17529995502023313</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2.4574198785000001</v>
      </c>
      <c r="D39" s="418">
        <f>Dry_Matter_Content!E26</f>
        <v>0.44</v>
      </c>
      <c r="E39" s="284">
        <f>MCF!R38</f>
        <v>1</v>
      </c>
      <c r="F39" s="67">
        <f t="shared" si="0"/>
        <v>0.32437942396199998</v>
      </c>
      <c r="G39" s="67">
        <f t="shared" si="1"/>
        <v>0.32437942396199998</v>
      </c>
      <c r="H39" s="67">
        <f t="shared" si="2"/>
        <v>0</v>
      </c>
      <c r="I39" s="67">
        <f t="shared" si="3"/>
        <v>1.7877770031042921</v>
      </c>
      <c r="J39" s="67">
        <f t="shared" si="4"/>
        <v>0.27117467082554519</v>
      </c>
      <c r="K39" s="100">
        <f t="shared" si="6"/>
        <v>0.18078311388369678</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2.5242369068400001</v>
      </c>
      <c r="D40" s="418">
        <f>Dry_Matter_Content!E27</f>
        <v>0.44</v>
      </c>
      <c r="E40" s="284">
        <f>MCF!R39</f>
        <v>1</v>
      </c>
      <c r="F40" s="67">
        <f t="shared" si="0"/>
        <v>0.33319927170288</v>
      </c>
      <c r="G40" s="67">
        <f t="shared" si="1"/>
        <v>0.33319927170288</v>
      </c>
      <c r="H40" s="67">
        <f t="shared" si="2"/>
        <v>0</v>
      </c>
      <c r="I40" s="67">
        <f t="shared" si="3"/>
        <v>1.8414838291420952</v>
      </c>
      <c r="J40" s="67">
        <f t="shared" si="4"/>
        <v>0.27949244566507703</v>
      </c>
      <c r="K40" s="100">
        <f t="shared" si="6"/>
        <v>0.18632829711005133</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2.5910539351800002</v>
      </c>
      <c r="D41" s="418">
        <f>Dry_Matter_Content!E28</f>
        <v>0.44</v>
      </c>
      <c r="E41" s="284">
        <f>MCF!R40</f>
        <v>1</v>
      </c>
      <c r="F41" s="67">
        <f t="shared" si="0"/>
        <v>0.34201911944376001</v>
      </c>
      <c r="G41" s="67">
        <f t="shared" si="1"/>
        <v>0.34201911944376001</v>
      </c>
      <c r="H41" s="67">
        <f t="shared" si="2"/>
        <v>0</v>
      </c>
      <c r="I41" s="67">
        <f t="shared" si="3"/>
        <v>1.8956142364221322</v>
      </c>
      <c r="J41" s="67">
        <f t="shared" si="4"/>
        <v>0.28788871216372308</v>
      </c>
      <c r="K41" s="100">
        <f t="shared" si="6"/>
        <v>0.19192580810914872</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2.6578709635200002</v>
      </c>
      <c r="D42" s="418">
        <f>Dry_Matter_Content!E29</f>
        <v>0.44</v>
      </c>
      <c r="E42" s="284">
        <f>MCF!R41</f>
        <v>1</v>
      </c>
      <c r="F42" s="67">
        <f t="shared" si="0"/>
        <v>0.35083896718464003</v>
      </c>
      <c r="G42" s="67">
        <f t="shared" si="1"/>
        <v>0.35083896718464003</v>
      </c>
      <c r="H42" s="67">
        <f t="shared" si="2"/>
        <v>0</v>
      </c>
      <c r="I42" s="67">
        <f t="shared" si="3"/>
        <v>1.9501020042932122</v>
      </c>
      <c r="J42" s="67">
        <f t="shared" si="4"/>
        <v>0.29635119931356008</v>
      </c>
      <c r="K42" s="100">
        <f t="shared" si="6"/>
        <v>0.19756746620904003</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2.7246879918599998</v>
      </c>
      <c r="D43" s="418">
        <f>Dry_Matter_Content!E30</f>
        <v>0.44</v>
      </c>
      <c r="E43" s="284">
        <f>MCF!R42</f>
        <v>1</v>
      </c>
      <c r="F43" s="67">
        <f t="shared" si="0"/>
        <v>0.35965881492551993</v>
      </c>
      <c r="G43" s="67">
        <f t="shared" si="1"/>
        <v>0.35965881492551993</v>
      </c>
      <c r="H43" s="67">
        <f t="shared" si="2"/>
        <v>0</v>
      </c>
      <c r="I43" s="67">
        <f t="shared" si="3"/>
        <v>2.0048912647217931</v>
      </c>
      <c r="J43" s="67">
        <f t="shared" si="4"/>
        <v>0.30486955449693909</v>
      </c>
      <c r="K43" s="100">
        <f t="shared" si="6"/>
        <v>0.20324636966462606</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2.7915050201999998</v>
      </c>
      <c r="D44" s="418">
        <f>Dry_Matter_Content!E31</f>
        <v>0.44</v>
      </c>
      <c r="E44" s="284">
        <f>MCF!R43</f>
        <v>1</v>
      </c>
      <c r="F44" s="67">
        <f t="shared" si="0"/>
        <v>0.3684786626664</v>
      </c>
      <c r="G44" s="67">
        <f t="shared" si="1"/>
        <v>0.3684786626664</v>
      </c>
      <c r="H44" s="67">
        <f t="shared" si="2"/>
        <v>0</v>
      </c>
      <c r="I44" s="67">
        <f t="shared" si="3"/>
        <v>2.0599348838136033</v>
      </c>
      <c r="J44" s="67">
        <f t="shared" si="4"/>
        <v>0.31343504357458973</v>
      </c>
      <c r="K44" s="100">
        <f t="shared" si="6"/>
        <v>0.20895669571639314</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2.8583220485400003</v>
      </c>
      <c r="D45" s="418">
        <f>Dry_Matter_Content!E32</f>
        <v>0.44</v>
      </c>
      <c r="E45" s="284">
        <f>MCF!R44</f>
        <v>1</v>
      </c>
      <c r="F45" s="67">
        <f t="shared" si="0"/>
        <v>0.37729851040728002</v>
      </c>
      <c r="G45" s="67">
        <f t="shared" si="1"/>
        <v>0.37729851040728002</v>
      </c>
      <c r="H45" s="67">
        <f t="shared" si="2"/>
        <v>0</v>
      </c>
      <c r="I45" s="67">
        <f t="shared" si="3"/>
        <v>2.1151930963603767</v>
      </c>
      <c r="J45" s="67">
        <f t="shared" si="4"/>
        <v>0.3220402978605067</v>
      </c>
      <c r="K45" s="100">
        <f t="shared" si="6"/>
        <v>0.21469353190700446</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2.9251390768799999</v>
      </c>
      <c r="D46" s="418">
        <f>Dry_Matter_Content!E33</f>
        <v>0.44</v>
      </c>
      <c r="E46" s="284">
        <f>MCF!R45</f>
        <v>1</v>
      </c>
      <c r="F46" s="67">
        <f t="shared" si="0"/>
        <v>0.38611835814815992</v>
      </c>
      <c r="G46" s="67">
        <f t="shared" si="1"/>
        <v>0.38611835814815992</v>
      </c>
      <c r="H46" s="67">
        <f t="shared" si="2"/>
        <v>0</v>
      </c>
      <c r="I46" s="67">
        <f t="shared" si="3"/>
        <v>2.1706323538549741</v>
      </c>
      <c r="J46" s="67">
        <f t="shared" si="4"/>
        <v>0.33067910065356254</v>
      </c>
      <c r="K46" s="100">
        <f t="shared" si="6"/>
        <v>0.22045273376904168</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2.9919561052200003</v>
      </c>
      <c r="D47" s="418">
        <f>Dry_Matter_Content!E34</f>
        <v>0.44</v>
      </c>
      <c r="E47" s="284">
        <f>MCF!R46</f>
        <v>1</v>
      </c>
      <c r="F47" s="67">
        <f t="shared" si="0"/>
        <v>0.39493820588904005</v>
      </c>
      <c r="G47" s="67">
        <f t="shared" si="1"/>
        <v>0.39493820588904005</v>
      </c>
      <c r="H47" s="67">
        <f t="shared" si="2"/>
        <v>0</v>
      </c>
      <c r="I47" s="67">
        <f t="shared" si="3"/>
        <v>2.2262243526022734</v>
      </c>
      <c r="J47" s="67">
        <f t="shared" si="4"/>
        <v>0.33934620714174074</v>
      </c>
      <c r="K47" s="100">
        <f t="shared" si="6"/>
        <v>0.22623080476116048</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3.0587731335600004</v>
      </c>
      <c r="D48" s="418">
        <f>Dry_Matter_Content!E35</f>
        <v>0.44</v>
      </c>
      <c r="E48" s="284">
        <f>MCF!R47</f>
        <v>1</v>
      </c>
      <c r="F48" s="67">
        <f t="shared" si="0"/>
        <v>0.40375805362992007</v>
      </c>
      <c r="G48" s="67">
        <f t="shared" si="1"/>
        <v>0.40375805362992007</v>
      </c>
      <c r="H48" s="67">
        <f t="shared" si="2"/>
        <v>0</v>
      </c>
      <c r="I48" s="67">
        <f t="shared" si="3"/>
        <v>2.2819452137705198</v>
      </c>
      <c r="J48" s="67">
        <f t="shared" si="4"/>
        <v>0.34803719246167336</v>
      </c>
      <c r="K48" s="100">
        <f t="shared" si="6"/>
        <v>0.23202479497444889</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3.1255901618999999</v>
      </c>
      <c r="D49" s="418">
        <f>Dry_Matter_Content!E36</f>
        <v>0.44</v>
      </c>
      <c r="E49" s="284">
        <f>MCF!R48</f>
        <v>1</v>
      </c>
      <c r="F49" s="67">
        <f t="shared" si="0"/>
        <v>0.41257790137079997</v>
      </c>
      <c r="G49" s="67">
        <f t="shared" si="1"/>
        <v>0.41257790137079997</v>
      </c>
      <c r="H49" s="67">
        <f t="shared" si="2"/>
        <v>0</v>
      </c>
      <c r="I49" s="67">
        <f t="shared" si="3"/>
        <v>2.3377747916295011</v>
      </c>
      <c r="J49" s="67">
        <f t="shared" si="4"/>
        <v>0.35674832351181862</v>
      </c>
      <c r="K49" s="100">
        <f t="shared" si="6"/>
        <v>0.23783221567454574</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1.9722983408237522</v>
      </c>
      <c r="J50" s="67">
        <f t="shared" si="4"/>
        <v>0.36547645080574892</v>
      </c>
      <c r="K50" s="100">
        <f t="shared" si="6"/>
        <v>0.24365096720383261</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1.6639587179844229</v>
      </c>
      <c r="J51" s="67">
        <f t="shared" si="4"/>
        <v>0.30833962283932942</v>
      </c>
      <c r="K51" s="100">
        <f t="shared" si="6"/>
        <v>0.20555974855955295</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1.4038234266322818</v>
      </c>
      <c r="J52" s="67">
        <f t="shared" si="4"/>
        <v>0.26013529135214097</v>
      </c>
      <c r="K52" s="100">
        <f t="shared" si="6"/>
        <v>0.17342352756809398</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1.1843564337634309</v>
      </c>
      <c r="J53" s="67">
        <f t="shared" si="4"/>
        <v>0.21946699286885085</v>
      </c>
      <c r="K53" s="100">
        <f t="shared" si="6"/>
        <v>0.1463113285792339</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0.999199853475772</v>
      </c>
      <c r="J54" s="67">
        <f t="shared" si="4"/>
        <v>0.18515658028765891</v>
      </c>
      <c r="K54" s="100">
        <f t="shared" si="6"/>
        <v>0.1234377201917726</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0.84298976112577062</v>
      </c>
      <c r="J55" s="67">
        <f t="shared" si="4"/>
        <v>0.15621009235000136</v>
      </c>
      <c r="K55" s="100">
        <f t="shared" si="6"/>
        <v>0.10414006156666757</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0.71120080221280257</v>
      </c>
      <c r="J56" s="67">
        <f t="shared" si="4"/>
        <v>0.13178895891296805</v>
      </c>
      <c r="K56" s="100">
        <f t="shared" si="6"/>
        <v>8.7859305941978688E-2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0.60001509436206502</v>
      </c>
      <c r="J57" s="67">
        <f t="shared" si="4"/>
        <v>0.11118570785073753</v>
      </c>
      <c r="K57" s="100">
        <f t="shared" si="6"/>
        <v>7.4123805233825016E-2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0.50621162454003343</v>
      </c>
      <c r="J58" s="67">
        <f t="shared" si="4"/>
        <v>9.3803469822031568E-2</v>
      </c>
      <c r="K58" s="100">
        <f t="shared" si="6"/>
        <v>6.2535646548021045E-2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0.42707293737652474</v>
      </c>
      <c r="J59" s="67">
        <f t="shared" si="4"/>
        <v>7.9138687163508678E-2</v>
      </c>
      <c r="K59" s="100">
        <f t="shared" si="6"/>
        <v>5.2759124775672447E-2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0.3603064113850446</v>
      </c>
      <c r="J60" s="67">
        <f t="shared" si="4"/>
        <v>6.6766525991480127E-2</v>
      </c>
      <c r="K60" s="100">
        <f t="shared" si="6"/>
        <v>4.4511017327653418E-2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0.30397784247966481</v>
      </c>
      <c r="J61" s="67">
        <f t="shared" si="4"/>
        <v>5.6328568905379774E-2</v>
      </c>
      <c r="K61" s="100">
        <f t="shared" si="6"/>
        <v>3.7552379270253178E-2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0.2564554107249708</v>
      </c>
      <c r="J62" s="67">
        <f t="shared" si="4"/>
        <v>4.7522431754693985E-2</v>
      </c>
      <c r="K62" s="100">
        <f t="shared" si="6"/>
        <v>3.168162116979599E-2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0.21636240705443274</v>
      </c>
      <c r="J63" s="67">
        <f t="shared" si="4"/>
        <v>4.0093003670538058E-2</v>
      </c>
      <c r="K63" s="100">
        <f t="shared" si="6"/>
        <v>2.6728669113692038E-2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0.18253735046593011</v>
      </c>
      <c r="J64" s="67">
        <f t="shared" si="4"/>
        <v>3.3825056588502628E-2</v>
      </c>
      <c r="K64" s="100">
        <f t="shared" si="6"/>
        <v>2.2550037725668416E-2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0.15400034030282875</v>
      </c>
      <c r="J65" s="67">
        <f t="shared" si="4"/>
        <v>2.8537010163101367E-2</v>
      </c>
      <c r="K65" s="100">
        <f t="shared" si="6"/>
        <v>1.9024673442067576E-2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0.1299246688573667</v>
      </c>
      <c r="J66" s="67">
        <f t="shared" si="4"/>
        <v>2.4075671445462056E-2</v>
      </c>
      <c r="K66" s="100">
        <f t="shared" si="6"/>
        <v>1.6050447630308037E-2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0.10961287192289616</v>
      </c>
      <c r="J67" s="67">
        <f t="shared" si="4"/>
        <v>2.0311796934470536E-2</v>
      </c>
      <c r="K67" s="100">
        <f t="shared" si="6"/>
        <v>1.3541197956313689E-2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9.2476523487433085E-2</v>
      </c>
      <c r="J68" s="67">
        <f t="shared" si="4"/>
        <v>1.7136348435463074E-2</v>
      </c>
      <c r="K68" s="100">
        <f t="shared" si="6"/>
        <v>1.1424232290308716E-2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7.8019189227496399E-2</v>
      </c>
      <c r="J69" s="67">
        <f t="shared" si="4"/>
        <v>1.4457334259936682E-2</v>
      </c>
      <c r="K69" s="100">
        <f t="shared" si="6"/>
        <v>9.6382228399577875E-3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6.5822044970614307E-2</v>
      </c>
      <c r="J70" s="67">
        <f t="shared" si="4"/>
        <v>1.2197144256882094E-2</v>
      </c>
      <c r="K70" s="100">
        <f t="shared" si="6"/>
        <v>8.1314295045880614E-3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5.5531743498132238E-2</v>
      </c>
      <c r="J71" s="67">
        <f t="shared" si="4"/>
        <v>1.0290301472482067E-2</v>
      </c>
      <c r="K71" s="100">
        <f t="shared" si="6"/>
        <v>6.860200981654711E-3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4.6850178193629161E-2</v>
      </c>
      <c r="J72" s="67">
        <f t="shared" si="4"/>
        <v>8.6815653045030795E-3</v>
      </c>
      <c r="K72" s="100">
        <f t="shared" si="6"/>
        <v>5.7877102030020524E-3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3.9525846993236038E-2</v>
      </c>
      <c r="J73" s="67">
        <f t="shared" si="4"/>
        <v>7.3243312003931195E-3</v>
      </c>
      <c r="K73" s="100">
        <f t="shared" si="6"/>
        <v>4.8828874669287464E-3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3.3346566454365206E-2</v>
      </c>
      <c r="J74" s="67">
        <f t="shared" si="4"/>
        <v>6.1792805388708322E-3</v>
      </c>
      <c r="K74" s="100">
        <f t="shared" si="6"/>
        <v>4.1195203592472212E-3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2.8133324871841142E-2</v>
      </c>
      <c r="J75" s="67">
        <f t="shared" si="4"/>
        <v>5.2132415825240632E-3</v>
      </c>
      <c r="K75" s="100">
        <f t="shared" si="6"/>
        <v>3.4754943883493752E-3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2.3735096368248339E-2</v>
      </c>
      <c r="J76" s="67">
        <f t="shared" si="4"/>
        <v>4.3982285035928052E-3</v>
      </c>
      <c r="K76" s="100">
        <f t="shared" si="6"/>
        <v>2.9321523357285365E-3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2.0024465724415727E-2</v>
      </c>
      <c r="J77" s="67">
        <f t="shared" si="4"/>
        <v>3.7106306438326113E-3</v>
      </c>
      <c r="K77" s="100">
        <f t="shared" si="6"/>
        <v>2.4737537625550742E-3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1.6893937202829765E-2</v>
      </c>
      <c r="J78" s="67">
        <f t="shared" si="4"/>
        <v>3.1305285215859611E-3</v>
      </c>
      <c r="K78" s="100">
        <f t="shared" si="6"/>
        <v>2.0870190143906404E-3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1.4252820431816197E-2</v>
      </c>
      <c r="J79" s="67">
        <f t="shared" si="4"/>
        <v>2.6411167710135679E-3</v>
      </c>
      <c r="K79" s="100">
        <f t="shared" si="6"/>
        <v>1.7607445140090452E-3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1.2024603135589403E-2</v>
      </c>
      <c r="J80" s="67">
        <f t="shared" si="4"/>
        <v>2.2282172962267946E-3</v>
      </c>
      <c r="K80" s="100">
        <f t="shared" si="6"/>
        <v>1.4854781974845297E-3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1.0144734599031334E-2</v>
      </c>
      <c r="J81" s="67">
        <f t="shared" si="4"/>
        <v>1.8798685365580688E-3</v>
      </c>
      <c r="K81" s="100">
        <f t="shared" si="6"/>
        <v>1.2532456910387124E-3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8.5587556549107588E-3</v>
      </c>
      <c r="J82" s="67">
        <f t="shared" si="4"/>
        <v>1.5859789441205754E-3</v>
      </c>
      <c r="K82" s="100">
        <f t="shared" si="6"/>
        <v>1.0573192960803834E-3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7.2207210198935471E-3</v>
      </c>
      <c r="J83" s="67">
        <f t="shared" ref="J83:J99" si="16">I82*(1-$K$10)+H83</f>
        <v>1.3380346350172117E-3</v>
      </c>
      <c r="K83" s="100">
        <f t="shared" si="6"/>
        <v>8.9202309001147444E-4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6.0918682749421423E-3</v>
      </c>
      <c r="J84" s="67">
        <f t="shared" si="16"/>
        <v>1.1288527449514051E-3</v>
      </c>
      <c r="K84" s="100">
        <f t="shared" si="6"/>
        <v>7.5256849663427007E-4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5.1394949309083908E-3</v>
      </c>
      <c r="J85" s="67">
        <f t="shared" si="16"/>
        <v>9.5237334403375142E-4</v>
      </c>
      <c r="K85" s="100">
        <f t="shared" ref="K85:K99" si="18">J85*CH4_fraction*conv</f>
        <v>6.3491556268916761E-4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4.3360110482828715E-3</v>
      </c>
      <c r="J86" s="67">
        <f t="shared" si="16"/>
        <v>8.0348388262551956E-4</v>
      </c>
      <c r="K86" s="100">
        <f t="shared" si="18"/>
        <v>5.356559217503463E-4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3.6581399658094623E-3</v>
      </c>
      <c r="J87" s="67">
        <f t="shared" si="16"/>
        <v>6.7787108247340932E-4</v>
      </c>
      <c r="K87" s="100">
        <f t="shared" si="18"/>
        <v>4.5191405498227284E-4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3.0862439833385415E-3</v>
      </c>
      <c r="J88" s="67">
        <f t="shared" si="16"/>
        <v>5.7189598247092091E-4</v>
      </c>
      <c r="K88" s="100">
        <f t="shared" si="18"/>
        <v>3.8126398831394724E-4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2.6037554641750033E-3</v>
      </c>
      <c r="J89" s="67">
        <f t="shared" si="16"/>
        <v>4.8248851916353822E-4</v>
      </c>
      <c r="K89" s="100">
        <f t="shared" si="18"/>
        <v>3.2165901277569214E-4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2.196696876145036E-3</v>
      </c>
      <c r="J90" s="67">
        <f t="shared" si="16"/>
        <v>4.0705858802996724E-4</v>
      </c>
      <c r="K90" s="100">
        <f t="shared" si="18"/>
        <v>2.7137239201997814E-4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1.8532758671307508E-3</v>
      </c>
      <c r="J91" s="67">
        <f t="shared" si="16"/>
        <v>3.434210090142852E-4</v>
      </c>
      <c r="K91" s="100">
        <f t="shared" si="18"/>
        <v>2.2894733934285678E-4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1.5635436445453688E-3</v>
      </c>
      <c r="J92" s="67">
        <f t="shared" si="16"/>
        <v>2.8973222258538194E-4</v>
      </c>
      <c r="K92" s="100">
        <f t="shared" si="18"/>
        <v>1.9315481505692128E-4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1.3191067621158099E-3</v>
      </c>
      <c r="J93" s="67">
        <f t="shared" si="16"/>
        <v>2.444368824295589E-4</v>
      </c>
      <c r="K93" s="100">
        <f t="shared" si="18"/>
        <v>1.6295792161970593E-4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1.1128839645314843E-3</v>
      </c>
      <c r="J94" s="67">
        <f t="shared" si="16"/>
        <v>2.0622279758432559E-4</v>
      </c>
      <c r="K94" s="100">
        <f t="shared" si="18"/>
        <v>1.3748186505621704E-4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9.389010458295111E-4</v>
      </c>
      <c r="J95" s="67">
        <f t="shared" si="16"/>
        <v>1.7398291870197321E-4</v>
      </c>
      <c r="K95" s="100">
        <f t="shared" si="18"/>
        <v>1.1598861246798213E-4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7.9211777863190738E-4</v>
      </c>
      <c r="J96" s="67">
        <f t="shared" si="16"/>
        <v>1.4678326719760377E-4</v>
      </c>
      <c r="K96" s="100">
        <f t="shared" si="18"/>
        <v>9.7855511465069181E-5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6.6828190043222299E-4</v>
      </c>
      <c r="J97" s="67">
        <f t="shared" si="16"/>
        <v>1.2383587819968437E-4</v>
      </c>
      <c r="K97" s="100">
        <f t="shared" si="18"/>
        <v>8.2557252133122908E-5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5.638059269628342E-4</v>
      </c>
      <c r="J98" s="67">
        <f t="shared" si="16"/>
        <v>1.0447597346938883E-4</v>
      </c>
      <c r="K98" s="100">
        <f t="shared" si="18"/>
        <v>6.9650648979592545E-5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4.7566322396705359E-4</v>
      </c>
      <c r="J99" s="68">
        <f t="shared" si="16"/>
        <v>8.8142702995780577E-5</v>
      </c>
      <c r="K99" s="102">
        <f t="shared" si="18"/>
        <v>5.8761801997187047E-5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1.8448129576800001</v>
      </c>
      <c r="Q19" s="283">
        <f>MCF!R18</f>
        <v>1</v>
      </c>
      <c r="R19" s="130">
        <f t="shared" ref="R19:R82" si="5">P19*$W$6*DOCF*Q19</f>
        <v>0.39663478590119999</v>
      </c>
      <c r="S19" s="65">
        <f>R19*$W$12</f>
        <v>0.39663478590119999</v>
      </c>
      <c r="T19" s="65">
        <f>R19*(1-$W$12)</f>
        <v>0</v>
      </c>
      <c r="U19" s="65">
        <f>S19+U18*$W$10</f>
        <v>0.39663478590119999</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1.88291953971</v>
      </c>
      <c r="Q20" s="284">
        <f>MCF!R19</f>
        <v>1</v>
      </c>
      <c r="R20" s="67">
        <f t="shared" si="5"/>
        <v>0.40482770103764998</v>
      </c>
      <c r="S20" s="67">
        <f>R20*$W$12</f>
        <v>0.40482770103764998</v>
      </c>
      <c r="T20" s="67">
        <f>R20*(1-$W$12)</f>
        <v>0</v>
      </c>
      <c r="U20" s="67">
        <f>S20+U19*$W$10</f>
        <v>0.78782039858000896</v>
      </c>
      <c r="V20" s="67">
        <f>U19*(1-$W$10)+T20</f>
        <v>1.364208835884102E-2</v>
      </c>
      <c r="W20" s="100">
        <f>V20*CH4_fraction*conv</f>
        <v>9.0947255725606791E-3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1.1699237032560001</v>
      </c>
      <c r="Q21" s="284">
        <f>MCF!R20</f>
        <v>1</v>
      </c>
      <c r="R21" s="67">
        <f t="shared" si="5"/>
        <v>0.25153359620004001</v>
      </c>
      <c r="S21" s="67">
        <f t="shared" ref="S21:S84" si="7">R21*$W$12</f>
        <v>0.25153359620004001</v>
      </c>
      <c r="T21" s="67">
        <f t="shared" ref="T21:T84" si="8">R21*(1-$W$12)</f>
        <v>0</v>
      </c>
      <c r="U21" s="67">
        <f t="shared" ref="U21:U84" si="9">S21+U20*$W$10</f>
        <v>1.0122572401070915</v>
      </c>
      <c r="V21" s="67">
        <f t="shared" ref="V21:V84" si="10">U20*(1-$W$10)+T21</f>
        <v>2.7096754672957486E-2</v>
      </c>
      <c r="W21" s="100">
        <f t="shared" ref="W21:W84" si="11">V21*CH4_fraction*conv</f>
        <v>1.806450311530499E-2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1.1899787120100001</v>
      </c>
      <c r="Q22" s="284">
        <f>MCF!R21</f>
        <v>1</v>
      </c>
      <c r="R22" s="67">
        <f t="shared" si="5"/>
        <v>0.25584542308215003</v>
      </c>
      <c r="S22" s="67">
        <f t="shared" si="7"/>
        <v>0.25584542308215003</v>
      </c>
      <c r="T22" s="67">
        <f t="shared" si="8"/>
        <v>0</v>
      </c>
      <c r="U22" s="67">
        <f t="shared" si="9"/>
        <v>1.2332864967754935</v>
      </c>
      <c r="V22" s="67">
        <f t="shared" si="10"/>
        <v>3.4816166413748011E-2</v>
      </c>
      <c r="W22" s="100">
        <f t="shared" si="11"/>
        <v>2.3210777609165338E-2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1.1825983586339999</v>
      </c>
      <c r="Q23" s="284">
        <f>MCF!R22</f>
        <v>1</v>
      </c>
      <c r="R23" s="67">
        <f t="shared" si="5"/>
        <v>0.25425864710630997</v>
      </c>
      <c r="S23" s="67">
        <f t="shared" si="7"/>
        <v>0.25425864710630997</v>
      </c>
      <c r="T23" s="67">
        <f t="shared" si="8"/>
        <v>0</v>
      </c>
      <c r="U23" s="67">
        <f t="shared" si="9"/>
        <v>1.4451267681900464</v>
      </c>
      <c r="V23" s="67">
        <f t="shared" si="10"/>
        <v>4.2418375691757201E-2</v>
      </c>
      <c r="W23" s="100">
        <f t="shared" si="11"/>
        <v>2.8278917127838133E-2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1.2203607077640002</v>
      </c>
      <c r="Q24" s="284">
        <f>MCF!R23</f>
        <v>1</v>
      </c>
      <c r="R24" s="67">
        <f t="shared" si="5"/>
        <v>0.26237755216926001</v>
      </c>
      <c r="S24" s="67">
        <f t="shared" si="7"/>
        <v>0.26237755216926001</v>
      </c>
      <c r="T24" s="67">
        <f t="shared" si="8"/>
        <v>0</v>
      </c>
      <c r="U24" s="67">
        <f t="shared" si="9"/>
        <v>1.6577997867123615</v>
      </c>
      <c r="V24" s="67">
        <f t="shared" si="10"/>
        <v>4.9704533646944889E-2</v>
      </c>
      <c r="W24" s="100">
        <f t="shared" si="11"/>
        <v>3.3136355764629921E-2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1.2333864806999999</v>
      </c>
      <c r="Q25" s="284">
        <f>MCF!R24</f>
        <v>1</v>
      </c>
      <c r="R25" s="67">
        <f t="shared" si="5"/>
        <v>0.26517809335049997</v>
      </c>
      <c r="S25" s="67">
        <f t="shared" si="7"/>
        <v>0.26517809335049997</v>
      </c>
      <c r="T25" s="67">
        <f t="shared" si="8"/>
        <v>0</v>
      </c>
      <c r="U25" s="67">
        <f t="shared" si="9"/>
        <v>1.8659585464705946</v>
      </c>
      <c r="V25" s="67">
        <f t="shared" si="10"/>
        <v>5.7019333592266776E-2</v>
      </c>
      <c r="W25" s="100">
        <f t="shared" si="11"/>
        <v>3.8012889061511179E-2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1.246026712788</v>
      </c>
      <c r="Q26" s="284">
        <f>MCF!R25</f>
        <v>1</v>
      </c>
      <c r="R26" s="67">
        <f t="shared" si="5"/>
        <v>0.26789574324942</v>
      </c>
      <c r="S26" s="67">
        <f t="shared" si="7"/>
        <v>0.26789574324942</v>
      </c>
      <c r="T26" s="67">
        <f t="shared" si="8"/>
        <v>0</v>
      </c>
      <c r="U26" s="67">
        <f t="shared" si="9"/>
        <v>2.0696754222335221</v>
      </c>
      <c r="V26" s="67">
        <f t="shared" si="10"/>
        <v>6.417886748649243E-2</v>
      </c>
      <c r="W26" s="100">
        <f t="shared" si="11"/>
        <v>4.2785911657661616E-2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1.2581368262100001</v>
      </c>
      <c r="Q27" s="284">
        <f>MCF!R26</f>
        <v>1</v>
      </c>
      <c r="R27" s="67">
        <f t="shared" si="5"/>
        <v>0.27049941763515001</v>
      </c>
      <c r="S27" s="67">
        <f t="shared" si="7"/>
        <v>0.27049941763515001</v>
      </c>
      <c r="T27" s="67">
        <f t="shared" si="8"/>
        <v>0</v>
      </c>
      <c r="U27" s="67">
        <f t="shared" si="9"/>
        <v>2.2689892152390048</v>
      </c>
      <c r="V27" s="67">
        <f t="shared" si="10"/>
        <v>7.1185624629667363E-2</v>
      </c>
      <c r="W27" s="100">
        <f t="shared" si="11"/>
        <v>4.7457083086444904E-2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1.2695447045160002</v>
      </c>
      <c r="Q28" s="284">
        <f>MCF!R27</f>
        <v>1</v>
      </c>
      <c r="R28" s="67">
        <f t="shared" si="5"/>
        <v>0.27295211147094006</v>
      </c>
      <c r="S28" s="67">
        <f t="shared" si="7"/>
        <v>0.27295211147094006</v>
      </c>
      <c r="T28" s="67">
        <f t="shared" si="8"/>
        <v>0</v>
      </c>
      <c r="U28" s="67">
        <f t="shared" si="9"/>
        <v>2.4639003871357286</v>
      </c>
      <c r="V28" s="67">
        <f t="shared" si="10"/>
        <v>7.8040939574216497E-2</v>
      </c>
      <c r="W28" s="100">
        <f t="shared" si="11"/>
        <v>5.202729304947766E-2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1.585646891928</v>
      </c>
      <c r="Q29" s="284">
        <f>MCF!R28</f>
        <v>1</v>
      </c>
      <c r="R29" s="67">
        <f t="shared" si="5"/>
        <v>0.34091408176451998</v>
      </c>
      <c r="S29" s="67">
        <f t="shared" si="7"/>
        <v>0.34091408176451998</v>
      </c>
      <c r="T29" s="67">
        <f t="shared" si="8"/>
        <v>0</v>
      </c>
      <c r="U29" s="67">
        <f t="shared" si="9"/>
        <v>2.7200696407018947</v>
      </c>
      <c r="V29" s="67">
        <f t="shared" si="10"/>
        <v>8.474482819835423E-2</v>
      </c>
      <c r="W29" s="100">
        <f t="shared" si="11"/>
        <v>5.6496552132236151E-2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1.48823148474</v>
      </c>
      <c r="Q30" s="284">
        <f>MCF!R29</f>
        <v>1</v>
      </c>
      <c r="R30" s="67">
        <f t="shared" si="5"/>
        <v>0.31996976921909998</v>
      </c>
      <c r="S30" s="67">
        <f t="shared" si="7"/>
        <v>0.31996976921909998</v>
      </c>
      <c r="T30" s="67">
        <f t="shared" si="8"/>
        <v>0</v>
      </c>
      <c r="U30" s="67">
        <f t="shared" si="9"/>
        <v>2.9464837468786222</v>
      </c>
      <c r="V30" s="67">
        <f t="shared" si="10"/>
        <v>9.3555663042372422E-2</v>
      </c>
      <c r="W30" s="100">
        <f t="shared" si="11"/>
        <v>6.2370442028248277E-2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1.52783704458</v>
      </c>
      <c r="Q31" s="284">
        <f>MCF!R30</f>
        <v>1</v>
      </c>
      <c r="R31" s="67">
        <f t="shared" si="5"/>
        <v>0.3284849645847</v>
      </c>
      <c r="S31" s="67">
        <f t="shared" si="7"/>
        <v>0.3284849645847</v>
      </c>
      <c r="T31" s="67">
        <f t="shared" si="8"/>
        <v>0</v>
      </c>
      <c r="U31" s="67">
        <f t="shared" si="9"/>
        <v>3.1736256294855862</v>
      </c>
      <c r="V31" s="67">
        <f t="shared" si="10"/>
        <v>0.10134308197773612</v>
      </c>
      <c r="W31" s="100">
        <f t="shared" si="11"/>
        <v>6.7562054651824077E-2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1.5646386709800002</v>
      </c>
      <c r="Q32" s="284">
        <f>MCF!R31</f>
        <v>1</v>
      </c>
      <c r="R32" s="67">
        <f t="shared" si="5"/>
        <v>0.33639731426070002</v>
      </c>
      <c r="S32" s="67">
        <f t="shared" si="7"/>
        <v>0.33639731426070002</v>
      </c>
      <c r="T32" s="67">
        <f t="shared" si="8"/>
        <v>0</v>
      </c>
      <c r="U32" s="67">
        <f t="shared" si="9"/>
        <v>3.400867411265811</v>
      </c>
      <c r="V32" s="67">
        <f t="shared" si="10"/>
        <v>0.10915553248047535</v>
      </c>
      <c r="W32" s="100">
        <f t="shared" si="11"/>
        <v>7.277035498698356E-2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1.6033429664999999</v>
      </c>
      <c r="Q33" s="284">
        <f>MCF!R32</f>
        <v>1</v>
      </c>
      <c r="R33" s="67">
        <f t="shared" si="5"/>
        <v>0.34471873779749995</v>
      </c>
      <c r="S33" s="67">
        <f t="shared" si="7"/>
        <v>0.34471873779749995</v>
      </c>
      <c r="T33" s="67">
        <f t="shared" si="8"/>
        <v>0</v>
      </c>
      <c r="U33" s="67">
        <f t="shared" si="9"/>
        <v>3.6286147300896157</v>
      </c>
      <c r="V33" s="67">
        <f t="shared" si="10"/>
        <v>0.11697141897369509</v>
      </c>
      <c r="W33" s="100">
        <f t="shared" si="11"/>
        <v>7.7980945982463384E-2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1.6416842527800004</v>
      </c>
      <c r="Q34" s="284">
        <f>MCF!R33</f>
        <v>1</v>
      </c>
      <c r="R34" s="67">
        <f t="shared" si="5"/>
        <v>0.35296211434770008</v>
      </c>
      <c r="S34" s="67">
        <f t="shared" si="7"/>
        <v>0.35296211434770008</v>
      </c>
      <c r="T34" s="67">
        <f t="shared" si="8"/>
        <v>0</v>
      </c>
      <c r="U34" s="67">
        <f t="shared" si="9"/>
        <v>3.8567721512342206</v>
      </c>
      <c r="V34" s="67">
        <f t="shared" si="10"/>
        <v>0.12480469320309516</v>
      </c>
      <c r="W34" s="100">
        <f t="shared" si="11"/>
        <v>8.3203128802063431E-2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1.6789865815800002</v>
      </c>
      <c r="Q35" s="284">
        <f>MCF!R34</f>
        <v>1</v>
      </c>
      <c r="R35" s="67">
        <f t="shared" si="5"/>
        <v>0.36098211503970007</v>
      </c>
      <c r="S35" s="67">
        <f t="shared" si="7"/>
        <v>0.36098211503970007</v>
      </c>
      <c r="T35" s="67">
        <f t="shared" si="8"/>
        <v>0</v>
      </c>
      <c r="U35" s="67">
        <f t="shared" si="9"/>
        <v>4.0851021935428093</v>
      </c>
      <c r="V35" s="67">
        <f t="shared" si="10"/>
        <v>0.13265207273111093</v>
      </c>
      <c r="W35" s="100">
        <f t="shared" si="11"/>
        <v>8.8434715154073945E-2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1.7320923298800002</v>
      </c>
      <c r="Q36" s="284">
        <f>MCF!R35</f>
        <v>1</v>
      </c>
      <c r="R36" s="67">
        <f t="shared" si="5"/>
        <v>0.37239985092420003</v>
      </c>
      <c r="S36" s="67">
        <f t="shared" si="7"/>
        <v>0.37239985092420003</v>
      </c>
      <c r="T36" s="67">
        <f t="shared" si="8"/>
        <v>0</v>
      </c>
      <c r="U36" s="67">
        <f t="shared" si="9"/>
        <v>4.316996654974802</v>
      </c>
      <c r="V36" s="67">
        <f t="shared" si="10"/>
        <v>0.14050538949220709</v>
      </c>
      <c r="W36" s="100">
        <f t="shared" si="11"/>
        <v>9.3670259661471383E-2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1.7833705144200001</v>
      </c>
      <c r="Q37" s="284">
        <f>MCF!R36</f>
        <v>1</v>
      </c>
      <c r="R37" s="67">
        <f t="shared" si="5"/>
        <v>0.3834246606003</v>
      </c>
      <c r="S37" s="67">
        <f t="shared" si="7"/>
        <v>0.3834246606003</v>
      </c>
      <c r="T37" s="67">
        <f t="shared" si="8"/>
        <v>0</v>
      </c>
      <c r="U37" s="67">
        <f t="shared" si="9"/>
        <v>4.5519400126097658</v>
      </c>
      <c r="V37" s="67">
        <f t="shared" si="10"/>
        <v>0.14848130296533629</v>
      </c>
      <c r="W37" s="100">
        <f t="shared" si="11"/>
        <v>9.8987535310224195E-2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1.8346486989600004</v>
      </c>
      <c r="Q38" s="284">
        <f>MCF!R37</f>
        <v>1</v>
      </c>
      <c r="R38" s="67">
        <f t="shared" si="5"/>
        <v>0.39444947027640009</v>
      </c>
      <c r="S38" s="67">
        <f t="shared" si="7"/>
        <v>0.39444947027640009</v>
      </c>
      <c r="T38" s="67">
        <f t="shared" si="8"/>
        <v>0</v>
      </c>
      <c r="U38" s="67">
        <f t="shared" si="9"/>
        <v>4.7898274009319248</v>
      </c>
      <c r="V38" s="67">
        <f t="shared" si="10"/>
        <v>0.15656208195424057</v>
      </c>
      <c r="W38" s="100">
        <f t="shared" si="11"/>
        <v>0.10437472130282704</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1.8859268835</v>
      </c>
      <c r="Q39" s="284">
        <f>MCF!R38</f>
        <v>1</v>
      </c>
      <c r="R39" s="67">
        <f t="shared" si="5"/>
        <v>0.40547427995250002</v>
      </c>
      <c r="S39" s="67">
        <f t="shared" si="7"/>
        <v>0.40547427995250002</v>
      </c>
      <c r="T39" s="67">
        <f t="shared" si="8"/>
        <v>0</v>
      </c>
      <c r="U39" s="67">
        <f t="shared" si="9"/>
        <v>5.0305575612312694</v>
      </c>
      <c r="V39" s="67">
        <f t="shared" si="10"/>
        <v>0.16474411965315586</v>
      </c>
      <c r="W39" s="100">
        <f t="shared" si="11"/>
        <v>0.1098294131021039</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1.9372050680399999</v>
      </c>
      <c r="Q40" s="284">
        <f>MCF!R39</f>
        <v>1</v>
      </c>
      <c r="R40" s="67">
        <f t="shared" si="5"/>
        <v>0.41649908962859999</v>
      </c>
      <c r="S40" s="67">
        <f t="shared" si="7"/>
        <v>0.41649908962859999</v>
      </c>
      <c r="T40" s="67">
        <f t="shared" si="8"/>
        <v>0</v>
      </c>
      <c r="U40" s="67">
        <f t="shared" si="9"/>
        <v>5.2740327175489679</v>
      </c>
      <c r="V40" s="67">
        <f t="shared" si="10"/>
        <v>0.17302393331090113</v>
      </c>
      <c r="W40" s="100">
        <f t="shared" si="11"/>
        <v>0.11534928887393409</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1.9884832525800002</v>
      </c>
      <c r="Q41" s="284">
        <f>MCF!R40</f>
        <v>1</v>
      </c>
      <c r="R41" s="67">
        <f t="shared" si="5"/>
        <v>0.42752389930470003</v>
      </c>
      <c r="S41" s="67">
        <f t="shared" si="7"/>
        <v>0.42752389930470003</v>
      </c>
      <c r="T41" s="67">
        <f t="shared" si="8"/>
        <v>0</v>
      </c>
      <c r="U41" s="67">
        <f t="shared" si="9"/>
        <v>5.5201584568895958</v>
      </c>
      <c r="V41" s="67">
        <f t="shared" si="10"/>
        <v>0.1813981599640723</v>
      </c>
      <c r="W41" s="100">
        <f t="shared" si="11"/>
        <v>0.12093210664271486</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2.0397614371200001</v>
      </c>
      <c r="Q42" s="284">
        <f>MCF!R41</f>
        <v>1</v>
      </c>
      <c r="R42" s="67">
        <f t="shared" si="5"/>
        <v>0.43854870898080001</v>
      </c>
      <c r="S42" s="67">
        <f t="shared" si="7"/>
        <v>0.43854870898080001</v>
      </c>
      <c r="T42" s="67">
        <f t="shared" si="8"/>
        <v>0</v>
      </c>
      <c r="U42" s="67">
        <f t="shared" si="9"/>
        <v>5.768843613553404</v>
      </c>
      <c r="V42" s="67">
        <f t="shared" si="10"/>
        <v>0.1898635523169919</v>
      </c>
      <c r="W42" s="100">
        <f t="shared" si="11"/>
        <v>0.12657570154466125</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2.0910396216599998</v>
      </c>
      <c r="Q43" s="284">
        <f>MCF!R42</f>
        <v>1</v>
      </c>
      <c r="R43" s="67">
        <f t="shared" si="5"/>
        <v>0.44957351865689993</v>
      </c>
      <c r="S43" s="67">
        <f t="shared" si="7"/>
        <v>0.44957351865689993</v>
      </c>
      <c r="T43" s="67">
        <f t="shared" si="8"/>
        <v>0</v>
      </c>
      <c r="U43" s="67">
        <f t="shared" si="9"/>
        <v>6.0200001574469386</v>
      </c>
      <c r="V43" s="67">
        <f t="shared" si="10"/>
        <v>0.19841697476336545</v>
      </c>
      <c r="W43" s="100">
        <f t="shared" si="11"/>
        <v>0.13227798317557696</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2.1423178061999999</v>
      </c>
      <c r="Q44" s="284">
        <f>MCF!R43</f>
        <v>1</v>
      </c>
      <c r="R44" s="67">
        <f t="shared" si="5"/>
        <v>0.46059832833299996</v>
      </c>
      <c r="S44" s="67">
        <f t="shared" si="7"/>
        <v>0.46059832833299996</v>
      </c>
      <c r="T44" s="67">
        <f t="shared" si="8"/>
        <v>0</v>
      </c>
      <c r="U44" s="67">
        <f t="shared" si="9"/>
        <v>6.2735430862351667</v>
      </c>
      <c r="V44" s="67">
        <f t="shared" si="10"/>
        <v>0.20705539954477181</v>
      </c>
      <c r="W44" s="100">
        <f t="shared" si="11"/>
        <v>0.13803693302984787</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2.1935959907400004</v>
      </c>
      <c r="Q45" s="284">
        <f>MCF!R44</f>
        <v>1</v>
      </c>
      <c r="R45" s="67">
        <f t="shared" si="5"/>
        <v>0.47162313800910011</v>
      </c>
      <c r="S45" s="67">
        <f t="shared" si="7"/>
        <v>0.47162313800910011</v>
      </c>
      <c r="T45" s="67">
        <f t="shared" si="8"/>
        <v>0</v>
      </c>
      <c r="U45" s="67">
        <f t="shared" si="9"/>
        <v>6.5293903212029862</v>
      </c>
      <c r="V45" s="67">
        <f t="shared" si="10"/>
        <v>0.21577590304128039</v>
      </c>
      <c r="W45" s="100">
        <f t="shared" si="11"/>
        <v>0.14385060202752026</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2.2448741752800001</v>
      </c>
      <c r="Q46" s="284">
        <f>MCF!R45</f>
        <v>1</v>
      </c>
      <c r="R46" s="67">
        <f t="shared" si="5"/>
        <v>0.48264794768520003</v>
      </c>
      <c r="S46" s="67">
        <f t="shared" si="7"/>
        <v>0.48264794768520003</v>
      </c>
      <c r="T46" s="67">
        <f t="shared" si="8"/>
        <v>0</v>
      </c>
      <c r="U46" s="67">
        <f t="shared" si="9"/>
        <v>6.7874626066985346</v>
      </c>
      <c r="V46" s="67">
        <f t="shared" si="10"/>
        <v>0.22457566218965114</v>
      </c>
      <c r="W46" s="100">
        <f t="shared" si="11"/>
        <v>0.14971710812643407</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2.2961523598200002</v>
      </c>
      <c r="Q47" s="284">
        <f>MCF!R46</f>
        <v>1</v>
      </c>
      <c r="R47" s="67">
        <f t="shared" si="5"/>
        <v>0.49367275736130006</v>
      </c>
      <c r="S47" s="67">
        <f t="shared" si="7"/>
        <v>0.49367275736130006</v>
      </c>
      <c r="T47" s="67">
        <f t="shared" si="8"/>
        <v>0</v>
      </c>
      <c r="U47" s="67">
        <f t="shared" si="9"/>
        <v>7.0476834130351058</v>
      </c>
      <c r="V47" s="67">
        <f t="shared" si="10"/>
        <v>0.23345195102472899</v>
      </c>
      <c r="W47" s="100">
        <f t="shared" si="11"/>
        <v>0.15563463401648597</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2.3474305443600003</v>
      </c>
      <c r="Q48" s="284">
        <f>MCF!R47</f>
        <v>1</v>
      </c>
      <c r="R48" s="67">
        <f t="shared" si="5"/>
        <v>0.5046975670374001</v>
      </c>
      <c r="S48" s="67">
        <f t="shared" si="7"/>
        <v>0.5046975670374001</v>
      </c>
      <c r="T48" s="67">
        <f t="shared" si="8"/>
        <v>0</v>
      </c>
      <c r="U48" s="67">
        <f t="shared" si="9"/>
        <v>7.3099788427327104</v>
      </c>
      <c r="V48" s="67">
        <f t="shared" si="10"/>
        <v>0.24240213733979576</v>
      </c>
      <c r="W48" s="100">
        <f t="shared" si="11"/>
        <v>0.16160142489319718</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2.3987087289</v>
      </c>
      <c r="Q49" s="284">
        <f>MCF!R48</f>
        <v>1</v>
      </c>
      <c r="R49" s="67">
        <f t="shared" si="5"/>
        <v>0.51572237671349996</v>
      </c>
      <c r="S49" s="67">
        <f t="shared" si="7"/>
        <v>0.51572237671349996</v>
      </c>
      <c r="T49" s="67">
        <f t="shared" si="8"/>
        <v>0</v>
      </c>
      <c r="U49" s="67">
        <f t="shared" si="9"/>
        <v>7.5742775399844229</v>
      </c>
      <c r="V49" s="67">
        <f t="shared" si="10"/>
        <v>0.25142367946178762</v>
      </c>
      <c r="W49" s="100">
        <f t="shared" si="11"/>
        <v>0.16761578630785839</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7.3137634168469949</v>
      </c>
      <c r="V50" s="67">
        <f t="shared" si="10"/>
        <v>0.26051412313742772</v>
      </c>
      <c r="W50" s="100">
        <f t="shared" si="11"/>
        <v>0.17367608209161847</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7.0622095685339037</v>
      </c>
      <c r="V51" s="67">
        <f t="shared" si="10"/>
        <v>0.2515538483130908</v>
      </c>
      <c r="W51" s="100">
        <f t="shared" si="11"/>
        <v>0.16770256554206053</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6.819307810122349</v>
      </c>
      <c r="V52" s="67">
        <f t="shared" si="10"/>
        <v>0.24290175841155479</v>
      </c>
      <c r="W52" s="100">
        <f t="shared" si="11"/>
        <v>0.16193450560770317</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6.5847605565816645</v>
      </c>
      <c r="V53" s="67">
        <f t="shared" si="10"/>
        <v>0.2345472535406842</v>
      </c>
      <c r="W53" s="100">
        <f t="shared" si="11"/>
        <v>0.15636483569378945</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6.358280458194443</v>
      </c>
      <c r="V54" s="67">
        <f t="shared" si="10"/>
        <v>0.22648009838722133</v>
      </c>
      <c r="W54" s="100">
        <f t="shared" si="11"/>
        <v>0.15098673225814754</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6.1395900485171957</v>
      </c>
      <c r="V55" s="67">
        <f t="shared" si="10"/>
        <v>0.21869040967724745</v>
      </c>
      <c r="W55" s="100">
        <f t="shared" si="11"/>
        <v>0.1457936064514983</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5.9284214044492591</v>
      </c>
      <c r="V56" s="67">
        <f t="shared" si="10"/>
        <v>0.21116864406793628</v>
      </c>
      <c r="W56" s="100">
        <f t="shared" si="11"/>
        <v>0.14077909604529085</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5.7245158179934936</v>
      </c>
      <c r="V57" s="67">
        <f t="shared" si="10"/>
        <v>0.20390558645576548</v>
      </c>
      <c r="W57" s="100">
        <f t="shared" si="11"/>
        <v>0.13593705763717698</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5.527623479306631</v>
      </c>
      <c r="V58" s="67">
        <f t="shared" si="10"/>
        <v>0.19689233868686265</v>
      </c>
      <c r="W58" s="100">
        <f t="shared" si="11"/>
        <v>0.1312615591245751</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5.3375031706509777</v>
      </c>
      <c r="V59" s="67">
        <f t="shared" si="10"/>
        <v>0.19012030865565377</v>
      </c>
      <c r="W59" s="100">
        <f t="shared" si="11"/>
        <v>0.1267468724371025</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5.1539219708725179</v>
      </c>
      <c r="V60" s="67">
        <f t="shared" si="10"/>
        <v>0.18358119977845958</v>
      </c>
      <c r="W60" s="100">
        <f t="shared" si="11"/>
        <v>0.12238746651897305</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4.9766549700433753</v>
      </c>
      <c r="V61" s="67">
        <f t="shared" si="10"/>
        <v>0.17726700082914293</v>
      </c>
      <c r="W61" s="100">
        <f t="shared" si="11"/>
        <v>0.11817800055276195</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4.8054849939190207</v>
      </c>
      <c r="V62" s="67">
        <f t="shared" si="10"/>
        <v>0.17116997612435494</v>
      </c>
      <c r="W62" s="100">
        <f t="shared" si="11"/>
        <v>0.11411331741623662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4.6402023378726653</v>
      </c>
      <c r="V63" s="67">
        <f t="shared" si="10"/>
        <v>0.16528265604635548</v>
      </c>
      <c r="W63" s="100">
        <f t="shared" si="11"/>
        <v>0.11018843736423697</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4.4806045099808678</v>
      </c>
      <c r="V64" s="67">
        <f t="shared" si="10"/>
        <v>0.15959782789179727</v>
      </c>
      <c r="W64" s="100">
        <f t="shared" si="11"/>
        <v>0.10639855192786485</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4.3264959829456053</v>
      </c>
      <c r="V65" s="67">
        <f t="shared" si="10"/>
        <v>0.15410852703526234</v>
      </c>
      <c r="W65" s="100">
        <f t="shared" si="11"/>
        <v>0.10273901802350822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4.1776879545488805</v>
      </c>
      <c r="V66" s="67">
        <f t="shared" si="10"/>
        <v>0.14880802839672491</v>
      </c>
      <c r="W66" s="100">
        <f t="shared" si="11"/>
        <v>9.9205352264483265E-2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4.0339981163463934</v>
      </c>
      <c r="V67" s="67">
        <f t="shared" si="10"/>
        <v>0.14368983820248735</v>
      </c>
      <c r="W67" s="100">
        <f t="shared" si="11"/>
        <v>9.5793225468324888E-2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3.895250430316898</v>
      </c>
      <c r="V68" s="67">
        <f t="shared" si="10"/>
        <v>0.13874768602949517</v>
      </c>
      <c r="W68" s="100">
        <f t="shared" si="11"/>
        <v>9.2498457352996777E-2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3.761274913193613</v>
      </c>
      <c r="V69" s="67">
        <f t="shared" si="10"/>
        <v>0.13397551712328482</v>
      </c>
      <c r="W69" s="100">
        <f t="shared" si="11"/>
        <v>8.9317011415523201E-2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3.6319074282134607</v>
      </c>
      <c r="V70" s="67">
        <f t="shared" si="10"/>
        <v>0.12936748498015216</v>
      </c>
      <c r="W70" s="100">
        <f t="shared" si="11"/>
        <v>8.6244989986768106E-2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3.5069894840290066</v>
      </c>
      <c r="V71" s="67">
        <f t="shared" si="10"/>
        <v>0.1249179441844543</v>
      </c>
      <c r="W71" s="100">
        <f t="shared" si="11"/>
        <v>8.3278629456302863E-2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3.3863680405367371</v>
      </c>
      <c r="V72" s="67">
        <f t="shared" si="10"/>
        <v>0.12062144349226946</v>
      </c>
      <c r="W72" s="100">
        <f t="shared" si="11"/>
        <v>8.0414295661512966E-2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3.2698953213837956</v>
      </c>
      <c r="V73" s="67">
        <f t="shared" si="10"/>
        <v>0.11647271915294137</v>
      </c>
      <c r="W73" s="100">
        <f t="shared" si="11"/>
        <v>7.7648479435294238E-2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3.1574286329234691</v>
      </c>
      <c r="V74" s="67">
        <f t="shared" si="10"/>
        <v>0.11246668846032658</v>
      </c>
      <c r="W74" s="100">
        <f t="shared" si="11"/>
        <v>7.497779230688438E-2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3.0488301893976253</v>
      </c>
      <c r="V75" s="67">
        <f t="shared" si="10"/>
        <v>0.1085984435258437</v>
      </c>
      <c r="W75" s="100">
        <f t="shared" si="11"/>
        <v>7.2398962350562465E-2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2.9439669441319292</v>
      </c>
      <c r="V76" s="67">
        <f t="shared" si="10"/>
        <v>0.10486324526569613</v>
      </c>
      <c r="W76" s="100">
        <f t="shared" si="11"/>
        <v>6.9908830177130746E-2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2.8427104265370273</v>
      </c>
      <c r="V77" s="67">
        <f t="shared" si="10"/>
        <v>0.1012565175949018</v>
      </c>
      <c r="W77" s="100">
        <f t="shared" si="11"/>
        <v>6.7504345063267857E-2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2.7449365847160108</v>
      </c>
      <c r="V78" s="67">
        <f t="shared" si="10"/>
        <v>9.7773841821016741E-2</v>
      </c>
      <c r="W78" s="100">
        <f t="shared" si="11"/>
        <v>6.5182561214011156E-2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2.6505256334853264</v>
      </c>
      <c r="V79" s="67">
        <f t="shared" si="10"/>
        <v>9.441095123068434E-2</v>
      </c>
      <c r="W79" s="100">
        <f t="shared" si="11"/>
        <v>6.294063415378956E-2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2.5593619076229488</v>
      </c>
      <c r="V80" s="67">
        <f t="shared" si="10"/>
        <v>9.1163725862377767E-2</v>
      </c>
      <c r="W80" s="100">
        <f t="shared" si="11"/>
        <v>6.0775817241585178E-2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2.4713337201640169</v>
      </c>
      <c r="V81" s="67">
        <f t="shared" si="10"/>
        <v>8.8028187458931956E-2</v>
      </c>
      <c r="W81" s="100">
        <f t="shared" si="11"/>
        <v>5.8685458305954633E-2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2.3863332255703358</v>
      </c>
      <c r="V82" s="67">
        <f t="shared" si="10"/>
        <v>8.5000494593681086E-2</v>
      </c>
      <c r="W82" s="100">
        <f t="shared" si="11"/>
        <v>5.6666996395787386E-2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2.3042562876061052</v>
      </c>
      <c r="V83" s="67">
        <f t="shared" si="10"/>
        <v>8.2076937964230462E-2</v>
      </c>
      <c r="W83" s="100">
        <f t="shared" si="11"/>
        <v>5.4717958642820308E-2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2.225002351758008</v>
      </c>
      <c r="V84" s="67">
        <f t="shared" si="10"/>
        <v>7.9253935848097201E-2</v>
      </c>
      <c r="W84" s="100">
        <f t="shared" si="11"/>
        <v>5.2835957232064801E-2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2.1484743220433558</v>
      </c>
      <c r="V85" s="67">
        <f t="shared" ref="V85:V98" si="22">U84*(1-$W$10)+T85</f>
        <v>7.6528029714652362E-2</v>
      </c>
      <c r="W85" s="100">
        <f t="shared" ref="W85:W99" si="23">V85*CH4_fraction*conv</f>
        <v>5.1018686476434906E-2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2.0745784420553672</v>
      </c>
      <c r="V86" s="67">
        <f t="shared" si="22"/>
        <v>7.3895879987988314E-2</v>
      </c>
      <c r="W86" s="100">
        <f t="shared" si="23"/>
        <v>4.9263919991992207E-2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2.0032241800998465</v>
      </c>
      <c r="V87" s="67">
        <f t="shared" si="22"/>
        <v>7.1354261955520637E-2</v>
      </c>
      <c r="W87" s="100">
        <f t="shared" si="23"/>
        <v>4.7569507970347091E-2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1.9343241182825346</v>
      </c>
      <c r="V88" s="67">
        <f t="shared" si="22"/>
        <v>6.8900061817311939E-2</v>
      </c>
      <c r="W88" s="100">
        <f t="shared" si="23"/>
        <v>4.5933374544874624E-2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1.867793845411257</v>
      </c>
      <c r="V89" s="67">
        <f t="shared" si="22"/>
        <v>6.6530272871277552E-2</v>
      </c>
      <c r="W89" s="100">
        <f t="shared" si="23"/>
        <v>4.4353515247518363E-2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1.8035518535816577</v>
      </c>
      <c r="V90" s="67">
        <f t="shared" si="22"/>
        <v>6.4241991829599443E-2</v>
      </c>
      <c r="W90" s="100">
        <f t="shared" si="23"/>
        <v>4.2827994553066295E-2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1.7415194383198223</v>
      </c>
      <c r="V91" s="67">
        <f t="shared" si="22"/>
        <v>6.2032415261835554E-2</v>
      </c>
      <c r="W91" s="100">
        <f t="shared" si="23"/>
        <v>4.1354943507890367E-2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1.6816206021594553</v>
      </c>
      <c r="V92" s="67">
        <f t="shared" si="22"/>
        <v>5.9898836160366946E-2</v>
      </c>
      <c r="W92" s="100">
        <f t="shared" si="23"/>
        <v>3.9932557440244626E-2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1.6237819615354805</v>
      </c>
      <c r="V93" s="67">
        <f t="shared" si="22"/>
        <v>5.7838640623974896E-2</v>
      </c>
      <c r="W93" s="100">
        <f t="shared" si="23"/>
        <v>3.8559093749316597E-2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1.5679326568799954</v>
      </c>
      <c r="V94" s="67">
        <f t="shared" si="22"/>
        <v>5.5849304655485078E-2</v>
      </c>
      <c r="W94" s="100">
        <f t="shared" si="23"/>
        <v>3.7232869770323383E-2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1.51400426581044</v>
      </c>
      <c r="V95" s="67">
        <f t="shared" si="22"/>
        <v>5.3928391069555312E-2</v>
      </c>
      <c r="W95" s="100">
        <f t="shared" si="23"/>
        <v>3.5952260713036872E-2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1.4619307193036213</v>
      </c>
      <c r="V96" s="67">
        <f t="shared" si="22"/>
        <v>5.2073546506818787E-2</v>
      </c>
      <c r="W96" s="100">
        <f t="shared" si="23"/>
        <v>3.471569767121252E-2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1.4116482207528969</v>
      </c>
      <c r="V97" s="67">
        <f t="shared" si="22"/>
        <v>5.0282498550724503E-2</v>
      </c>
      <c r="W97" s="100">
        <f t="shared" si="23"/>
        <v>3.3521665700482997E-2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1.3630951678093541</v>
      </c>
      <c r="V98" s="67">
        <f t="shared" si="22"/>
        <v>4.855305294354282E-2</v>
      </c>
      <c r="W98" s="100">
        <f t="shared" si="23"/>
        <v>3.2368701962361877E-2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1.3162120769112289</v>
      </c>
      <c r="V99" s="68">
        <f>U98*(1-$W$10)+T99</f>
        <v>4.6883090898125326E-2</v>
      </c>
      <c r="W99" s="102">
        <f t="shared" si="23"/>
        <v>3.1255393932083549E-2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0.50313080663999998</v>
      </c>
      <c r="D19" s="416">
        <f>Dry_Matter_Content!H6</f>
        <v>0.73</v>
      </c>
      <c r="E19" s="283">
        <f>MCF!R18</f>
        <v>1</v>
      </c>
      <c r="F19" s="130">
        <f t="shared" ref="F19:F50" si="0">C19*D19*$K$6*DOCF*E19</f>
        <v>5.5092823327079994E-2</v>
      </c>
      <c r="G19" s="65">
        <f t="shared" ref="G19:G82" si="1">F19*$K$12</f>
        <v>5.5092823327079994E-2</v>
      </c>
      <c r="H19" s="65">
        <f t="shared" ref="H19:H82" si="2">F19*(1-$K$12)</f>
        <v>0</v>
      </c>
      <c r="I19" s="65">
        <f t="shared" ref="I19:I82" si="3">G19+I18*$K$10</f>
        <v>5.5092823327079994E-2</v>
      </c>
      <c r="J19" s="65">
        <f t="shared" ref="J19:J82" si="4">I18*(1-$K$10)+H19</f>
        <v>0</v>
      </c>
      <c r="K19" s="66">
        <f>J19*CH4_fraction*conv</f>
        <v>0</v>
      </c>
      <c r="O19" s="95">
        <f>Amnt_Deposited!B14</f>
        <v>2000</v>
      </c>
      <c r="P19" s="98">
        <f>Amnt_Deposited!H14</f>
        <v>0.50313080663999998</v>
      </c>
      <c r="Q19" s="283">
        <f>MCF!R18</f>
        <v>1</v>
      </c>
      <c r="R19" s="130">
        <f t="shared" ref="R19:R50" si="5">P19*$W$6*DOCF*Q19</f>
        <v>6.0375696796799994E-2</v>
      </c>
      <c r="S19" s="65">
        <f>R19*$W$12</f>
        <v>6.0375696796799994E-2</v>
      </c>
      <c r="T19" s="65">
        <f>R19*(1-$W$12)</f>
        <v>0</v>
      </c>
      <c r="U19" s="65">
        <f>S19+U18*$W$10</f>
        <v>6.0375696796799994E-2</v>
      </c>
      <c r="V19" s="65">
        <f>U18*(1-$W$10)+T19</f>
        <v>0</v>
      </c>
      <c r="W19" s="66">
        <f>V19*CH4_fraction*conv</f>
        <v>0</v>
      </c>
    </row>
    <row r="20" spans="2:23">
      <c r="B20" s="96">
        <f>Amnt_Deposited!B15</f>
        <v>2001</v>
      </c>
      <c r="C20" s="99">
        <f>Amnt_Deposited!H15</f>
        <v>0.51352351083000003</v>
      </c>
      <c r="D20" s="418">
        <f>Dry_Matter_Content!H7</f>
        <v>0.73</v>
      </c>
      <c r="E20" s="284">
        <f>MCF!R19</f>
        <v>1</v>
      </c>
      <c r="F20" s="67">
        <f t="shared" si="0"/>
        <v>5.6230824435885E-2</v>
      </c>
      <c r="G20" s="67">
        <f t="shared" si="1"/>
        <v>5.6230824435885E-2</v>
      </c>
      <c r="H20" s="67">
        <f t="shared" si="2"/>
        <v>0</v>
      </c>
      <c r="I20" s="67">
        <f t="shared" si="3"/>
        <v>0.10759903242722466</v>
      </c>
      <c r="J20" s="67">
        <f t="shared" si="4"/>
        <v>3.7246153357403441E-3</v>
      </c>
      <c r="K20" s="100">
        <f>J20*CH4_fraction*conv</f>
        <v>2.4830768904935624E-3</v>
      </c>
      <c r="M20" s="393"/>
      <c r="O20" s="96">
        <f>Amnt_Deposited!B15</f>
        <v>2001</v>
      </c>
      <c r="P20" s="99">
        <f>Amnt_Deposited!H15</f>
        <v>0.51352351083000003</v>
      </c>
      <c r="Q20" s="284">
        <f>MCF!R19</f>
        <v>1</v>
      </c>
      <c r="R20" s="67">
        <f t="shared" si="5"/>
        <v>6.1622821299599999E-2</v>
      </c>
      <c r="S20" s="67">
        <f>R20*$W$12</f>
        <v>6.1622821299599999E-2</v>
      </c>
      <c r="T20" s="67">
        <f>R20*(1-$W$12)</f>
        <v>0</v>
      </c>
      <c r="U20" s="67">
        <f>S20+U19*$W$10</f>
        <v>0.11791674786545167</v>
      </c>
      <c r="V20" s="67">
        <f>U19*(1-$W$10)+T20</f>
        <v>4.0817702309483223E-3</v>
      </c>
      <c r="W20" s="100">
        <f>V20*CH4_fraction*conv</f>
        <v>2.7211801539655479E-3</v>
      </c>
    </row>
    <row r="21" spans="2:23">
      <c r="B21" s="96">
        <f>Amnt_Deposited!B16</f>
        <v>2002</v>
      </c>
      <c r="C21" s="99">
        <f>Amnt_Deposited!H16</f>
        <v>0.31907010088800003</v>
      </c>
      <c r="D21" s="418">
        <f>Dry_Matter_Content!H8</f>
        <v>0.73</v>
      </c>
      <c r="E21" s="284">
        <f>MCF!R20</f>
        <v>1</v>
      </c>
      <c r="F21" s="67">
        <f t="shared" si="0"/>
        <v>3.4938176047236001E-2</v>
      </c>
      <c r="G21" s="67">
        <f t="shared" si="1"/>
        <v>3.4938176047236001E-2</v>
      </c>
      <c r="H21" s="67">
        <f t="shared" si="2"/>
        <v>0</v>
      </c>
      <c r="I21" s="67">
        <f t="shared" si="3"/>
        <v>0.13526284891023999</v>
      </c>
      <c r="J21" s="67">
        <f t="shared" si="4"/>
        <v>7.2743595642206617E-3</v>
      </c>
      <c r="K21" s="100">
        <f t="shared" ref="K21:K84" si="6">J21*CH4_fraction*conv</f>
        <v>4.8495730428137745E-3</v>
      </c>
      <c r="O21" s="96">
        <f>Amnt_Deposited!B16</f>
        <v>2002</v>
      </c>
      <c r="P21" s="99">
        <f>Amnt_Deposited!H16</f>
        <v>0.31907010088800003</v>
      </c>
      <c r="Q21" s="284">
        <f>MCF!R20</f>
        <v>1</v>
      </c>
      <c r="R21" s="67">
        <f t="shared" si="5"/>
        <v>3.8288412106560005E-2</v>
      </c>
      <c r="S21" s="67">
        <f t="shared" ref="S21:S84" si="7">R21*$W$12</f>
        <v>3.8288412106560005E-2</v>
      </c>
      <c r="T21" s="67">
        <f t="shared" ref="T21:T84" si="8">R21*(1-$W$12)</f>
        <v>0</v>
      </c>
      <c r="U21" s="67">
        <f t="shared" ref="U21:U84" si="9">S21+U20*$W$10</f>
        <v>0.14823325907971507</v>
      </c>
      <c r="V21" s="67">
        <f t="shared" ref="V21:V84" si="10">U20*(1-$W$10)+T21</f>
        <v>7.9719008922966156E-3</v>
      </c>
      <c r="W21" s="100">
        <f t="shared" ref="W21:W84" si="11">V21*CH4_fraction*conv</f>
        <v>5.3146005948644104E-3</v>
      </c>
    </row>
    <row r="22" spans="2:23">
      <c r="B22" s="96">
        <f>Amnt_Deposited!B17</f>
        <v>2003</v>
      </c>
      <c r="C22" s="99">
        <f>Amnt_Deposited!H17</f>
        <v>0.32453964872999996</v>
      </c>
      <c r="D22" s="418">
        <f>Dry_Matter_Content!H9</f>
        <v>0.73</v>
      </c>
      <c r="E22" s="284">
        <f>MCF!R21</f>
        <v>1</v>
      </c>
      <c r="F22" s="67">
        <f t="shared" si="0"/>
        <v>3.5537091535934991E-2</v>
      </c>
      <c r="G22" s="67">
        <f t="shared" si="1"/>
        <v>3.5537091535934991E-2</v>
      </c>
      <c r="H22" s="67">
        <f t="shared" si="2"/>
        <v>0</v>
      </c>
      <c r="I22" s="67">
        <f t="shared" si="3"/>
        <v>0.16165533592271478</v>
      </c>
      <c r="J22" s="67">
        <f t="shared" si="4"/>
        <v>9.1446045234601925E-3</v>
      </c>
      <c r="K22" s="100">
        <f t="shared" si="6"/>
        <v>6.0964030156401283E-3</v>
      </c>
      <c r="N22" s="258"/>
      <c r="O22" s="96">
        <f>Amnt_Deposited!B17</f>
        <v>2003</v>
      </c>
      <c r="P22" s="99">
        <f>Amnt_Deposited!H17</f>
        <v>0.32453964872999996</v>
      </c>
      <c r="Q22" s="284">
        <f>MCF!R21</f>
        <v>1</v>
      </c>
      <c r="R22" s="67">
        <f t="shared" si="5"/>
        <v>3.8944757847599994E-2</v>
      </c>
      <c r="S22" s="67">
        <f t="shared" si="7"/>
        <v>3.8944757847599994E-2</v>
      </c>
      <c r="T22" s="67">
        <f t="shared" si="8"/>
        <v>0</v>
      </c>
      <c r="U22" s="67">
        <f t="shared" si="9"/>
        <v>0.17715653251804361</v>
      </c>
      <c r="V22" s="67">
        <f t="shared" si="10"/>
        <v>1.0021484409271446E-2</v>
      </c>
      <c r="W22" s="100">
        <f t="shared" si="11"/>
        <v>6.6809896061809631E-3</v>
      </c>
    </row>
    <row r="23" spans="2:23">
      <c r="B23" s="96">
        <f>Amnt_Deposited!B18</f>
        <v>2004</v>
      </c>
      <c r="C23" s="99">
        <f>Amnt_Deposited!H18</f>
        <v>0.32252682508199992</v>
      </c>
      <c r="D23" s="418">
        <f>Dry_Matter_Content!H10</f>
        <v>0.73</v>
      </c>
      <c r="E23" s="284">
        <f>MCF!R22</f>
        <v>1</v>
      </c>
      <c r="F23" s="67">
        <f t="shared" si="0"/>
        <v>3.5316687346478991E-2</v>
      </c>
      <c r="G23" s="67">
        <f t="shared" si="1"/>
        <v>3.5316687346478991E-2</v>
      </c>
      <c r="H23" s="67">
        <f t="shared" si="2"/>
        <v>0</v>
      </c>
      <c r="I23" s="67">
        <f t="shared" si="3"/>
        <v>0.18604312351563829</v>
      </c>
      <c r="J23" s="67">
        <f t="shared" si="4"/>
        <v>1.0928899753555484E-2</v>
      </c>
      <c r="K23" s="100">
        <f t="shared" si="6"/>
        <v>7.2859331690369889E-3</v>
      </c>
      <c r="N23" s="258"/>
      <c r="O23" s="96">
        <f>Amnt_Deposited!B18</f>
        <v>2004</v>
      </c>
      <c r="P23" s="99">
        <f>Amnt_Deposited!H18</f>
        <v>0.32252682508199992</v>
      </c>
      <c r="Q23" s="284">
        <f>MCF!R22</f>
        <v>1</v>
      </c>
      <c r="R23" s="67">
        <f t="shared" si="5"/>
        <v>3.8703219009839987E-2</v>
      </c>
      <c r="S23" s="67">
        <f t="shared" si="7"/>
        <v>3.8703219009839987E-2</v>
      </c>
      <c r="T23" s="67">
        <f t="shared" si="8"/>
        <v>0</v>
      </c>
      <c r="U23" s="67">
        <f t="shared" si="9"/>
        <v>0.20388287508563102</v>
      </c>
      <c r="V23" s="67">
        <f t="shared" si="10"/>
        <v>1.1976876442252588E-2</v>
      </c>
      <c r="W23" s="100">
        <f t="shared" si="11"/>
        <v>7.9845842948350586E-3</v>
      </c>
    </row>
    <row r="24" spans="2:23">
      <c r="B24" s="96">
        <f>Amnt_Deposited!B19</f>
        <v>2005</v>
      </c>
      <c r="C24" s="99">
        <f>Amnt_Deposited!H19</f>
        <v>0.33282564757200001</v>
      </c>
      <c r="D24" s="418">
        <f>Dry_Matter_Content!H11</f>
        <v>0.73</v>
      </c>
      <c r="E24" s="284">
        <f>MCF!R23</f>
        <v>1</v>
      </c>
      <c r="F24" s="67">
        <f t="shared" si="0"/>
        <v>3.6444408409134002E-2</v>
      </c>
      <c r="G24" s="67">
        <f t="shared" si="1"/>
        <v>3.6444408409134002E-2</v>
      </c>
      <c r="H24" s="67">
        <f t="shared" si="2"/>
        <v>0</v>
      </c>
      <c r="I24" s="67">
        <f t="shared" si="3"/>
        <v>0.20990986701111414</v>
      </c>
      <c r="J24" s="67">
        <f t="shared" si="4"/>
        <v>1.2577664913658151E-2</v>
      </c>
      <c r="K24" s="100">
        <f t="shared" si="6"/>
        <v>8.3851099424387676E-3</v>
      </c>
      <c r="N24" s="258"/>
      <c r="O24" s="96">
        <f>Amnt_Deposited!B19</f>
        <v>2005</v>
      </c>
      <c r="P24" s="99">
        <f>Amnt_Deposited!H19</f>
        <v>0.33282564757200001</v>
      </c>
      <c r="Q24" s="284">
        <f>MCF!R23</f>
        <v>1</v>
      </c>
      <c r="R24" s="67">
        <f t="shared" si="5"/>
        <v>3.9939077708639997E-2</v>
      </c>
      <c r="S24" s="67">
        <f t="shared" si="7"/>
        <v>3.9939077708639997E-2</v>
      </c>
      <c r="T24" s="67">
        <f t="shared" si="8"/>
        <v>0</v>
      </c>
      <c r="U24" s="67">
        <f t="shared" si="9"/>
        <v>0.23003821042313879</v>
      </c>
      <c r="V24" s="67">
        <f t="shared" si="10"/>
        <v>1.3783742371132222E-2</v>
      </c>
      <c r="W24" s="100">
        <f t="shared" si="11"/>
        <v>9.1891615807548135E-3</v>
      </c>
    </row>
    <row r="25" spans="2:23">
      <c r="B25" s="96">
        <f>Amnt_Deposited!B20</f>
        <v>2006</v>
      </c>
      <c r="C25" s="99">
        <f>Amnt_Deposited!H20</f>
        <v>0.33637813109999992</v>
      </c>
      <c r="D25" s="418">
        <f>Dry_Matter_Content!H12</f>
        <v>0.73</v>
      </c>
      <c r="E25" s="284">
        <f>MCF!R24</f>
        <v>1</v>
      </c>
      <c r="F25" s="67">
        <f t="shared" si="0"/>
        <v>3.6833405355449989E-2</v>
      </c>
      <c r="G25" s="67">
        <f t="shared" si="1"/>
        <v>3.6833405355449989E-2</v>
      </c>
      <c r="H25" s="67">
        <f t="shared" si="2"/>
        <v>0</v>
      </c>
      <c r="I25" s="67">
        <f t="shared" si="3"/>
        <v>0.23255206809389228</v>
      </c>
      <c r="J25" s="67">
        <f t="shared" si="4"/>
        <v>1.419120427267183E-2</v>
      </c>
      <c r="K25" s="100">
        <f t="shared" si="6"/>
        <v>9.4608028484478857E-3</v>
      </c>
      <c r="N25" s="258"/>
      <c r="O25" s="96">
        <f>Amnt_Deposited!B20</f>
        <v>2006</v>
      </c>
      <c r="P25" s="99">
        <f>Amnt_Deposited!H20</f>
        <v>0.33637813109999992</v>
      </c>
      <c r="Q25" s="284">
        <f>MCF!R24</f>
        <v>1</v>
      </c>
      <c r="R25" s="67">
        <f t="shared" si="5"/>
        <v>4.036537573199999E-2</v>
      </c>
      <c r="S25" s="67">
        <f t="shared" si="7"/>
        <v>4.036537573199999E-2</v>
      </c>
      <c r="T25" s="67">
        <f t="shared" si="8"/>
        <v>0</v>
      </c>
      <c r="U25" s="67">
        <f t="shared" si="9"/>
        <v>0.25485158147275871</v>
      </c>
      <c r="V25" s="67">
        <f t="shared" si="10"/>
        <v>1.5552004682380088E-2</v>
      </c>
      <c r="W25" s="100">
        <f t="shared" si="11"/>
        <v>1.0368003121586724E-2</v>
      </c>
    </row>
    <row r="26" spans="2:23">
      <c r="B26" s="96">
        <f>Amnt_Deposited!B21</f>
        <v>2007</v>
      </c>
      <c r="C26" s="99">
        <f>Amnt_Deposited!H21</f>
        <v>0.33982546712399997</v>
      </c>
      <c r="D26" s="418">
        <f>Dry_Matter_Content!H13</f>
        <v>0.73</v>
      </c>
      <c r="E26" s="284">
        <f>MCF!R25</f>
        <v>1</v>
      </c>
      <c r="F26" s="67">
        <f t="shared" si="0"/>
        <v>3.7210888650077996E-2</v>
      </c>
      <c r="G26" s="67">
        <f t="shared" si="1"/>
        <v>3.7210888650077996E-2</v>
      </c>
      <c r="H26" s="67">
        <f t="shared" si="2"/>
        <v>0</v>
      </c>
      <c r="I26" s="67">
        <f t="shared" si="3"/>
        <v>0.25404099974717043</v>
      </c>
      <c r="J26" s="67">
        <f t="shared" si="4"/>
        <v>1.5721956996799864E-2</v>
      </c>
      <c r="K26" s="100">
        <f t="shared" si="6"/>
        <v>1.0481304664533241E-2</v>
      </c>
      <c r="N26" s="258"/>
      <c r="O26" s="96">
        <f>Amnt_Deposited!B21</f>
        <v>2007</v>
      </c>
      <c r="P26" s="99">
        <f>Amnt_Deposited!H21</f>
        <v>0.33982546712399997</v>
      </c>
      <c r="Q26" s="284">
        <f>MCF!R25</f>
        <v>1</v>
      </c>
      <c r="R26" s="67">
        <f t="shared" si="5"/>
        <v>4.0779056054879997E-2</v>
      </c>
      <c r="S26" s="67">
        <f t="shared" si="7"/>
        <v>4.0779056054879997E-2</v>
      </c>
      <c r="T26" s="67">
        <f t="shared" si="8"/>
        <v>0</v>
      </c>
      <c r="U26" s="67">
        <f t="shared" si="9"/>
        <v>0.27840109561333748</v>
      </c>
      <c r="V26" s="67">
        <f t="shared" si="10"/>
        <v>1.7229541914301223E-2</v>
      </c>
      <c r="W26" s="100">
        <f t="shared" si="11"/>
        <v>1.1486361276200814E-2</v>
      </c>
    </row>
    <row r="27" spans="2:23">
      <c r="B27" s="96">
        <f>Amnt_Deposited!B22</f>
        <v>2008</v>
      </c>
      <c r="C27" s="99">
        <f>Amnt_Deposited!H22</f>
        <v>0.34312822533000004</v>
      </c>
      <c r="D27" s="418">
        <f>Dry_Matter_Content!H14</f>
        <v>0.73</v>
      </c>
      <c r="E27" s="284">
        <f>MCF!R26</f>
        <v>1</v>
      </c>
      <c r="F27" s="67">
        <f t="shared" si="0"/>
        <v>3.7572540673635003E-2</v>
      </c>
      <c r="G27" s="67">
        <f t="shared" si="1"/>
        <v>3.7572540673635003E-2</v>
      </c>
      <c r="H27" s="67">
        <f t="shared" si="2"/>
        <v>0</v>
      </c>
      <c r="I27" s="67">
        <f t="shared" si="3"/>
        <v>0.27443879884062528</v>
      </c>
      <c r="J27" s="67">
        <f t="shared" si="4"/>
        <v>1.7174741580180154E-2</v>
      </c>
      <c r="K27" s="100">
        <f t="shared" si="6"/>
        <v>1.1449827720120102E-2</v>
      </c>
      <c r="N27" s="258"/>
      <c r="O27" s="96">
        <f>Amnt_Deposited!B22</f>
        <v>2008</v>
      </c>
      <c r="P27" s="99">
        <f>Amnt_Deposited!H22</f>
        <v>0.34312822533000004</v>
      </c>
      <c r="Q27" s="284">
        <f>MCF!R26</f>
        <v>1</v>
      </c>
      <c r="R27" s="67">
        <f t="shared" si="5"/>
        <v>4.1175387039600005E-2</v>
      </c>
      <c r="S27" s="67">
        <f t="shared" si="7"/>
        <v>4.1175387039600005E-2</v>
      </c>
      <c r="T27" s="67">
        <f t="shared" si="8"/>
        <v>0</v>
      </c>
      <c r="U27" s="67">
        <f t="shared" si="9"/>
        <v>0.30075484804452085</v>
      </c>
      <c r="V27" s="67">
        <f t="shared" si="10"/>
        <v>1.8821634608416609E-2</v>
      </c>
      <c r="W27" s="100">
        <f t="shared" si="11"/>
        <v>1.2547756405611073E-2</v>
      </c>
    </row>
    <row r="28" spans="2:23">
      <c r="B28" s="96">
        <f>Amnt_Deposited!B23</f>
        <v>2009</v>
      </c>
      <c r="C28" s="99">
        <f>Amnt_Deposited!H23</f>
        <v>0.346239464868</v>
      </c>
      <c r="D28" s="418">
        <f>Dry_Matter_Content!H15</f>
        <v>0.73</v>
      </c>
      <c r="E28" s="284">
        <f>MCF!R27</f>
        <v>1</v>
      </c>
      <c r="F28" s="67">
        <f t="shared" si="0"/>
        <v>3.7913221403045996E-2</v>
      </c>
      <c r="G28" s="67">
        <f t="shared" si="1"/>
        <v>3.7913221403045996E-2</v>
      </c>
      <c r="H28" s="67">
        <f t="shared" si="2"/>
        <v>0</v>
      </c>
      <c r="I28" s="67">
        <f t="shared" si="3"/>
        <v>0.29379826138445669</v>
      </c>
      <c r="J28" s="67">
        <f t="shared" si="4"/>
        <v>1.8553758859214547E-2</v>
      </c>
      <c r="K28" s="100">
        <f t="shared" si="6"/>
        <v>1.2369172572809697E-2</v>
      </c>
      <c r="N28" s="258"/>
      <c r="O28" s="96">
        <f>Amnt_Deposited!B23</f>
        <v>2009</v>
      </c>
      <c r="P28" s="99">
        <f>Amnt_Deposited!H23</f>
        <v>0.346239464868</v>
      </c>
      <c r="Q28" s="284">
        <f>MCF!R27</f>
        <v>1</v>
      </c>
      <c r="R28" s="67">
        <f t="shared" si="5"/>
        <v>4.1548735784159997E-2</v>
      </c>
      <c r="S28" s="67">
        <f t="shared" si="7"/>
        <v>4.1548735784159997E-2</v>
      </c>
      <c r="T28" s="67">
        <f t="shared" si="8"/>
        <v>0</v>
      </c>
      <c r="U28" s="67">
        <f t="shared" si="9"/>
        <v>0.32197069740762385</v>
      </c>
      <c r="V28" s="67">
        <f t="shared" si="10"/>
        <v>2.0332886421057038E-2</v>
      </c>
      <c r="W28" s="100">
        <f t="shared" si="11"/>
        <v>1.3555257614038025E-2</v>
      </c>
    </row>
    <row r="29" spans="2:23">
      <c r="B29" s="96">
        <f>Amnt_Deposited!B24</f>
        <v>2010</v>
      </c>
      <c r="C29" s="99">
        <f>Amnt_Deposited!H24</f>
        <v>0.43244915234399994</v>
      </c>
      <c r="D29" s="418">
        <f>Dry_Matter_Content!H16</f>
        <v>0.73</v>
      </c>
      <c r="E29" s="284">
        <f>MCF!R28</f>
        <v>1</v>
      </c>
      <c r="F29" s="67">
        <f t="shared" si="0"/>
        <v>4.7353182181667994E-2</v>
      </c>
      <c r="G29" s="67">
        <f t="shared" si="1"/>
        <v>4.7353182181667994E-2</v>
      </c>
      <c r="H29" s="67">
        <f t="shared" si="2"/>
        <v>0</v>
      </c>
      <c r="I29" s="67">
        <f t="shared" si="3"/>
        <v>0.32128886539564783</v>
      </c>
      <c r="J29" s="67">
        <f t="shared" si="4"/>
        <v>1.9862578170476861E-2</v>
      </c>
      <c r="K29" s="100">
        <f t="shared" si="6"/>
        <v>1.3241718780317907E-2</v>
      </c>
      <c r="O29" s="96">
        <f>Amnt_Deposited!B24</f>
        <v>2010</v>
      </c>
      <c r="P29" s="99">
        <f>Amnt_Deposited!H24</f>
        <v>0.43244915234399994</v>
      </c>
      <c r="Q29" s="284">
        <f>MCF!R28</f>
        <v>1</v>
      </c>
      <c r="R29" s="67">
        <f t="shared" si="5"/>
        <v>5.1893898281279993E-2</v>
      </c>
      <c r="S29" s="67">
        <f t="shared" si="7"/>
        <v>5.1893898281279993E-2</v>
      </c>
      <c r="T29" s="67">
        <f t="shared" si="8"/>
        <v>0</v>
      </c>
      <c r="U29" s="67">
        <f t="shared" si="9"/>
        <v>0.35209738673495661</v>
      </c>
      <c r="V29" s="67">
        <f t="shared" si="10"/>
        <v>2.1767208953947251E-2</v>
      </c>
      <c r="W29" s="100">
        <f t="shared" si="11"/>
        <v>1.4511472635964834E-2</v>
      </c>
    </row>
    <row r="30" spans="2:23">
      <c r="B30" s="96">
        <f>Amnt_Deposited!B25</f>
        <v>2011</v>
      </c>
      <c r="C30" s="99">
        <f>Amnt_Deposited!H25</f>
        <v>0.40588131401999999</v>
      </c>
      <c r="D30" s="418">
        <f>Dry_Matter_Content!H17</f>
        <v>0.73</v>
      </c>
      <c r="E30" s="284">
        <f>MCF!R29</f>
        <v>1</v>
      </c>
      <c r="F30" s="67">
        <f t="shared" si="0"/>
        <v>4.4444003885189994E-2</v>
      </c>
      <c r="G30" s="67">
        <f t="shared" si="1"/>
        <v>4.4444003885189994E-2</v>
      </c>
      <c r="H30" s="67">
        <f t="shared" si="2"/>
        <v>0</v>
      </c>
      <c r="I30" s="67">
        <f t="shared" si="3"/>
        <v>0.34401175638468612</v>
      </c>
      <c r="J30" s="67">
        <f t="shared" si="4"/>
        <v>2.1721112896151709E-2</v>
      </c>
      <c r="K30" s="100">
        <f t="shared" si="6"/>
        <v>1.4480741930767805E-2</v>
      </c>
      <c r="O30" s="96">
        <f>Amnt_Deposited!B25</f>
        <v>2011</v>
      </c>
      <c r="P30" s="99">
        <f>Amnt_Deposited!H25</f>
        <v>0.40588131401999999</v>
      </c>
      <c r="Q30" s="284">
        <f>MCF!R29</f>
        <v>1</v>
      </c>
      <c r="R30" s="67">
        <f t="shared" si="5"/>
        <v>4.87057576824E-2</v>
      </c>
      <c r="S30" s="67">
        <f t="shared" si="7"/>
        <v>4.87057576824E-2</v>
      </c>
      <c r="T30" s="67">
        <f t="shared" si="8"/>
        <v>0</v>
      </c>
      <c r="U30" s="67">
        <f t="shared" si="9"/>
        <v>0.37699918507910812</v>
      </c>
      <c r="V30" s="67">
        <f t="shared" si="10"/>
        <v>2.3803959338248457E-2</v>
      </c>
      <c r="W30" s="100">
        <f t="shared" si="11"/>
        <v>1.586930622549897E-2</v>
      </c>
    </row>
    <row r="31" spans="2:23">
      <c r="B31" s="96">
        <f>Amnt_Deposited!B26</f>
        <v>2012</v>
      </c>
      <c r="C31" s="99">
        <f>Amnt_Deposited!H26</f>
        <v>0.41668283033999998</v>
      </c>
      <c r="D31" s="418">
        <f>Dry_Matter_Content!H18</f>
        <v>0.73</v>
      </c>
      <c r="E31" s="284">
        <f>MCF!R30</f>
        <v>1</v>
      </c>
      <c r="F31" s="67">
        <f t="shared" si="0"/>
        <v>4.5626769922229998E-2</v>
      </c>
      <c r="G31" s="67">
        <f t="shared" si="1"/>
        <v>4.5626769922229998E-2</v>
      </c>
      <c r="H31" s="67">
        <f t="shared" si="2"/>
        <v>0</v>
      </c>
      <c r="I31" s="67">
        <f t="shared" si="3"/>
        <v>0.36638120555030196</v>
      </c>
      <c r="J31" s="67">
        <f t="shared" si="4"/>
        <v>2.3257320756614137E-2</v>
      </c>
      <c r="K31" s="100">
        <f t="shared" si="6"/>
        <v>1.5504880504409424E-2</v>
      </c>
      <c r="O31" s="96">
        <f>Amnt_Deposited!B26</f>
        <v>2012</v>
      </c>
      <c r="P31" s="99">
        <f>Amnt_Deposited!H26</f>
        <v>0.41668283033999998</v>
      </c>
      <c r="Q31" s="284">
        <f>MCF!R30</f>
        <v>1</v>
      </c>
      <c r="R31" s="67">
        <f t="shared" si="5"/>
        <v>5.0001939640799999E-2</v>
      </c>
      <c r="S31" s="67">
        <f t="shared" si="7"/>
        <v>5.0001939640799999E-2</v>
      </c>
      <c r="T31" s="67">
        <f t="shared" si="8"/>
        <v>0</v>
      </c>
      <c r="U31" s="67">
        <f t="shared" si="9"/>
        <v>0.4015136499181392</v>
      </c>
      <c r="V31" s="67">
        <f t="shared" si="10"/>
        <v>2.5487474801768922E-2</v>
      </c>
      <c r="W31" s="100">
        <f t="shared" si="11"/>
        <v>1.6991649867845945E-2</v>
      </c>
    </row>
    <row r="32" spans="2:23">
      <c r="B32" s="96">
        <f>Amnt_Deposited!B27</f>
        <v>2013</v>
      </c>
      <c r="C32" s="99">
        <f>Amnt_Deposited!H27</f>
        <v>0.42671963754000003</v>
      </c>
      <c r="D32" s="418">
        <f>Dry_Matter_Content!H19</f>
        <v>0.73</v>
      </c>
      <c r="E32" s="284">
        <f>MCF!R31</f>
        <v>1</v>
      </c>
      <c r="F32" s="67">
        <f t="shared" si="0"/>
        <v>4.6725800310629999E-2</v>
      </c>
      <c r="G32" s="67">
        <f t="shared" si="1"/>
        <v>4.6725800310629999E-2</v>
      </c>
      <c r="H32" s="67">
        <f t="shared" si="2"/>
        <v>0</v>
      </c>
      <c r="I32" s="67">
        <f t="shared" si="3"/>
        <v>0.38833737209542246</v>
      </c>
      <c r="J32" s="67">
        <f t="shared" si="4"/>
        <v>2.4769633765509499E-2</v>
      </c>
      <c r="K32" s="100">
        <f t="shared" si="6"/>
        <v>1.6513089177006331E-2</v>
      </c>
      <c r="O32" s="96">
        <f>Amnt_Deposited!B27</f>
        <v>2013</v>
      </c>
      <c r="P32" s="99">
        <f>Amnt_Deposited!H27</f>
        <v>0.42671963754000003</v>
      </c>
      <c r="Q32" s="284">
        <f>MCF!R31</f>
        <v>1</v>
      </c>
      <c r="R32" s="67">
        <f t="shared" si="5"/>
        <v>5.1206356504800002E-2</v>
      </c>
      <c r="S32" s="67">
        <f t="shared" si="7"/>
        <v>5.1206356504800002E-2</v>
      </c>
      <c r="T32" s="67">
        <f t="shared" si="8"/>
        <v>0</v>
      </c>
      <c r="U32" s="67">
        <f t="shared" si="9"/>
        <v>0.42557520229635343</v>
      </c>
      <c r="V32" s="67">
        <f t="shared" si="10"/>
        <v>2.7144804126585757E-2</v>
      </c>
      <c r="W32" s="100">
        <f t="shared" si="11"/>
        <v>1.8096536084390505E-2</v>
      </c>
    </row>
    <row r="33" spans="2:23">
      <c r="B33" s="96">
        <f>Amnt_Deposited!B28</f>
        <v>2014</v>
      </c>
      <c r="C33" s="99">
        <f>Amnt_Deposited!H28</f>
        <v>0.43727535449999994</v>
      </c>
      <c r="D33" s="418">
        <f>Dry_Matter_Content!H20</f>
        <v>0.73</v>
      </c>
      <c r="E33" s="284">
        <f>MCF!R32</f>
        <v>1</v>
      </c>
      <c r="F33" s="67">
        <f t="shared" si="0"/>
        <v>4.7881651317749997E-2</v>
      </c>
      <c r="G33" s="67">
        <f t="shared" si="1"/>
        <v>4.7881651317749997E-2</v>
      </c>
      <c r="H33" s="67">
        <f t="shared" si="2"/>
        <v>0</v>
      </c>
      <c r="I33" s="67">
        <f t="shared" si="3"/>
        <v>0.40996501709803856</v>
      </c>
      <c r="J33" s="67">
        <f t="shared" si="4"/>
        <v>2.6254006315133908E-2</v>
      </c>
      <c r="K33" s="100">
        <f t="shared" si="6"/>
        <v>1.7502670876755937E-2</v>
      </c>
      <c r="O33" s="96">
        <f>Amnt_Deposited!B28</f>
        <v>2014</v>
      </c>
      <c r="P33" s="99">
        <f>Amnt_Deposited!H28</f>
        <v>0.43727535449999994</v>
      </c>
      <c r="Q33" s="284">
        <f>MCF!R32</f>
        <v>1</v>
      </c>
      <c r="R33" s="67">
        <f t="shared" si="5"/>
        <v>5.2473042539999994E-2</v>
      </c>
      <c r="S33" s="67">
        <f t="shared" si="7"/>
        <v>5.2473042539999994E-2</v>
      </c>
      <c r="T33" s="67">
        <f t="shared" si="8"/>
        <v>0</v>
      </c>
      <c r="U33" s="67">
        <f t="shared" si="9"/>
        <v>0.44927673106634369</v>
      </c>
      <c r="V33" s="67">
        <f t="shared" si="10"/>
        <v>2.8771513770009766E-2</v>
      </c>
      <c r="W33" s="100">
        <f t="shared" si="11"/>
        <v>1.9181009180006509E-2</v>
      </c>
    </row>
    <row r="34" spans="2:23">
      <c r="B34" s="96">
        <f>Amnt_Deposited!B29</f>
        <v>2015</v>
      </c>
      <c r="C34" s="99">
        <f>Amnt_Deposited!H29</f>
        <v>0.44773206894000006</v>
      </c>
      <c r="D34" s="418">
        <f>Dry_Matter_Content!H21</f>
        <v>0.73</v>
      </c>
      <c r="E34" s="284">
        <f>MCF!R33</f>
        <v>1</v>
      </c>
      <c r="F34" s="67">
        <f t="shared" si="0"/>
        <v>4.9026661548930005E-2</v>
      </c>
      <c r="G34" s="67">
        <f t="shared" si="1"/>
        <v>4.9026661548930005E-2</v>
      </c>
      <c r="H34" s="67">
        <f t="shared" si="2"/>
        <v>0</v>
      </c>
      <c r="I34" s="67">
        <f t="shared" si="3"/>
        <v>0.43127550986877755</v>
      </c>
      <c r="J34" s="67">
        <f t="shared" si="4"/>
        <v>2.771616877819099E-2</v>
      </c>
      <c r="K34" s="100">
        <f t="shared" si="6"/>
        <v>1.8477445852127326E-2</v>
      </c>
      <c r="O34" s="96">
        <f>Amnt_Deposited!B29</f>
        <v>2015</v>
      </c>
      <c r="P34" s="99">
        <f>Amnt_Deposited!H29</f>
        <v>0.44773206894000006</v>
      </c>
      <c r="Q34" s="284">
        <f>MCF!R33</f>
        <v>1</v>
      </c>
      <c r="R34" s="67">
        <f t="shared" si="5"/>
        <v>5.3727848272800006E-2</v>
      </c>
      <c r="S34" s="67">
        <f t="shared" si="7"/>
        <v>5.3727848272800006E-2</v>
      </c>
      <c r="T34" s="67">
        <f t="shared" si="8"/>
        <v>0</v>
      </c>
      <c r="U34" s="67">
        <f t="shared" si="9"/>
        <v>0.47263069574660566</v>
      </c>
      <c r="V34" s="67">
        <f t="shared" si="10"/>
        <v>3.0373883592538075E-2</v>
      </c>
      <c r="W34" s="100">
        <f t="shared" si="11"/>
        <v>2.0249255728358714E-2</v>
      </c>
    </row>
    <row r="35" spans="2:23">
      <c r="B35" s="96">
        <f>Amnt_Deposited!B30</f>
        <v>2016</v>
      </c>
      <c r="C35" s="99">
        <f>Amnt_Deposited!H30</f>
        <v>0.45790543134000006</v>
      </c>
      <c r="D35" s="418">
        <f>Dry_Matter_Content!H22</f>
        <v>0.73</v>
      </c>
      <c r="E35" s="284">
        <f>MCF!R34</f>
        <v>1</v>
      </c>
      <c r="F35" s="67">
        <f t="shared" si="0"/>
        <v>5.0140644731730001E-2</v>
      </c>
      <c r="G35" s="67">
        <f t="shared" si="1"/>
        <v>5.0140644731730001E-2</v>
      </c>
      <c r="H35" s="67">
        <f t="shared" si="2"/>
        <v>0</v>
      </c>
      <c r="I35" s="67">
        <f t="shared" si="3"/>
        <v>0.45225926481016504</v>
      </c>
      <c r="J35" s="67">
        <f t="shared" si="4"/>
        <v>2.9156889790342557E-2</v>
      </c>
      <c r="K35" s="100">
        <f t="shared" si="6"/>
        <v>1.9437926526895036E-2</v>
      </c>
      <c r="O35" s="96">
        <f>Amnt_Deposited!B30</f>
        <v>2016</v>
      </c>
      <c r="P35" s="99">
        <f>Amnt_Deposited!H30</f>
        <v>0.45790543134000006</v>
      </c>
      <c r="Q35" s="284">
        <f>MCF!R34</f>
        <v>1</v>
      </c>
      <c r="R35" s="67">
        <f t="shared" si="5"/>
        <v>5.4948651760800007E-2</v>
      </c>
      <c r="S35" s="67">
        <f t="shared" si="7"/>
        <v>5.4948651760800007E-2</v>
      </c>
      <c r="T35" s="67">
        <f t="shared" si="8"/>
        <v>0</v>
      </c>
      <c r="U35" s="67">
        <f t="shared" si="9"/>
        <v>0.49562659157278366</v>
      </c>
      <c r="V35" s="67">
        <f t="shared" si="10"/>
        <v>3.195275593462199E-2</v>
      </c>
      <c r="W35" s="100">
        <f t="shared" si="11"/>
        <v>2.1301837289747994E-2</v>
      </c>
    </row>
    <row r="36" spans="2:23">
      <c r="B36" s="96">
        <f>Amnt_Deposited!B31</f>
        <v>2017</v>
      </c>
      <c r="C36" s="99">
        <f>Amnt_Deposited!H31</f>
        <v>0.47238881724000004</v>
      </c>
      <c r="D36" s="418">
        <f>Dry_Matter_Content!H23</f>
        <v>0.73</v>
      </c>
      <c r="E36" s="284">
        <f>MCF!R35</f>
        <v>1</v>
      </c>
      <c r="F36" s="67">
        <f t="shared" si="0"/>
        <v>5.1726575487780001E-2</v>
      </c>
      <c r="G36" s="67">
        <f t="shared" si="1"/>
        <v>5.1726575487780001E-2</v>
      </c>
      <c r="H36" s="67">
        <f t="shared" si="2"/>
        <v>0</v>
      </c>
      <c r="I36" s="67">
        <f t="shared" si="3"/>
        <v>0.47341031899198555</v>
      </c>
      <c r="J36" s="67">
        <f t="shared" si="4"/>
        <v>3.0575521305959447E-2</v>
      </c>
      <c r="K36" s="100">
        <f t="shared" si="6"/>
        <v>2.0383680870639631E-2</v>
      </c>
      <c r="O36" s="96">
        <f>Amnt_Deposited!B31</f>
        <v>2017</v>
      </c>
      <c r="P36" s="99">
        <f>Amnt_Deposited!H31</f>
        <v>0.47238881724000004</v>
      </c>
      <c r="Q36" s="284">
        <f>MCF!R35</f>
        <v>1</v>
      </c>
      <c r="R36" s="67">
        <f t="shared" si="5"/>
        <v>5.6686658068800001E-2</v>
      </c>
      <c r="S36" s="67">
        <f t="shared" si="7"/>
        <v>5.6686658068800001E-2</v>
      </c>
      <c r="T36" s="67">
        <f t="shared" si="8"/>
        <v>0</v>
      </c>
      <c r="U36" s="67">
        <f t="shared" si="9"/>
        <v>0.51880582903231298</v>
      </c>
      <c r="V36" s="67">
        <f t="shared" si="10"/>
        <v>3.350742060927063E-2</v>
      </c>
      <c r="W36" s="100">
        <f t="shared" si="11"/>
        <v>2.2338280406180418E-2</v>
      </c>
    </row>
    <row r="37" spans="2:23">
      <c r="B37" s="96">
        <f>Amnt_Deposited!B32</f>
        <v>2018</v>
      </c>
      <c r="C37" s="99">
        <f>Amnt_Deposited!H32</f>
        <v>0.48637377665999998</v>
      </c>
      <c r="D37" s="418">
        <f>Dry_Matter_Content!H24</f>
        <v>0.73</v>
      </c>
      <c r="E37" s="284">
        <f>MCF!R36</f>
        <v>1</v>
      </c>
      <c r="F37" s="67">
        <f t="shared" si="0"/>
        <v>5.325792854427E-2</v>
      </c>
      <c r="G37" s="67">
        <f t="shared" si="1"/>
        <v>5.325792854427E-2</v>
      </c>
      <c r="H37" s="67">
        <f t="shared" si="2"/>
        <v>0</v>
      </c>
      <c r="I37" s="67">
        <f t="shared" si="3"/>
        <v>0.49466278425210086</v>
      </c>
      <c r="J37" s="67">
        <f t="shared" si="4"/>
        <v>3.2005463284154649E-2</v>
      </c>
      <c r="K37" s="100">
        <f t="shared" si="6"/>
        <v>2.1336975522769766E-2</v>
      </c>
      <c r="O37" s="96">
        <f>Amnt_Deposited!B32</f>
        <v>2018</v>
      </c>
      <c r="P37" s="99">
        <f>Amnt_Deposited!H32</f>
        <v>0.48637377665999998</v>
      </c>
      <c r="Q37" s="284">
        <f>MCF!R36</f>
        <v>1</v>
      </c>
      <c r="R37" s="67">
        <f t="shared" si="5"/>
        <v>5.8364853199199998E-2</v>
      </c>
      <c r="S37" s="67">
        <f t="shared" si="7"/>
        <v>5.8364853199199998E-2</v>
      </c>
      <c r="T37" s="67">
        <f t="shared" si="8"/>
        <v>0</v>
      </c>
      <c r="U37" s="67">
        <f t="shared" si="9"/>
        <v>0.54209620192011065</v>
      </c>
      <c r="V37" s="67">
        <f t="shared" si="10"/>
        <v>3.507448031140236E-2</v>
      </c>
      <c r="W37" s="100">
        <f t="shared" si="11"/>
        <v>2.3382986874268239E-2</v>
      </c>
    </row>
    <row r="38" spans="2:23">
      <c r="B38" s="96">
        <f>Amnt_Deposited!B33</f>
        <v>2019</v>
      </c>
      <c r="C38" s="99">
        <f>Amnt_Deposited!H33</f>
        <v>0.50035873608000003</v>
      </c>
      <c r="D38" s="418">
        <f>Dry_Matter_Content!H25</f>
        <v>0.73</v>
      </c>
      <c r="E38" s="284">
        <f>MCF!R37</f>
        <v>1</v>
      </c>
      <c r="F38" s="67">
        <f t="shared" si="0"/>
        <v>5.4789281600759999E-2</v>
      </c>
      <c r="G38" s="67">
        <f t="shared" si="1"/>
        <v>5.4789281600759999E-2</v>
      </c>
      <c r="H38" s="67">
        <f t="shared" si="2"/>
        <v>0</v>
      </c>
      <c r="I38" s="67">
        <f t="shared" si="3"/>
        <v>0.51600980457488832</v>
      </c>
      <c r="J38" s="67">
        <f t="shared" si="4"/>
        <v>3.3442261277972583E-2</v>
      </c>
      <c r="K38" s="100">
        <f t="shared" si="6"/>
        <v>2.2294840851981721E-2</v>
      </c>
      <c r="O38" s="96">
        <f>Amnt_Deposited!B33</f>
        <v>2019</v>
      </c>
      <c r="P38" s="99">
        <f>Amnt_Deposited!H33</f>
        <v>0.50035873608000003</v>
      </c>
      <c r="Q38" s="284">
        <f>MCF!R37</f>
        <v>1</v>
      </c>
      <c r="R38" s="67">
        <f t="shared" si="5"/>
        <v>6.0043048329600002E-2</v>
      </c>
      <c r="S38" s="67">
        <f t="shared" si="7"/>
        <v>6.0043048329600002E-2</v>
      </c>
      <c r="T38" s="67">
        <f t="shared" si="8"/>
        <v>0</v>
      </c>
      <c r="U38" s="67">
        <f t="shared" si="9"/>
        <v>0.56549019679439816</v>
      </c>
      <c r="V38" s="67">
        <f t="shared" si="10"/>
        <v>3.6649053455312428E-2</v>
      </c>
      <c r="W38" s="100">
        <f t="shared" si="11"/>
        <v>2.4432702303541616E-2</v>
      </c>
    </row>
    <row r="39" spans="2:23">
      <c r="B39" s="96">
        <f>Amnt_Deposited!B34</f>
        <v>2020</v>
      </c>
      <c r="C39" s="99">
        <f>Amnt_Deposited!H34</f>
        <v>0.51434369550000003</v>
      </c>
      <c r="D39" s="418">
        <f>Dry_Matter_Content!H26</f>
        <v>0.73</v>
      </c>
      <c r="E39" s="284">
        <f>MCF!R38</f>
        <v>1</v>
      </c>
      <c r="F39" s="67">
        <f t="shared" si="0"/>
        <v>5.6320634657249999E-2</v>
      </c>
      <c r="G39" s="67">
        <f t="shared" si="1"/>
        <v>5.6320634657249999E-2</v>
      </c>
      <c r="H39" s="67">
        <f t="shared" si="2"/>
        <v>0</v>
      </c>
      <c r="I39" s="67">
        <f t="shared" si="3"/>
        <v>0.53744498745375202</v>
      </c>
      <c r="J39" s="67">
        <f t="shared" si="4"/>
        <v>3.4885451778386339E-2</v>
      </c>
      <c r="K39" s="100">
        <f t="shared" si="6"/>
        <v>2.325696785225756E-2</v>
      </c>
      <c r="O39" s="96">
        <f>Amnt_Deposited!B34</f>
        <v>2020</v>
      </c>
      <c r="P39" s="99">
        <f>Amnt_Deposited!H34</f>
        <v>0.51434369550000003</v>
      </c>
      <c r="Q39" s="284">
        <f>MCF!R38</f>
        <v>1</v>
      </c>
      <c r="R39" s="67">
        <f t="shared" si="5"/>
        <v>6.1721243459999998E-2</v>
      </c>
      <c r="S39" s="67">
        <f t="shared" si="7"/>
        <v>6.1721243459999998E-2</v>
      </c>
      <c r="T39" s="67">
        <f t="shared" si="8"/>
        <v>0</v>
      </c>
      <c r="U39" s="67">
        <f t="shared" si="9"/>
        <v>0.5889808081684953</v>
      </c>
      <c r="V39" s="67">
        <f t="shared" si="10"/>
        <v>3.8230632085902834E-2</v>
      </c>
      <c r="W39" s="100">
        <f t="shared" si="11"/>
        <v>2.5487088057268556E-2</v>
      </c>
    </row>
    <row r="40" spans="2:23">
      <c r="B40" s="96">
        <f>Amnt_Deposited!B35</f>
        <v>2021</v>
      </c>
      <c r="C40" s="99">
        <f>Amnt_Deposited!H35</f>
        <v>0.52832865491999992</v>
      </c>
      <c r="D40" s="418">
        <f>Dry_Matter_Content!H27</f>
        <v>0.73</v>
      </c>
      <c r="E40" s="284">
        <f>MCF!R39</f>
        <v>1</v>
      </c>
      <c r="F40" s="67">
        <f t="shared" si="0"/>
        <v>5.7851987713739984E-2</v>
      </c>
      <c r="G40" s="67">
        <f t="shared" si="1"/>
        <v>5.7851987713739984E-2</v>
      </c>
      <c r="H40" s="67">
        <f t="shared" si="2"/>
        <v>0</v>
      </c>
      <c r="I40" s="67">
        <f t="shared" si="3"/>
        <v>0.55896237255504833</v>
      </c>
      <c r="J40" s="67">
        <f t="shared" si="4"/>
        <v>3.6334602612443728E-2</v>
      </c>
      <c r="K40" s="100">
        <f t="shared" si="6"/>
        <v>2.4223068408295818E-2</v>
      </c>
      <c r="O40" s="96">
        <f>Amnt_Deposited!B35</f>
        <v>2021</v>
      </c>
      <c r="P40" s="99">
        <f>Amnt_Deposited!H35</f>
        <v>0.52832865491999992</v>
      </c>
      <c r="Q40" s="284">
        <f>MCF!R39</f>
        <v>1</v>
      </c>
      <c r="R40" s="67">
        <f t="shared" si="5"/>
        <v>6.3399438590399981E-2</v>
      </c>
      <c r="S40" s="67">
        <f t="shared" si="7"/>
        <v>6.3399438590399981E-2</v>
      </c>
      <c r="T40" s="67">
        <f t="shared" si="8"/>
        <v>0</v>
      </c>
      <c r="U40" s="67">
        <f t="shared" si="9"/>
        <v>0.61256150416991584</v>
      </c>
      <c r="V40" s="67">
        <f t="shared" si="10"/>
        <v>3.9818742588979425E-2</v>
      </c>
      <c r="W40" s="100">
        <f t="shared" si="11"/>
        <v>2.6545828392652949E-2</v>
      </c>
    </row>
    <row r="41" spans="2:23">
      <c r="B41" s="96">
        <f>Amnt_Deposited!B36</f>
        <v>2022</v>
      </c>
      <c r="C41" s="99">
        <f>Amnt_Deposited!H36</f>
        <v>0.54231361434000003</v>
      </c>
      <c r="D41" s="418">
        <f>Dry_Matter_Content!H28</f>
        <v>0.73</v>
      </c>
      <c r="E41" s="284">
        <f>MCF!R40</f>
        <v>1</v>
      </c>
      <c r="F41" s="67">
        <f t="shared" si="0"/>
        <v>5.9383340770229998E-2</v>
      </c>
      <c r="G41" s="67">
        <f t="shared" si="1"/>
        <v>5.9383340770229998E-2</v>
      </c>
      <c r="H41" s="67">
        <f t="shared" si="2"/>
        <v>0</v>
      </c>
      <c r="I41" s="67">
        <f t="shared" si="3"/>
        <v>0.58055640250052332</v>
      </c>
      <c r="J41" s="67">
        <f t="shared" si="4"/>
        <v>3.7789310824755035E-2</v>
      </c>
      <c r="K41" s="100">
        <f t="shared" si="6"/>
        <v>2.5192873883170021E-2</v>
      </c>
      <c r="O41" s="96">
        <f>Amnt_Deposited!B36</f>
        <v>2022</v>
      </c>
      <c r="P41" s="99">
        <f>Amnt_Deposited!H36</f>
        <v>0.54231361434000003</v>
      </c>
      <c r="Q41" s="284">
        <f>MCF!R40</f>
        <v>1</v>
      </c>
      <c r="R41" s="67">
        <f t="shared" si="5"/>
        <v>6.5077633720799999E-2</v>
      </c>
      <c r="S41" s="67">
        <f t="shared" si="7"/>
        <v>6.5077633720799999E-2</v>
      </c>
      <c r="T41" s="67">
        <f t="shared" si="8"/>
        <v>0</v>
      </c>
      <c r="U41" s="67">
        <f t="shared" si="9"/>
        <v>0.63622619452112128</v>
      </c>
      <c r="V41" s="67">
        <f t="shared" si="10"/>
        <v>4.141294336959455E-2</v>
      </c>
      <c r="W41" s="100">
        <f t="shared" si="11"/>
        <v>2.7608628913063031E-2</v>
      </c>
    </row>
    <row r="42" spans="2:23">
      <c r="B42" s="96">
        <f>Amnt_Deposited!B37</f>
        <v>2023</v>
      </c>
      <c r="C42" s="99">
        <f>Amnt_Deposited!H37</f>
        <v>0.55629857376000003</v>
      </c>
      <c r="D42" s="418">
        <f>Dry_Matter_Content!H29</f>
        <v>0.73</v>
      </c>
      <c r="E42" s="284">
        <f>MCF!R41</f>
        <v>1</v>
      </c>
      <c r="F42" s="67">
        <f t="shared" si="0"/>
        <v>6.0914693826719997E-2</v>
      </c>
      <c r="G42" s="67">
        <f t="shared" si="1"/>
        <v>6.0914693826719997E-2</v>
      </c>
      <c r="H42" s="67">
        <f t="shared" si="2"/>
        <v>0</v>
      </c>
      <c r="I42" s="67">
        <f t="shared" si="3"/>
        <v>0.60222189562503814</v>
      </c>
      <c r="J42" s="67">
        <f t="shared" si="4"/>
        <v>3.924920070220516E-2</v>
      </c>
      <c r="K42" s="100">
        <f t="shared" si="6"/>
        <v>2.6166133801470107E-2</v>
      </c>
      <c r="O42" s="96">
        <f>Amnt_Deposited!B37</f>
        <v>2023</v>
      </c>
      <c r="P42" s="99">
        <f>Amnt_Deposited!H37</f>
        <v>0.55629857376000003</v>
      </c>
      <c r="Q42" s="284">
        <f>MCF!R41</f>
        <v>1</v>
      </c>
      <c r="R42" s="67">
        <f t="shared" si="5"/>
        <v>6.6755828851200003E-2</v>
      </c>
      <c r="S42" s="67">
        <f t="shared" si="7"/>
        <v>6.6755828851200003E-2</v>
      </c>
      <c r="T42" s="67">
        <f t="shared" si="8"/>
        <v>0</v>
      </c>
      <c r="U42" s="67">
        <f t="shared" si="9"/>
        <v>0.65996920068497322</v>
      </c>
      <c r="V42" s="67">
        <f t="shared" si="10"/>
        <v>4.3012822687348108E-2</v>
      </c>
      <c r="W42" s="100">
        <f t="shared" si="11"/>
        <v>2.8675215124898738E-2</v>
      </c>
    </row>
    <row r="43" spans="2:23">
      <c r="B43" s="96">
        <f>Amnt_Deposited!B38</f>
        <v>2024</v>
      </c>
      <c r="C43" s="99">
        <f>Amnt_Deposited!H38</f>
        <v>0.57028353317999991</v>
      </c>
      <c r="D43" s="418">
        <f>Dry_Matter_Content!H30</f>
        <v>0.73</v>
      </c>
      <c r="E43" s="284">
        <f>MCF!R42</f>
        <v>1</v>
      </c>
      <c r="F43" s="67">
        <f t="shared" si="0"/>
        <v>6.2446046883209982E-2</v>
      </c>
      <c r="G43" s="67">
        <f t="shared" si="1"/>
        <v>6.2446046883209982E-2</v>
      </c>
      <c r="H43" s="67">
        <f t="shared" si="2"/>
        <v>0</v>
      </c>
      <c r="I43" s="67">
        <f t="shared" si="3"/>
        <v>0.62395402057604055</v>
      </c>
      <c r="J43" s="67">
        <f t="shared" si="4"/>
        <v>4.0713921932207547E-2</v>
      </c>
      <c r="K43" s="100">
        <f t="shared" si="6"/>
        <v>2.7142614621471696E-2</v>
      </c>
      <c r="O43" s="96">
        <f>Amnt_Deposited!B38</f>
        <v>2024</v>
      </c>
      <c r="P43" s="99">
        <f>Amnt_Deposited!H38</f>
        <v>0.57028353317999991</v>
      </c>
      <c r="Q43" s="284">
        <f>MCF!R42</f>
        <v>1</v>
      </c>
      <c r="R43" s="67">
        <f t="shared" si="5"/>
        <v>6.8434023981599992E-2</v>
      </c>
      <c r="S43" s="67">
        <f t="shared" si="7"/>
        <v>6.8434023981599992E-2</v>
      </c>
      <c r="T43" s="67">
        <f t="shared" si="8"/>
        <v>0</v>
      </c>
      <c r="U43" s="67">
        <f t="shared" si="9"/>
        <v>0.68378522802853758</v>
      </c>
      <c r="V43" s="67">
        <f t="shared" si="10"/>
        <v>4.4617996638035666E-2</v>
      </c>
      <c r="W43" s="100">
        <f t="shared" si="11"/>
        <v>2.9745331092023777E-2</v>
      </c>
    </row>
    <row r="44" spans="2:23">
      <c r="B44" s="96">
        <f>Amnt_Deposited!B39</f>
        <v>2025</v>
      </c>
      <c r="C44" s="99">
        <f>Amnt_Deposited!H39</f>
        <v>0.58426849259999991</v>
      </c>
      <c r="D44" s="418">
        <f>Dry_Matter_Content!H31</f>
        <v>0.73</v>
      </c>
      <c r="E44" s="284">
        <f>MCF!R43</f>
        <v>1</v>
      </c>
      <c r="F44" s="67">
        <f t="shared" si="0"/>
        <v>6.3977399939699989E-2</v>
      </c>
      <c r="G44" s="67">
        <f t="shared" si="1"/>
        <v>6.3977399939699989E-2</v>
      </c>
      <c r="H44" s="67">
        <f t="shared" si="2"/>
        <v>0</v>
      </c>
      <c r="I44" s="67">
        <f t="shared" si="3"/>
        <v>0.64574827263026902</v>
      </c>
      <c r="J44" s="67">
        <f t="shared" si="4"/>
        <v>4.2183147885471457E-2</v>
      </c>
      <c r="K44" s="100">
        <f t="shared" si="6"/>
        <v>2.8122098590314303E-2</v>
      </c>
      <c r="O44" s="96">
        <f>Amnt_Deposited!B39</f>
        <v>2025</v>
      </c>
      <c r="P44" s="99">
        <f>Amnt_Deposited!H39</f>
        <v>0.58426849259999991</v>
      </c>
      <c r="Q44" s="284">
        <f>MCF!R43</f>
        <v>1</v>
      </c>
      <c r="R44" s="67">
        <f t="shared" si="5"/>
        <v>7.0112219111999982E-2</v>
      </c>
      <c r="S44" s="67">
        <f t="shared" si="7"/>
        <v>7.0112219111999982E-2</v>
      </c>
      <c r="T44" s="67">
        <f t="shared" si="8"/>
        <v>0</v>
      </c>
      <c r="U44" s="67">
        <f t="shared" si="9"/>
        <v>0.70766933986878799</v>
      </c>
      <c r="V44" s="67">
        <f t="shared" si="10"/>
        <v>4.6228107271749537E-2</v>
      </c>
      <c r="W44" s="100">
        <f t="shared" si="11"/>
        <v>3.0818738181166358E-2</v>
      </c>
    </row>
    <row r="45" spans="2:23">
      <c r="B45" s="96">
        <f>Amnt_Deposited!B40</f>
        <v>2026</v>
      </c>
      <c r="C45" s="99">
        <f>Amnt_Deposited!H40</f>
        <v>0.59825345202000002</v>
      </c>
      <c r="D45" s="418">
        <f>Dry_Matter_Content!H32</f>
        <v>0.73</v>
      </c>
      <c r="E45" s="284">
        <f>MCF!R44</f>
        <v>1</v>
      </c>
      <c r="F45" s="67">
        <f t="shared" si="0"/>
        <v>6.5508752996189995E-2</v>
      </c>
      <c r="G45" s="67">
        <f t="shared" si="1"/>
        <v>6.5508752996189995E-2</v>
      </c>
      <c r="H45" s="67">
        <f t="shared" si="2"/>
        <v>0</v>
      </c>
      <c r="I45" s="67">
        <f t="shared" si="3"/>
        <v>0.6676004516115942</v>
      </c>
      <c r="J45" s="67">
        <f t="shared" si="4"/>
        <v>4.365657401486478E-2</v>
      </c>
      <c r="K45" s="100">
        <f t="shared" si="6"/>
        <v>2.9104382676576519E-2</v>
      </c>
      <c r="O45" s="96">
        <f>Amnt_Deposited!B40</f>
        <v>2026</v>
      </c>
      <c r="P45" s="99">
        <f>Amnt_Deposited!H40</f>
        <v>0.59825345202000002</v>
      </c>
      <c r="Q45" s="284">
        <f>MCF!R44</f>
        <v>1</v>
      </c>
      <c r="R45" s="67">
        <f t="shared" si="5"/>
        <v>7.17904142424E-2</v>
      </c>
      <c r="S45" s="67">
        <f t="shared" si="7"/>
        <v>7.17904142424E-2</v>
      </c>
      <c r="T45" s="67">
        <f t="shared" si="8"/>
        <v>0</v>
      </c>
      <c r="U45" s="67">
        <f t="shared" si="9"/>
        <v>0.73161693327297994</v>
      </c>
      <c r="V45" s="67">
        <f t="shared" si="10"/>
        <v>4.7842820838207983E-2</v>
      </c>
      <c r="W45" s="100">
        <f t="shared" si="11"/>
        <v>3.1895213892138653E-2</v>
      </c>
    </row>
    <row r="46" spans="2:23">
      <c r="B46" s="96">
        <f>Amnt_Deposited!B41</f>
        <v>2027</v>
      </c>
      <c r="C46" s="99">
        <f>Amnt_Deposited!H41</f>
        <v>0.61223841143999991</v>
      </c>
      <c r="D46" s="418">
        <f>Dry_Matter_Content!H33</f>
        <v>0.73</v>
      </c>
      <c r="E46" s="284">
        <f>MCF!R45</f>
        <v>1</v>
      </c>
      <c r="F46" s="67">
        <f t="shared" si="0"/>
        <v>6.7040106052679987E-2</v>
      </c>
      <c r="G46" s="67">
        <f t="shared" si="1"/>
        <v>6.7040106052679987E-2</v>
      </c>
      <c r="H46" s="67">
        <f t="shared" si="2"/>
        <v>0</v>
      </c>
      <c r="I46" s="67">
        <f t="shared" si="3"/>
        <v>0.68950664130175043</v>
      </c>
      <c r="J46" s="67">
        <f t="shared" si="4"/>
        <v>4.5133916362523702E-2</v>
      </c>
      <c r="K46" s="100">
        <f t="shared" si="6"/>
        <v>3.00892775750158E-2</v>
      </c>
      <c r="O46" s="96">
        <f>Amnt_Deposited!B41</f>
        <v>2027</v>
      </c>
      <c r="P46" s="99">
        <f>Amnt_Deposited!H41</f>
        <v>0.61223841143999991</v>
      </c>
      <c r="Q46" s="284">
        <f>MCF!R45</f>
        <v>1</v>
      </c>
      <c r="R46" s="67">
        <f t="shared" si="5"/>
        <v>7.3468609372799989E-2</v>
      </c>
      <c r="S46" s="67">
        <f t="shared" si="7"/>
        <v>7.3468609372799989E-2</v>
      </c>
      <c r="T46" s="67">
        <f t="shared" si="8"/>
        <v>0</v>
      </c>
      <c r="U46" s="67">
        <f t="shared" si="9"/>
        <v>0.75562371649506899</v>
      </c>
      <c r="V46" s="67">
        <f t="shared" si="10"/>
        <v>4.9461826150710909E-2</v>
      </c>
      <c r="W46" s="100">
        <f t="shared" si="11"/>
        <v>3.2974550767140606E-2</v>
      </c>
    </row>
    <row r="47" spans="2:23">
      <c r="B47" s="96">
        <f>Amnt_Deposited!B42</f>
        <v>2028</v>
      </c>
      <c r="C47" s="99">
        <f>Amnt_Deposited!H42</f>
        <v>0.62622337086000002</v>
      </c>
      <c r="D47" s="418">
        <f>Dry_Matter_Content!H34</f>
        <v>0.73</v>
      </c>
      <c r="E47" s="284">
        <f>MCF!R46</f>
        <v>1</v>
      </c>
      <c r="F47" s="67">
        <f t="shared" si="0"/>
        <v>6.8571459109169994E-2</v>
      </c>
      <c r="G47" s="67">
        <f t="shared" si="1"/>
        <v>6.8571459109169994E-2</v>
      </c>
      <c r="H47" s="67">
        <f t="shared" si="2"/>
        <v>0</v>
      </c>
      <c r="I47" s="67">
        <f t="shared" si="3"/>
        <v>0.71146319024302951</v>
      </c>
      <c r="J47" s="67">
        <f t="shared" si="4"/>
        <v>4.6614910167890863E-2</v>
      </c>
      <c r="K47" s="100">
        <f t="shared" si="6"/>
        <v>3.1076606778593908E-2</v>
      </c>
      <c r="O47" s="96">
        <f>Amnt_Deposited!B42</f>
        <v>2028</v>
      </c>
      <c r="P47" s="99">
        <f>Amnt_Deposited!H42</f>
        <v>0.62622337086000002</v>
      </c>
      <c r="Q47" s="284">
        <f>MCF!R46</f>
        <v>1</v>
      </c>
      <c r="R47" s="67">
        <f t="shared" si="5"/>
        <v>7.5146804503199993E-2</v>
      </c>
      <c r="S47" s="67">
        <f t="shared" si="7"/>
        <v>7.5146804503199993E-2</v>
      </c>
      <c r="T47" s="67">
        <f t="shared" si="8"/>
        <v>0</v>
      </c>
      <c r="U47" s="67">
        <f t="shared" si="9"/>
        <v>0.77968568793756665</v>
      </c>
      <c r="V47" s="67">
        <f t="shared" si="10"/>
        <v>5.1084833060702321E-2</v>
      </c>
      <c r="W47" s="100">
        <f t="shared" si="11"/>
        <v>3.4056555373801548E-2</v>
      </c>
    </row>
    <row r="48" spans="2:23">
      <c r="B48" s="96">
        <f>Amnt_Deposited!B43</f>
        <v>2029</v>
      </c>
      <c r="C48" s="99">
        <f>Amnt_Deposited!H43</f>
        <v>0.64020833028000002</v>
      </c>
      <c r="D48" s="418">
        <f>Dry_Matter_Content!H35</f>
        <v>0.73</v>
      </c>
      <c r="E48" s="284">
        <f>MCF!R47</f>
        <v>1</v>
      </c>
      <c r="F48" s="67">
        <f t="shared" si="0"/>
        <v>7.010281216566E-2</v>
      </c>
      <c r="G48" s="67">
        <f t="shared" si="1"/>
        <v>7.010281216566E-2</v>
      </c>
      <c r="H48" s="67">
        <f t="shared" si="2"/>
        <v>0</v>
      </c>
      <c r="I48" s="67">
        <f t="shared" si="3"/>
        <v>0.73346669383883056</v>
      </c>
      <c r="J48" s="67">
        <f t="shared" si="4"/>
        <v>4.8099308569858841E-2</v>
      </c>
      <c r="K48" s="100">
        <f t="shared" si="6"/>
        <v>3.2066205713239225E-2</v>
      </c>
      <c r="O48" s="96">
        <f>Amnt_Deposited!B43</f>
        <v>2029</v>
      </c>
      <c r="P48" s="99">
        <f>Amnt_Deposited!H43</f>
        <v>0.64020833028000002</v>
      </c>
      <c r="Q48" s="284">
        <f>MCF!R47</f>
        <v>1</v>
      </c>
      <c r="R48" s="67">
        <f t="shared" si="5"/>
        <v>7.6824999633599997E-2</v>
      </c>
      <c r="S48" s="67">
        <f t="shared" si="7"/>
        <v>7.6824999633599997E-2</v>
      </c>
      <c r="T48" s="67">
        <f t="shared" si="8"/>
        <v>0</v>
      </c>
      <c r="U48" s="67">
        <f t="shared" si="9"/>
        <v>0.80379911653570491</v>
      </c>
      <c r="V48" s="67">
        <f t="shared" si="10"/>
        <v>5.2711571035461743E-2</v>
      </c>
      <c r="W48" s="100">
        <f t="shared" si="11"/>
        <v>3.5141047356974493E-2</v>
      </c>
    </row>
    <row r="49" spans="2:23">
      <c r="B49" s="96">
        <f>Amnt_Deposited!B44</f>
        <v>2030</v>
      </c>
      <c r="C49" s="99">
        <f>Amnt_Deposited!H44</f>
        <v>0.6541932896999999</v>
      </c>
      <c r="D49" s="418">
        <f>Dry_Matter_Content!H36</f>
        <v>0.73</v>
      </c>
      <c r="E49" s="284">
        <f>MCF!R48</f>
        <v>1</v>
      </c>
      <c r="F49" s="67">
        <f t="shared" si="0"/>
        <v>7.1634165222149979E-2</v>
      </c>
      <c r="G49" s="67">
        <f t="shared" si="1"/>
        <v>7.1634165222149979E-2</v>
      </c>
      <c r="H49" s="67">
        <f t="shared" si="2"/>
        <v>0</v>
      </c>
      <c r="I49" s="67">
        <f t="shared" si="3"/>
        <v>0.75551397766432382</v>
      </c>
      <c r="J49" s="67">
        <f t="shared" si="4"/>
        <v>4.9586881396656679E-2</v>
      </c>
      <c r="K49" s="100">
        <f t="shared" si="6"/>
        <v>3.3057920931104448E-2</v>
      </c>
      <c r="O49" s="96">
        <f>Amnt_Deposited!B44</f>
        <v>2030</v>
      </c>
      <c r="P49" s="99">
        <f>Amnt_Deposited!H44</f>
        <v>0.6541932896999999</v>
      </c>
      <c r="Q49" s="284">
        <f>MCF!R48</f>
        <v>1</v>
      </c>
      <c r="R49" s="67">
        <f t="shared" si="5"/>
        <v>7.8503194763999987E-2</v>
      </c>
      <c r="S49" s="67">
        <f t="shared" si="7"/>
        <v>7.8503194763999987E-2</v>
      </c>
      <c r="T49" s="67">
        <f t="shared" si="8"/>
        <v>0</v>
      </c>
      <c r="U49" s="67">
        <f t="shared" si="9"/>
        <v>0.8279605234677524</v>
      </c>
      <c r="V49" s="67">
        <f t="shared" si="10"/>
        <v>5.4341787831952537E-2</v>
      </c>
      <c r="W49" s="100">
        <f t="shared" si="11"/>
        <v>3.622785855463502E-2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0.7044365636267762</v>
      </c>
      <c r="J50" s="67">
        <f t="shared" si="4"/>
        <v>5.1077414037547647E-2</v>
      </c>
      <c r="K50" s="100">
        <f t="shared" si="6"/>
        <v>3.4051609358365098E-2</v>
      </c>
      <c r="O50" s="96">
        <f>Amnt_Deposited!B45</f>
        <v>2031</v>
      </c>
      <c r="P50" s="99">
        <f>Amnt_Deposited!H45</f>
        <v>0</v>
      </c>
      <c r="Q50" s="284">
        <f>MCF!R49</f>
        <v>1</v>
      </c>
      <c r="R50" s="67">
        <f t="shared" si="5"/>
        <v>0</v>
      </c>
      <c r="S50" s="67">
        <f t="shared" si="7"/>
        <v>0</v>
      </c>
      <c r="T50" s="67">
        <f t="shared" si="8"/>
        <v>0</v>
      </c>
      <c r="U50" s="67">
        <f t="shared" si="9"/>
        <v>0.77198527520742621</v>
      </c>
      <c r="V50" s="67">
        <f t="shared" si="10"/>
        <v>5.597524826032621E-2</v>
      </c>
      <c r="W50" s="100">
        <f t="shared" si="11"/>
        <v>3.7316832173550807E-2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0.65681229844138944</v>
      </c>
      <c r="J51" s="67">
        <f t="shared" si="4"/>
        <v>4.762426518538676E-2</v>
      </c>
      <c r="K51" s="100">
        <f t="shared" si="6"/>
        <v>3.1749510123591174E-2</v>
      </c>
      <c r="O51" s="96">
        <f>Amnt_Deposited!B46</f>
        <v>2032</v>
      </c>
      <c r="P51" s="99">
        <f>Amnt_Deposited!H46</f>
        <v>0</v>
      </c>
      <c r="Q51" s="284">
        <f>MCF!R50</f>
        <v>1</v>
      </c>
      <c r="R51" s="67">
        <f t="shared" ref="R51:R82" si="13">P51*$W$6*DOCF*Q51</f>
        <v>0</v>
      </c>
      <c r="S51" s="67">
        <f t="shared" si="7"/>
        <v>0</v>
      </c>
      <c r="T51" s="67">
        <f t="shared" si="8"/>
        <v>0</v>
      </c>
      <c r="U51" s="67">
        <f t="shared" si="9"/>
        <v>0.71979429966179687</v>
      </c>
      <c r="V51" s="67">
        <f t="shared" si="10"/>
        <v>5.2190975545629341E-2</v>
      </c>
      <c r="W51" s="100">
        <f t="shared" si="11"/>
        <v>3.4793983697086223E-2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0.61240772790497278</v>
      </c>
      <c r="J52" s="67">
        <f t="shared" si="4"/>
        <v>4.4404570536416624E-2</v>
      </c>
      <c r="K52" s="100">
        <f t="shared" si="6"/>
        <v>2.9603047024277747E-2</v>
      </c>
      <c r="O52" s="96">
        <f>Amnt_Deposited!B47</f>
        <v>2033</v>
      </c>
      <c r="P52" s="99">
        <f>Amnt_Deposited!H47</f>
        <v>0</v>
      </c>
      <c r="Q52" s="284">
        <f>MCF!R51</f>
        <v>1</v>
      </c>
      <c r="R52" s="67">
        <f t="shared" si="13"/>
        <v>0</v>
      </c>
      <c r="S52" s="67">
        <f t="shared" si="7"/>
        <v>0</v>
      </c>
      <c r="T52" s="67">
        <f t="shared" si="8"/>
        <v>0</v>
      </c>
      <c r="U52" s="67">
        <f t="shared" si="9"/>
        <v>0.67113175660818958</v>
      </c>
      <c r="V52" s="67">
        <f t="shared" si="10"/>
        <v>4.8662543053607274E-2</v>
      </c>
      <c r="W52" s="100">
        <f t="shared" si="11"/>
        <v>3.2441695369071516E-2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0.57100518076124018</v>
      </c>
      <c r="J53" s="67">
        <f t="shared" si="4"/>
        <v>4.1402547143732614E-2</v>
      </c>
      <c r="K53" s="100">
        <f t="shared" si="6"/>
        <v>2.760169809582174E-2</v>
      </c>
      <c r="O53" s="96">
        <f>Amnt_Deposited!B48</f>
        <v>2034</v>
      </c>
      <c r="P53" s="99">
        <f>Amnt_Deposited!H48</f>
        <v>0</v>
      </c>
      <c r="Q53" s="284">
        <f>MCF!R52</f>
        <v>1</v>
      </c>
      <c r="R53" s="67">
        <f t="shared" si="13"/>
        <v>0</v>
      </c>
      <c r="S53" s="67">
        <f t="shared" si="7"/>
        <v>0</v>
      </c>
      <c r="T53" s="67">
        <f t="shared" si="8"/>
        <v>0</v>
      </c>
      <c r="U53" s="67">
        <f t="shared" si="9"/>
        <v>0.62575910220409903</v>
      </c>
      <c r="V53" s="67">
        <f t="shared" si="10"/>
        <v>4.5372654404090558E-2</v>
      </c>
      <c r="W53" s="100">
        <f t="shared" si="11"/>
        <v>3.0248436269393705E-2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0.53240170167605927</v>
      </c>
      <c r="J54" s="67">
        <f t="shared" si="4"/>
        <v>3.8603479085180963E-2</v>
      </c>
      <c r="K54" s="100">
        <f t="shared" si="6"/>
        <v>2.5735652723453975E-2</v>
      </c>
      <c r="O54" s="96">
        <f>Amnt_Deposited!B49</f>
        <v>2035</v>
      </c>
      <c r="P54" s="99">
        <f>Amnt_Deposited!H49</f>
        <v>0</v>
      </c>
      <c r="Q54" s="284">
        <f>MCF!R53</f>
        <v>1</v>
      </c>
      <c r="R54" s="67">
        <f t="shared" si="13"/>
        <v>0</v>
      </c>
      <c r="S54" s="67">
        <f t="shared" si="7"/>
        <v>0</v>
      </c>
      <c r="T54" s="67">
        <f t="shared" si="8"/>
        <v>0</v>
      </c>
      <c r="U54" s="67">
        <f t="shared" si="9"/>
        <v>0.5834539196449966</v>
      </c>
      <c r="V54" s="67">
        <f t="shared" si="10"/>
        <v>4.2305182559102442E-2</v>
      </c>
      <c r="W54" s="100">
        <f t="shared" si="11"/>
        <v>2.8203455039401627E-2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0.49640805635016799</v>
      </c>
      <c r="J55" s="67">
        <f t="shared" si="4"/>
        <v>3.5993645325891263E-2</v>
      </c>
      <c r="K55" s="100">
        <f t="shared" si="6"/>
        <v>2.3995763550594174E-2</v>
      </c>
      <c r="O55" s="96">
        <f>Amnt_Deposited!B50</f>
        <v>2036</v>
      </c>
      <c r="P55" s="99">
        <f>Amnt_Deposited!H50</f>
        <v>0</v>
      </c>
      <c r="Q55" s="284">
        <f>MCF!R54</f>
        <v>1</v>
      </c>
      <c r="R55" s="67">
        <f t="shared" si="13"/>
        <v>0</v>
      </c>
      <c r="S55" s="67">
        <f t="shared" si="7"/>
        <v>0</v>
      </c>
      <c r="T55" s="67">
        <f t="shared" si="8"/>
        <v>0</v>
      </c>
      <c r="U55" s="67">
        <f t="shared" si="9"/>
        <v>0.54400882887689661</v>
      </c>
      <c r="V55" s="67">
        <f t="shared" si="10"/>
        <v>3.9445090768100023E-2</v>
      </c>
      <c r="W55" s="100">
        <f t="shared" si="11"/>
        <v>2.6296727178733346E-2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0.46284780389242036</v>
      </c>
      <c r="J56" s="67">
        <f t="shared" si="4"/>
        <v>3.3560252457747637E-2</v>
      </c>
      <c r="K56" s="100">
        <f t="shared" si="6"/>
        <v>2.2373501638498425E-2</v>
      </c>
      <c r="O56" s="96">
        <f>Amnt_Deposited!B51</f>
        <v>2037</v>
      </c>
      <c r="P56" s="99">
        <f>Amnt_Deposited!H51</f>
        <v>0</v>
      </c>
      <c r="Q56" s="284">
        <f>MCF!R55</f>
        <v>1</v>
      </c>
      <c r="R56" s="67">
        <f t="shared" si="13"/>
        <v>0</v>
      </c>
      <c r="S56" s="67">
        <f t="shared" si="7"/>
        <v>0</v>
      </c>
      <c r="T56" s="67">
        <f t="shared" si="8"/>
        <v>0</v>
      </c>
      <c r="U56" s="67">
        <f t="shared" si="9"/>
        <v>0.50723047001909094</v>
      </c>
      <c r="V56" s="67">
        <f t="shared" si="10"/>
        <v>3.6778358857805643E-2</v>
      </c>
      <c r="W56" s="100">
        <f t="shared" si="11"/>
        <v>2.451890590520376E-2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0.43155643190633308</v>
      </c>
      <c r="J57" s="67">
        <f t="shared" si="4"/>
        <v>3.1291371986087307E-2</v>
      </c>
      <c r="K57" s="100">
        <f t="shared" si="6"/>
        <v>2.0860914657391538E-2</v>
      </c>
      <c r="O57" s="96">
        <f>Amnt_Deposited!B52</f>
        <v>2038</v>
      </c>
      <c r="P57" s="99">
        <f>Amnt_Deposited!H52</f>
        <v>0</v>
      </c>
      <c r="Q57" s="284">
        <f>MCF!R56</f>
        <v>1</v>
      </c>
      <c r="R57" s="67">
        <f t="shared" si="13"/>
        <v>0</v>
      </c>
      <c r="S57" s="67">
        <f t="shared" si="7"/>
        <v>0</v>
      </c>
      <c r="T57" s="67">
        <f t="shared" si="8"/>
        <v>0</v>
      </c>
      <c r="U57" s="67">
        <f t="shared" si="9"/>
        <v>0.47293855551378977</v>
      </c>
      <c r="V57" s="67">
        <f t="shared" si="10"/>
        <v>3.4291914505301169E-2</v>
      </c>
      <c r="W57" s="100">
        <f t="shared" si="11"/>
        <v>2.2861276336867443E-2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0.40238055005012718</v>
      </c>
      <c r="J58" s="67">
        <f t="shared" si="4"/>
        <v>2.9175881856205926E-2</v>
      </c>
      <c r="K58" s="100">
        <f t="shared" si="6"/>
        <v>1.9450587904137284E-2</v>
      </c>
      <c r="O58" s="96">
        <f>Amnt_Deposited!B53</f>
        <v>2039</v>
      </c>
      <c r="P58" s="99">
        <f>Amnt_Deposited!H53</f>
        <v>0</v>
      </c>
      <c r="Q58" s="284">
        <f>MCF!R57</f>
        <v>1</v>
      </c>
      <c r="R58" s="67">
        <f t="shared" si="13"/>
        <v>0</v>
      </c>
      <c r="S58" s="67">
        <f t="shared" si="7"/>
        <v>0</v>
      </c>
      <c r="T58" s="67">
        <f t="shared" si="8"/>
        <v>0</v>
      </c>
      <c r="U58" s="67">
        <f t="shared" si="9"/>
        <v>0.44096498635630382</v>
      </c>
      <c r="V58" s="67">
        <f t="shared" si="10"/>
        <v>3.1973569157485948E-2</v>
      </c>
      <c r="W58" s="100">
        <f t="shared" si="11"/>
        <v>2.1315712771657298E-2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0.37517713811709469</v>
      </c>
      <c r="J59" s="67">
        <f t="shared" si="4"/>
        <v>2.7203411933032492E-2</v>
      </c>
      <c r="K59" s="100">
        <f t="shared" si="6"/>
        <v>1.8135607955354995E-2</v>
      </c>
      <c r="O59" s="96">
        <f>Amnt_Deposited!B54</f>
        <v>2040</v>
      </c>
      <c r="P59" s="99">
        <f>Amnt_Deposited!H54</f>
        <v>0</v>
      </c>
      <c r="Q59" s="284">
        <f>MCF!R58</f>
        <v>1</v>
      </c>
      <c r="R59" s="67">
        <f t="shared" si="13"/>
        <v>0</v>
      </c>
      <c r="S59" s="67">
        <f t="shared" si="7"/>
        <v>0</v>
      </c>
      <c r="T59" s="67">
        <f t="shared" si="8"/>
        <v>0</v>
      </c>
      <c r="U59" s="67">
        <f t="shared" si="9"/>
        <v>0.41115302807352849</v>
      </c>
      <c r="V59" s="67">
        <f t="shared" si="10"/>
        <v>2.9811958282775337E-2</v>
      </c>
      <c r="W59" s="100">
        <f t="shared" si="11"/>
        <v>1.9874638855183556E-2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0.34981284495037945</v>
      </c>
      <c r="J60" s="67">
        <f t="shared" si="4"/>
        <v>2.5364293166715221E-2</v>
      </c>
      <c r="K60" s="100">
        <f t="shared" si="6"/>
        <v>1.6909528777810146E-2</v>
      </c>
      <c r="O60" s="96">
        <f>Amnt_Deposited!B55</f>
        <v>2041</v>
      </c>
      <c r="P60" s="99">
        <f>Amnt_Deposited!H55</f>
        <v>0</v>
      </c>
      <c r="Q60" s="284">
        <f>MCF!R59</f>
        <v>1</v>
      </c>
      <c r="R60" s="67">
        <f t="shared" si="13"/>
        <v>0</v>
      </c>
      <c r="S60" s="67">
        <f t="shared" si="7"/>
        <v>0</v>
      </c>
      <c r="T60" s="67">
        <f t="shared" si="8"/>
        <v>0</v>
      </c>
      <c r="U60" s="67">
        <f t="shared" si="9"/>
        <v>0.38335654241137485</v>
      </c>
      <c r="V60" s="67">
        <f t="shared" si="10"/>
        <v>2.7796485662153671E-2</v>
      </c>
      <c r="W60" s="100">
        <f t="shared" si="11"/>
        <v>1.8530990441435781E-2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0.32616333475545151</v>
      </c>
      <c r="J61" s="67">
        <f t="shared" si="4"/>
        <v>2.3649510194927947E-2</v>
      </c>
      <c r="K61" s="100">
        <f t="shared" si="6"/>
        <v>1.5766340129951963E-2</v>
      </c>
      <c r="O61" s="96">
        <f>Amnt_Deposited!B56</f>
        <v>2042</v>
      </c>
      <c r="P61" s="99">
        <f>Amnt_Deposited!H56</f>
        <v>0</v>
      </c>
      <c r="Q61" s="284">
        <f>MCF!R60</f>
        <v>1</v>
      </c>
      <c r="R61" s="67">
        <f t="shared" si="13"/>
        <v>0</v>
      </c>
      <c r="S61" s="67">
        <f t="shared" si="7"/>
        <v>0</v>
      </c>
      <c r="T61" s="67">
        <f t="shared" si="8"/>
        <v>0</v>
      </c>
      <c r="U61" s="67">
        <f t="shared" si="9"/>
        <v>0.35743927096487849</v>
      </c>
      <c r="V61" s="67">
        <f t="shared" si="10"/>
        <v>2.5917271446496387E-2</v>
      </c>
      <c r="W61" s="100">
        <f t="shared" si="11"/>
        <v>1.7278180964330925E-2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0.304112677605898</v>
      </c>
      <c r="J62" s="67">
        <f t="shared" si="4"/>
        <v>2.2050657149553534E-2</v>
      </c>
      <c r="K62" s="100">
        <f t="shared" si="6"/>
        <v>1.4700438099702355E-2</v>
      </c>
      <c r="O62" s="96">
        <f>Amnt_Deposited!B57</f>
        <v>2043</v>
      </c>
      <c r="P62" s="99">
        <f>Amnt_Deposited!H57</f>
        <v>0</v>
      </c>
      <c r="Q62" s="284">
        <f>MCF!R61</f>
        <v>1</v>
      </c>
      <c r="R62" s="67">
        <f t="shared" si="13"/>
        <v>0</v>
      </c>
      <c r="S62" s="67">
        <f t="shared" si="7"/>
        <v>0</v>
      </c>
      <c r="T62" s="67">
        <f t="shared" si="8"/>
        <v>0</v>
      </c>
      <c r="U62" s="67">
        <f t="shared" si="9"/>
        <v>0.33327416723934034</v>
      </c>
      <c r="V62" s="67">
        <f t="shared" si="10"/>
        <v>2.416510372553813E-2</v>
      </c>
      <c r="W62" s="100">
        <f t="shared" si="11"/>
        <v>1.6110069150358751E-2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0.28355278115478938</v>
      </c>
      <c r="J63" s="67">
        <f t="shared" si="4"/>
        <v>2.0559896451108631E-2</v>
      </c>
      <c r="K63" s="100">
        <f t="shared" si="6"/>
        <v>1.370659763407242E-2</v>
      </c>
      <c r="O63" s="96">
        <f>Amnt_Deposited!B58</f>
        <v>2044</v>
      </c>
      <c r="P63" s="99">
        <f>Amnt_Deposited!H58</f>
        <v>0</v>
      </c>
      <c r="Q63" s="284">
        <f>MCF!R62</f>
        <v>1</v>
      </c>
      <c r="R63" s="67">
        <f t="shared" si="13"/>
        <v>0</v>
      </c>
      <c r="S63" s="67">
        <f t="shared" si="7"/>
        <v>0</v>
      </c>
      <c r="T63" s="67">
        <f t="shared" si="8"/>
        <v>0</v>
      </c>
      <c r="U63" s="67">
        <f t="shared" si="9"/>
        <v>0.31074277386826238</v>
      </c>
      <c r="V63" s="67">
        <f t="shared" si="10"/>
        <v>2.2531393371077957E-2</v>
      </c>
      <c r="W63" s="100">
        <f t="shared" si="11"/>
        <v>1.5020928914051971E-2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0.26438286076586948</v>
      </c>
      <c r="J64" s="67">
        <f t="shared" si="4"/>
        <v>1.9169920388919928E-2</v>
      </c>
      <c r="K64" s="100">
        <f t="shared" si="6"/>
        <v>1.2779946925946618E-2</v>
      </c>
      <c r="O64" s="96">
        <f>Amnt_Deposited!B59</f>
        <v>2045</v>
      </c>
      <c r="P64" s="99">
        <f>Amnt_Deposited!H59</f>
        <v>0</v>
      </c>
      <c r="Q64" s="284">
        <f>MCF!R63</f>
        <v>1</v>
      </c>
      <c r="R64" s="67">
        <f t="shared" si="13"/>
        <v>0</v>
      </c>
      <c r="S64" s="67">
        <f t="shared" si="7"/>
        <v>0</v>
      </c>
      <c r="T64" s="67">
        <f t="shared" si="8"/>
        <v>0</v>
      </c>
      <c r="U64" s="67">
        <f t="shared" si="9"/>
        <v>0.28973464193519943</v>
      </c>
      <c r="V64" s="67">
        <f t="shared" si="10"/>
        <v>2.1008131933062939E-2</v>
      </c>
      <c r="W64" s="100">
        <f t="shared" si="11"/>
        <v>1.4005421288708625E-2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0.24650894546715149</v>
      </c>
      <c r="J65" s="67">
        <f t="shared" si="4"/>
        <v>1.7873915298717975E-2</v>
      </c>
      <c r="K65" s="100">
        <f t="shared" si="6"/>
        <v>1.191594353247865E-2</v>
      </c>
      <c r="O65" s="96">
        <f>Amnt_Deposited!B60</f>
        <v>2046</v>
      </c>
      <c r="P65" s="99">
        <f>Amnt_Deposited!H60</f>
        <v>0</v>
      </c>
      <c r="Q65" s="284">
        <f>MCF!R64</f>
        <v>1</v>
      </c>
      <c r="R65" s="67">
        <f t="shared" si="13"/>
        <v>0</v>
      </c>
      <c r="S65" s="67">
        <f t="shared" si="7"/>
        <v>0</v>
      </c>
      <c r="T65" s="67">
        <f t="shared" si="8"/>
        <v>0</v>
      </c>
      <c r="U65" s="67">
        <f t="shared" si="9"/>
        <v>0.27014678955304272</v>
      </c>
      <c r="V65" s="67">
        <f t="shared" si="10"/>
        <v>1.9587852382156684E-2</v>
      </c>
      <c r="W65" s="100">
        <f t="shared" si="11"/>
        <v>1.3058568254771122E-2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0.22984341730510446</v>
      </c>
      <c r="J66" s="67">
        <f t="shared" si="4"/>
        <v>1.6665528162047021E-2</v>
      </c>
      <c r="K66" s="100">
        <f t="shared" si="6"/>
        <v>1.1110352108031346E-2</v>
      </c>
      <c r="O66" s="96">
        <f>Amnt_Deposited!B61</f>
        <v>2047</v>
      </c>
      <c r="P66" s="99">
        <f>Amnt_Deposited!H61</f>
        <v>0</v>
      </c>
      <c r="Q66" s="284">
        <f>MCF!R65</f>
        <v>1</v>
      </c>
      <c r="R66" s="67">
        <f t="shared" si="13"/>
        <v>0</v>
      </c>
      <c r="S66" s="67">
        <f t="shared" si="7"/>
        <v>0</v>
      </c>
      <c r="T66" s="67">
        <f t="shared" si="8"/>
        <v>0</v>
      </c>
      <c r="U66" s="67">
        <f t="shared" si="9"/>
        <v>0.25188319704668982</v>
      </c>
      <c r="V66" s="67">
        <f t="shared" si="10"/>
        <v>1.8263592506352899E-2</v>
      </c>
      <c r="W66" s="100">
        <f t="shared" si="11"/>
        <v>1.2175728337568598E-2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0.21430458184134329</v>
      </c>
      <c r="J67" s="67">
        <f t="shared" si="4"/>
        <v>1.5538835463761178E-2</v>
      </c>
      <c r="K67" s="100">
        <f t="shared" si="6"/>
        <v>1.0359223642507451E-2</v>
      </c>
      <c r="O67" s="96">
        <f>Amnt_Deposited!B62</f>
        <v>2048</v>
      </c>
      <c r="P67" s="99">
        <f>Amnt_Deposited!H62</f>
        <v>0</v>
      </c>
      <c r="Q67" s="284">
        <f>MCF!R66</f>
        <v>1</v>
      </c>
      <c r="R67" s="67">
        <f t="shared" si="13"/>
        <v>0</v>
      </c>
      <c r="S67" s="67">
        <f t="shared" si="7"/>
        <v>0</v>
      </c>
      <c r="T67" s="67">
        <f t="shared" si="8"/>
        <v>0</v>
      </c>
      <c r="U67" s="67">
        <f t="shared" si="9"/>
        <v>0.23485433626448579</v>
      </c>
      <c r="V67" s="67">
        <f t="shared" si="10"/>
        <v>1.7028860782204031E-2</v>
      </c>
      <c r="W67" s="100">
        <f t="shared" si="11"/>
        <v>1.1352573854802686E-2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0.19981626768639699</v>
      </c>
      <c r="J68" s="67">
        <f t="shared" si="4"/>
        <v>1.4488314154946303E-2</v>
      </c>
      <c r="K68" s="100">
        <f t="shared" si="6"/>
        <v>9.658876103297534E-3</v>
      </c>
      <c r="O68" s="96">
        <f>Amnt_Deposited!B63</f>
        <v>2049</v>
      </c>
      <c r="P68" s="99">
        <f>Amnt_Deposited!H63</f>
        <v>0</v>
      </c>
      <c r="Q68" s="284">
        <f>MCF!R67</f>
        <v>1</v>
      </c>
      <c r="R68" s="67">
        <f t="shared" si="13"/>
        <v>0</v>
      </c>
      <c r="S68" s="67">
        <f t="shared" si="7"/>
        <v>0</v>
      </c>
      <c r="T68" s="67">
        <f t="shared" si="8"/>
        <v>0</v>
      </c>
      <c r="U68" s="67">
        <f t="shared" si="9"/>
        <v>0.21897673171111998</v>
      </c>
      <c r="V68" s="67">
        <f t="shared" si="10"/>
        <v>1.5877604553365812E-2</v>
      </c>
      <c r="W68" s="100">
        <f t="shared" si="11"/>
        <v>1.0585069702243873E-2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0.18630745310746918</v>
      </c>
      <c r="J69" s="67">
        <f t="shared" si="4"/>
        <v>1.3508814578927802E-2</v>
      </c>
      <c r="K69" s="100">
        <f t="shared" si="6"/>
        <v>9.0058763859518672E-3</v>
      </c>
      <c r="O69" s="96">
        <f>Amnt_Deposited!B64</f>
        <v>2050</v>
      </c>
      <c r="P69" s="99">
        <f>Amnt_Deposited!H64</f>
        <v>0</v>
      </c>
      <c r="Q69" s="284">
        <f>MCF!R68</f>
        <v>1</v>
      </c>
      <c r="R69" s="67">
        <f t="shared" si="13"/>
        <v>0</v>
      </c>
      <c r="S69" s="67">
        <f t="shared" si="7"/>
        <v>0</v>
      </c>
      <c r="T69" s="67">
        <f t="shared" si="8"/>
        <v>0</v>
      </c>
      <c r="U69" s="67">
        <f t="shared" si="9"/>
        <v>0.20417255135065115</v>
      </c>
      <c r="V69" s="67">
        <f t="shared" si="10"/>
        <v>1.4804180360468825E-2</v>
      </c>
      <c r="W69" s="100">
        <f t="shared" si="11"/>
        <v>9.8694535736458828E-3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0.17371191787982151</v>
      </c>
      <c r="J70" s="67">
        <f t="shared" si="4"/>
        <v>1.2595535227647659E-2</v>
      </c>
      <c r="K70" s="100">
        <f t="shared" si="6"/>
        <v>8.3970234850984388E-3</v>
      </c>
      <c r="O70" s="96">
        <f>Amnt_Deposited!B65</f>
        <v>2051</v>
      </c>
      <c r="P70" s="99">
        <f>Amnt_Deposited!H65</f>
        <v>0</v>
      </c>
      <c r="Q70" s="284">
        <f>MCF!R69</f>
        <v>1</v>
      </c>
      <c r="R70" s="67">
        <f t="shared" si="13"/>
        <v>0</v>
      </c>
      <c r="S70" s="67">
        <f t="shared" si="7"/>
        <v>0</v>
      </c>
      <c r="T70" s="67">
        <f t="shared" si="8"/>
        <v>0</v>
      </c>
      <c r="U70" s="67">
        <f t="shared" si="9"/>
        <v>0.19036922507377702</v>
      </c>
      <c r="V70" s="67">
        <f t="shared" si="10"/>
        <v>1.3803326276874146E-2</v>
      </c>
      <c r="W70" s="100">
        <f t="shared" si="11"/>
        <v>9.2022175179160975E-3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0.16196791867515517</v>
      </c>
      <c r="J71" s="67">
        <f t="shared" si="4"/>
        <v>1.1743999204666337E-2</v>
      </c>
      <c r="K71" s="100">
        <f t="shared" si="6"/>
        <v>7.8293328031108916E-3</v>
      </c>
      <c r="O71" s="96">
        <f>Amnt_Deposited!B66</f>
        <v>2052</v>
      </c>
      <c r="P71" s="99">
        <f>Amnt_Deposited!H66</f>
        <v>0</v>
      </c>
      <c r="Q71" s="284">
        <f>MCF!R70</f>
        <v>1</v>
      </c>
      <c r="R71" s="67">
        <f t="shared" si="13"/>
        <v>0</v>
      </c>
      <c r="S71" s="67">
        <f t="shared" si="7"/>
        <v>0</v>
      </c>
      <c r="T71" s="67">
        <f t="shared" si="8"/>
        <v>0</v>
      </c>
      <c r="U71" s="67">
        <f t="shared" si="9"/>
        <v>0.17749908895907418</v>
      </c>
      <c r="V71" s="67">
        <f t="shared" si="10"/>
        <v>1.2870136114702837E-2</v>
      </c>
      <c r="W71" s="100">
        <f t="shared" si="11"/>
        <v>8.5800907431352238E-3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0.1510178863957439</v>
      </c>
      <c r="J72" s="67">
        <f t="shared" si="4"/>
        <v>1.0950032279411265E-2</v>
      </c>
      <c r="K72" s="100">
        <f t="shared" si="6"/>
        <v>7.3000215196075101E-3</v>
      </c>
      <c r="O72" s="96">
        <f>Amnt_Deposited!B67</f>
        <v>2053</v>
      </c>
      <c r="P72" s="99">
        <f>Amnt_Deposited!H67</f>
        <v>0</v>
      </c>
      <c r="Q72" s="284">
        <f>MCF!R71</f>
        <v>1</v>
      </c>
      <c r="R72" s="67">
        <f t="shared" si="13"/>
        <v>0</v>
      </c>
      <c r="S72" s="67">
        <f t="shared" si="7"/>
        <v>0</v>
      </c>
      <c r="T72" s="67">
        <f t="shared" si="8"/>
        <v>0</v>
      </c>
      <c r="U72" s="67">
        <f t="shared" si="9"/>
        <v>0.16549905358437692</v>
      </c>
      <c r="V72" s="67">
        <f t="shared" si="10"/>
        <v>1.2000035374697278E-2</v>
      </c>
      <c r="W72" s="100">
        <f t="shared" si="11"/>
        <v>8.0000235831315172E-3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0.1408081439706502</v>
      </c>
      <c r="J73" s="67">
        <f t="shared" si="4"/>
        <v>1.0209742425093706E-2</v>
      </c>
      <c r="K73" s="100">
        <f t="shared" si="6"/>
        <v>6.8064949500624703E-3</v>
      </c>
      <c r="O73" s="96">
        <f>Amnt_Deposited!B68</f>
        <v>2054</v>
      </c>
      <c r="P73" s="99">
        <f>Amnt_Deposited!H68</f>
        <v>0</v>
      </c>
      <c r="Q73" s="284">
        <f>MCF!R72</f>
        <v>1</v>
      </c>
      <c r="R73" s="67">
        <f t="shared" si="13"/>
        <v>0</v>
      </c>
      <c r="S73" s="67">
        <f t="shared" si="7"/>
        <v>0</v>
      </c>
      <c r="T73" s="67">
        <f t="shared" si="8"/>
        <v>0</v>
      </c>
      <c r="U73" s="67">
        <f t="shared" si="9"/>
        <v>0.15431029476235641</v>
      </c>
      <c r="V73" s="67">
        <f t="shared" si="10"/>
        <v>1.1188758822020502E-2</v>
      </c>
      <c r="W73" s="100">
        <f t="shared" si="11"/>
        <v>7.4591725480136675E-3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0.13128864323066125</v>
      </c>
      <c r="J74" s="67">
        <f t="shared" si="4"/>
        <v>9.5195007399889401E-3</v>
      </c>
      <c r="K74" s="100">
        <f t="shared" si="6"/>
        <v>6.3463338266592931E-3</v>
      </c>
      <c r="O74" s="96">
        <f>Amnt_Deposited!B69</f>
        <v>2055</v>
      </c>
      <c r="P74" s="99">
        <f>Amnt_Deposited!H69</f>
        <v>0</v>
      </c>
      <c r="Q74" s="284">
        <f>MCF!R73</f>
        <v>1</v>
      </c>
      <c r="R74" s="67">
        <f t="shared" si="13"/>
        <v>0</v>
      </c>
      <c r="S74" s="67">
        <f t="shared" si="7"/>
        <v>0</v>
      </c>
      <c r="T74" s="67">
        <f t="shared" si="8"/>
        <v>0</v>
      </c>
      <c r="U74" s="67">
        <f t="shared" si="9"/>
        <v>0.14387796518428633</v>
      </c>
      <c r="V74" s="67">
        <f t="shared" si="10"/>
        <v>1.0432329578070075E-2</v>
      </c>
      <c r="W74" s="100">
        <f t="shared" si="11"/>
        <v>6.9548863853800495E-3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0.12241271957210546</v>
      </c>
      <c r="J75" s="67">
        <f t="shared" si="4"/>
        <v>8.8759236585557889E-3</v>
      </c>
      <c r="K75" s="100">
        <f t="shared" si="6"/>
        <v>5.9172824390371923E-3</v>
      </c>
      <c r="O75" s="96">
        <f>Amnt_Deposited!B70</f>
        <v>2056</v>
      </c>
      <c r="P75" s="99">
        <f>Amnt_Deposited!H70</f>
        <v>0</v>
      </c>
      <c r="Q75" s="284">
        <f>MCF!R74</f>
        <v>1</v>
      </c>
      <c r="R75" s="67">
        <f t="shared" si="13"/>
        <v>0</v>
      </c>
      <c r="S75" s="67">
        <f t="shared" si="7"/>
        <v>0</v>
      </c>
      <c r="T75" s="67">
        <f t="shared" si="8"/>
        <v>0</v>
      </c>
      <c r="U75" s="67">
        <f t="shared" si="9"/>
        <v>0.13415092555847177</v>
      </c>
      <c r="V75" s="67">
        <f t="shared" si="10"/>
        <v>9.7270396258145667E-3</v>
      </c>
      <c r="W75" s="100">
        <f t="shared" si="11"/>
        <v>6.4846930838763778E-3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0.11413686320691105</v>
      </c>
      <c r="J76" s="67">
        <f t="shared" si="4"/>
        <v>8.2758563651944127E-3</v>
      </c>
      <c r="K76" s="100">
        <f t="shared" si="6"/>
        <v>5.5172375767962752E-3</v>
      </c>
      <c r="O76" s="96">
        <f>Amnt_Deposited!B71</f>
        <v>2057</v>
      </c>
      <c r="P76" s="99">
        <f>Amnt_Deposited!H71</f>
        <v>0</v>
      </c>
      <c r="Q76" s="284">
        <f>MCF!R75</f>
        <v>1</v>
      </c>
      <c r="R76" s="67">
        <f t="shared" si="13"/>
        <v>0</v>
      </c>
      <c r="S76" s="67">
        <f t="shared" si="7"/>
        <v>0</v>
      </c>
      <c r="T76" s="67">
        <f t="shared" si="8"/>
        <v>0</v>
      </c>
      <c r="U76" s="67">
        <f t="shared" si="9"/>
        <v>0.12508149392538201</v>
      </c>
      <c r="V76" s="67">
        <f t="shared" si="10"/>
        <v>9.0694316330897692E-3</v>
      </c>
      <c r="W76" s="100">
        <f t="shared" si="11"/>
        <v>6.0462877553931794E-3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0.10642050587757447</v>
      </c>
      <c r="J77" s="67">
        <f t="shared" si="4"/>
        <v>7.7163573293365746E-3</v>
      </c>
      <c r="K77" s="100">
        <f t="shared" si="6"/>
        <v>5.1442382195577164E-3</v>
      </c>
      <c r="O77" s="96">
        <f>Amnt_Deposited!B72</f>
        <v>2058</v>
      </c>
      <c r="P77" s="99">
        <f>Amnt_Deposited!H72</f>
        <v>0</v>
      </c>
      <c r="Q77" s="284">
        <f>MCF!R76</f>
        <v>1</v>
      </c>
      <c r="R77" s="67">
        <f t="shared" si="13"/>
        <v>0</v>
      </c>
      <c r="S77" s="67">
        <f t="shared" si="7"/>
        <v>0</v>
      </c>
      <c r="T77" s="67">
        <f t="shared" si="8"/>
        <v>0</v>
      </c>
      <c r="U77" s="67">
        <f t="shared" si="9"/>
        <v>0.11662521192062959</v>
      </c>
      <c r="V77" s="67">
        <f t="shared" si="10"/>
        <v>8.4562820047524127E-3</v>
      </c>
      <c r="W77" s="100">
        <f t="shared" si="11"/>
        <v>5.6375213365016082E-3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9.9225821991515084E-2</v>
      </c>
      <c r="J78" s="67">
        <f t="shared" si="4"/>
        <v>7.1946838860593903E-3</v>
      </c>
      <c r="K78" s="100">
        <f t="shared" si="6"/>
        <v>4.7964559240395929E-3</v>
      </c>
      <c r="O78" s="96">
        <f>Amnt_Deposited!B73</f>
        <v>2059</v>
      </c>
      <c r="P78" s="99">
        <f>Amnt_Deposited!H73</f>
        <v>0</v>
      </c>
      <c r="Q78" s="284">
        <f>MCF!R77</f>
        <v>1</v>
      </c>
      <c r="R78" s="67">
        <f t="shared" si="13"/>
        <v>0</v>
      </c>
      <c r="S78" s="67">
        <f t="shared" si="7"/>
        <v>0</v>
      </c>
      <c r="T78" s="67">
        <f t="shared" si="8"/>
        <v>0</v>
      </c>
      <c r="U78" s="67">
        <f t="shared" si="9"/>
        <v>0.10874062684001656</v>
      </c>
      <c r="V78" s="67">
        <f t="shared" si="10"/>
        <v>7.8845850806130331E-3</v>
      </c>
      <c r="W78" s="100">
        <f t="shared" si="11"/>
        <v>5.2563900537420218E-3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9.251754319997639E-2</v>
      </c>
      <c r="J79" s="67">
        <f t="shared" si="4"/>
        <v>6.7082787915386868E-3</v>
      </c>
      <c r="K79" s="100">
        <f t="shared" si="6"/>
        <v>4.4721858610257906E-3</v>
      </c>
      <c r="O79" s="96">
        <f>Amnt_Deposited!B74</f>
        <v>2060</v>
      </c>
      <c r="P79" s="99">
        <f>Amnt_Deposited!H74</f>
        <v>0</v>
      </c>
      <c r="Q79" s="284">
        <f>MCF!R78</f>
        <v>1</v>
      </c>
      <c r="R79" s="67">
        <f t="shared" si="13"/>
        <v>0</v>
      </c>
      <c r="S79" s="67">
        <f t="shared" si="7"/>
        <v>0</v>
      </c>
      <c r="T79" s="67">
        <f t="shared" si="8"/>
        <v>0</v>
      </c>
      <c r="U79" s="67">
        <f t="shared" si="9"/>
        <v>0.10138908843833033</v>
      </c>
      <c r="V79" s="67">
        <f t="shared" si="10"/>
        <v>7.351538401686235E-3</v>
      </c>
      <c r="W79" s="100">
        <f t="shared" si="11"/>
        <v>4.9010256011241564E-3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8.6262785512539575E-2</v>
      </c>
      <c r="J80" s="67">
        <f t="shared" si="4"/>
        <v>6.2547576874368146E-3</v>
      </c>
      <c r="K80" s="100">
        <f t="shared" si="6"/>
        <v>4.1698384582912092E-3</v>
      </c>
      <c r="O80" s="96">
        <f>Amnt_Deposited!B75</f>
        <v>2061</v>
      </c>
      <c r="P80" s="99">
        <f>Amnt_Deposited!H75</f>
        <v>0</v>
      </c>
      <c r="Q80" s="284">
        <f>MCF!R79</f>
        <v>1</v>
      </c>
      <c r="R80" s="67">
        <f t="shared" si="13"/>
        <v>0</v>
      </c>
      <c r="S80" s="67">
        <f t="shared" si="7"/>
        <v>0</v>
      </c>
      <c r="T80" s="67">
        <f t="shared" si="8"/>
        <v>0</v>
      </c>
      <c r="U80" s="67">
        <f t="shared" si="9"/>
        <v>9.4534559465796836E-2</v>
      </c>
      <c r="V80" s="67">
        <f t="shared" si="10"/>
        <v>6.8545289725334985E-3</v>
      </c>
      <c r="W80" s="100">
        <f t="shared" si="11"/>
        <v>4.5696859816889987E-3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8.0430888099764272E-2</v>
      </c>
      <c r="J81" s="67">
        <f t="shared" si="4"/>
        <v>5.8318974127753069E-3</v>
      </c>
      <c r="K81" s="100">
        <f t="shared" si="6"/>
        <v>3.8879316085168713E-3</v>
      </c>
      <c r="O81" s="96">
        <f>Amnt_Deposited!B76</f>
        <v>2062</v>
      </c>
      <c r="P81" s="99">
        <f>Amnt_Deposited!H76</f>
        <v>0</v>
      </c>
      <c r="Q81" s="284">
        <f>MCF!R80</f>
        <v>1</v>
      </c>
      <c r="R81" s="67">
        <f t="shared" si="13"/>
        <v>0</v>
      </c>
      <c r="S81" s="67">
        <f t="shared" si="7"/>
        <v>0</v>
      </c>
      <c r="T81" s="67">
        <f t="shared" si="8"/>
        <v>0</v>
      </c>
      <c r="U81" s="67">
        <f t="shared" si="9"/>
        <v>8.8143439013440336E-2</v>
      </c>
      <c r="V81" s="67">
        <f t="shared" si="10"/>
        <v>6.3911204523565031E-3</v>
      </c>
      <c r="W81" s="100">
        <f t="shared" si="11"/>
        <v>4.2607469682376681E-3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7.4993262993767087E-2</v>
      </c>
      <c r="J82" s="67">
        <f t="shared" si="4"/>
        <v>5.4376251059971856E-3</v>
      </c>
      <c r="K82" s="100">
        <f t="shared" si="6"/>
        <v>3.6250834039981234E-3</v>
      </c>
      <c r="O82" s="96">
        <f>Amnt_Deposited!B77</f>
        <v>2063</v>
      </c>
      <c r="P82" s="99">
        <f>Amnt_Deposited!H77</f>
        <v>0</v>
      </c>
      <c r="Q82" s="284">
        <f>MCF!R81</f>
        <v>1</v>
      </c>
      <c r="R82" s="67">
        <f t="shared" si="13"/>
        <v>0</v>
      </c>
      <c r="S82" s="67">
        <f t="shared" si="7"/>
        <v>0</v>
      </c>
      <c r="T82" s="67">
        <f t="shared" si="8"/>
        <v>0</v>
      </c>
      <c r="U82" s="67">
        <f t="shared" si="9"/>
        <v>8.2184397801388628E-2</v>
      </c>
      <c r="V82" s="67">
        <f t="shared" si="10"/>
        <v>5.9590412120517121E-3</v>
      </c>
      <c r="W82" s="100">
        <f t="shared" si="11"/>
        <v>3.9726941413678078E-3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6.9923254949969885E-2</v>
      </c>
      <c r="J83" s="67">
        <f t="shared" ref="J83:J99" si="18">I82*(1-$K$10)+H83</f>
        <v>5.0700080437972028E-3</v>
      </c>
      <c r="K83" s="100">
        <f t="shared" si="6"/>
        <v>3.3800053625314685E-3</v>
      </c>
      <c r="O83" s="96">
        <f>Amnt_Deposited!B78</f>
        <v>2064</v>
      </c>
      <c r="P83" s="99">
        <f>Amnt_Deposited!H78</f>
        <v>0</v>
      </c>
      <c r="Q83" s="284">
        <f>MCF!R82</f>
        <v>1</v>
      </c>
      <c r="R83" s="67">
        <f t="shared" ref="R83:R99" si="19">P83*$W$6*DOCF*Q83</f>
        <v>0</v>
      </c>
      <c r="S83" s="67">
        <f t="shared" si="7"/>
        <v>0</v>
      </c>
      <c r="T83" s="67">
        <f t="shared" si="8"/>
        <v>0</v>
      </c>
      <c r="U83" s="67">
        <f t="shared" si="9"/>
        <v>7.6628224602706754E-2</v>
      </c>
      <c r="V83" s="67">
        <f t="shared" si="10"/>
        <v>5.556173198681868E-3</v>
      </c>
      <c r="W83" s="100">
        <f t="shared" si="11"/>
        <v>3.7041154657879117E-3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6.5196010783059921E-2</v>
      </c>
      <c r="J84" s="67">
        <f t="shared" si="18"/>
        <v>4.7272441669099574E-3</v>
      </c>
      <c r="K84" s="100">
        <f t="shared" si="6"/>
        <v>3.151496111273305E-3</v>
      </c>
      <c r="O84" s="96">
        <f>Amnt_Deposited!B79</f>
        <v>2065</v>
      </c>
      <c r="P84" s="99">
        <f>Amnt_Deposited!H79</f>
        <v>0</v>
      </c>
      <c r="Q84" s="284">
        <f>MCF!R83</f>
        <v>1</v>
      </c>
      <c r="R84" s="67">
        <f t="shared" si="19"/>
        <v>0</v>
      </c>
      <c r="S84" s="67">
        <f t="shared" si="7"/>
        <v>0</v>
      </c>
      <c r="T84" s="67">
        <f t="shared" si="8"/>
        <v>0</v>
      </c>
      <c r="U84" s="67">
        <f t="shared" si="9"/>
        <v>7.1447683049928712E-2</v>
      </c>
      <c r="V84" s="67">
        <f t="shared" si="10"/>
        <v>5.1805415527780381E-3</v>
      </c>
      <c r="W84" s="100">
        <f t="shared" si="11"/>
        <v>3.4536943685186919E-3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6.0788357536646631E-2</v>
      </c>
      <c r="J85" s="67">
        <f t="shared" si="18"/>
        <v>4.4076532464132874E-3</v>
      </c>
      <c r="K85" s="100">
        <f t="shared" ref="K85:K99" si="20">J85*CH4_fraction*conv</f>
        <v>2.9384354976088583E-3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6.6617378122352508E-2</v>
      </c>
      <c r="V85" s="67">
        <f t="shared" ref="V85:V98" si="24">U84*(1-$W$10)+T85</f>
        <v>4.8303049275762074E-3</v>
      </c>
      <c r="W85" s="100">
        <f t="shared" ref="W85:W99" si="25">V85*CH4_fraction*conv</f>
        <v>3.2202032850508046E-3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5.6678688889402494E-2</v>
      </c>
      <c r="J86" s="67">
        <f t="shared" si="18"/>
        <v>4.1096686472441388E-3</v>
      </c>
      <c r="K86" s="100">
        <f t="shared" si="20"/>
        <v>2.7397790981627591E-3</v>
      </c>
      <c r="O86" s="96">
        <f>Amnt_Deposited!B81</f>
        <v>2067</v>
      </c>
      <c r="P86" s="99">
        <f>Amnt_Deposited!H81</f>
        <v>0</v>
      </c>
      <c r="Q86" s="284">
        <f>MCF!R85</f>
        <v>1</v>
      </c>
      <c r="R86" s="67">
        <f t="shared" si="19"/>
        <v>0</v>
      </c>
      <c r="S86" s="67">
        <f t="shared" si="21"/>
        <v>0</v>
      </c>
      <c r="T86" s="67">
        <f t="shared" si="22"/>
        <v>0</v>
      </c>
      <c r="U86" s="67">
        <f t="shared" si="23"/>
        <v>6.2113631659619202E-2</v>
      </c>
      <c r="V86" s="67">
        <f t="shared" si="24"/>
        <v>4.5037464627333051E-3</v>
      </c>
      <c r="W86" s="100">
        <f t="shared" si="25"/>
        <v>3.0024976418222033E-3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5.2846859240850821E-2</v>
      </c>
      <c r="J87" s="67">
        <f t="shared" si="18"/>
        <v>3.8318296485516734E-3</v>
      </c>
      <c r="K87" s="100">
        <f t="shared" si="20"/>
        <v>2.5545530990344488E-3</v>
      </c>
      <c r="O87" s="96">
        <f>Amnt_Deposited!B82</f>
        <v>2068</v>
      </c>
      <c r="P87" s="99">
        <f>Amnt_Deposited!H82</f>
        <v>0</v>
      </c>
      <c r="Q87" s="284">
        <f>MCF!R86</f>
        <v>1</v>
      </c>
      <c r="R87" s="67">
        <f t="shared" si="19"/>
        <v>0</v>
      </c>
      <c r="S87" s="67">
        <f t="shared" si="21"/>
        <v>0</v>
      </c>
      <c r="T87" s="67">
        <f t="shared" si="22"/>
        <v>0</v>
      </c>
      <c r="U87" s="67">
        <f t="shared" si="23"/>
        <v>5.7914366291343396E-2</v>
      </c>
      <c r="V87" s="67">
        <f t="shared" si="24"/>
        <v>4.1992653682758089E-3</v>
      </c>
      <c r="W87" s="100">
        <f t="shared" si="25"/>
        <v>2.7995102455172058E-3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4.9274084957608856E-2</v>
      </c>
      <c r="J88" s="67">
        <f t="shared" si="18"/>
        <v>3.5727742832419624E-3</v>
      </c>
      <c r="K88" s="100">
        <f t="shared" si="20"/>
        <v>2.3818495221613082E-3</v>
      </c>
      <c r="O88" s="96">
        <f>Amnt_Deposited!B83</f>
        <v>2069</v>
      </c>
      <c r="P88" s="99">
        <f>Amnt_Deposited!H83</f>
        <v>0</v>
      </c>
      <c r="Q88" s="284">
        <f>MCF!R87</f>
        <v>1</v>
      </c>
      <c r="R88" s="67">
        <f t="shared" si="19"/>
        <v>0</v>
      </c>
      <c r="S88" s="67">
        <f t="shared" si="21"/>
        <v>0</v>
      </c>
      <c r="T88" s="67">
        <f t="shared" si="22"/>
        <v>0</v>
      </c>
      <c r="U88" s="67">
        <f t="shared" si="23"/>
        <v>5.3998997213817956E-2</v>
      </c>
      <c r="V88" s="67">
        <f t="shared" si="24"/>
        <v>3.9153690775254402E-3</v>
      </c>
      <c r="W88" s="100">
        <f t="shared" si="25"/>
        <v>2.6102460516836267E-3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4.5942852295995144E-2</v>
      </c>
      <c r="J89" s="67">
        <f t="shared" si="18"/>
        <v>3.3312326616137095E-3</v>
      </c>
      <c r="K89" s="100">
        <f t="shared" si="20"/>
        <v>2.2208217744091397E-3</v>
      </c>
      <c r="O89" s="96">
        <f>Amnt_Deposited!B84</f>
        <v>2070</v>
      </c>
      <c r="P89" s="99">
        <f>Amnt_Deposited!H84</f>
        <v>0</v>
      </c>
      <c r="Q89" s="284">
        <f>MCF!R88</f>
        <v>1</v>
      </c>
      <c r="R89" s="67">
        <f t="shared" si="19"/>
        <v>0</v>
      </c>
      <c r="S89" s="67">
        <f t="shared" si="21"/>
        <v>0</v>
      </c>
      <c r="T89" s="67">
        <f t="shared" si="22"/>
        <v>0</v>
      </c>
      <c r="U89" s="67">
        <f t="shared" si="23"/>
        <v>5.034833128328238E-2</v>
      </c>
      <c r="V89" s="67">
        <f t="shared" si="24"/>
        <v>3.6506659305355744E-3</v>
      </c>
      <c r="W89" s="100">
        <f t="shared" si="25"/>
        <v>2.4337772870237162E-3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4.2836831549637681E-2</v>
      </c>
      <c r="J90" s="67">
        <f t="shared" si="18"/>
        <v>3.1060207463574655E-3</v>
      </c>
      <c r="K90" s="100">
        <f t="shared" si="20"/>
        <v>2.0706804975716437E-3</v>
      </c>
      <c r="O90" s="96">
        <f>Amnt_Deposited!B85</f>
        <v>2071</v>
      </c>
      <c r="P90" s="99">
        <f>Amnt_Deposited!H85</f>
        <v>0</v>
      </c>
      <c r="Q90" s="284">
        <f>MCF!R89</f>
        <v>1</v>
      </c>
      <c r="R90" s="67">
        <f t="shared" si="19"/>
        <v>0</v>
      </c>
      <c r="S90" s="67">
        <f t="shared" si="21"/>
        <v>0</v>
      </c>
      <c r="T90" s="67">
        <f t="shared" si="22"/>
        <v>0</v>
      </c>
      <c r="U90" s="67">
        <f t="shared" si="23"/>
        <v>4.6944472931109815E-2</v>
      </c>
      <c r="V90" s="67">
        <f t="shared" si="24"/>
        <v>3.4038583521725672E-3</v>
      </c>
      <c r="W90" s="100">
        <f t="shared" si="25"/>
        <v>2.269238901448378E-3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3.9940797001234318E-2</v>
      </c>
      <c r="J91" s="67">
        <f t="shared" si="18"/>
        <v>2.8960345484033618E-3</v>
      </c>
      <c r="K91" s="100">
        <f t="shared" si="20"/>
        <v>1.9306896989355745E-3</v>
      </c>
      <c r="O91" s="96">
        <f>Amnt_Deposited!B86</f>
        <v>2072</v>
      </c>
      <c r="P91" s="99">
        <f>Amnt_Deposited!H86</f>
        <v>0</v>
      </c>
      <c r="Q91" s="284">
        <f>MCF!R90</f>
        <v>1</v>
      </c>
      <c r="R91" s="67">
        <f t="shared" si="19"/>
        <v>0</v>
      </c>
      <c r="S91" s="67">
        <f t="shared" si="21"/>
        <v>0</v>
      </c>
      <c r="T91" s="67">
        <f t="shared" si="22"/>
        <v>0</v>
      </c>
      <c r="U91" s="67">
        <f t="shared" si="23"/>
        <v>4.3770736439708871E-2</v>
      </c>
      <c r="V91" s="67">
        <f t="shared" si="24"/>
        <v>3.1737364914009463E-3</v>
      </c>
      <c r="W91" s="100">
        <f t="shared" si="25"/>
        <v>2.1158243276006307E-3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3.7240552286068908E-2</v>
      </c>
      <c r="J92" s="67">
        <f t="shared" si="18"/>
        <v>2.7002447151654083E-3</v>
      </c>
      <c r="K92" s="100">
        <f t="shared" si="20"/>
        <v>1.8001631434436055E-3</v>
      </c>
      <c r="O92" s="96">
        <f>Amnt_Deposited!B87</f>
        <v>2073</v>
      </c>
      <c r="P92" s="99">
        <f>Amnt_Deposited!H87</f>
        <v>0</v>
      </c>
      <c r="Q92" s="284">
        <f>MCF!R91</f>
        <v>1</v>
      </c>
      <c r="R92" s="67">
        <f t="shared" si="19"/>
        <v>0</v>
      </c>
      <c r="S92" s="67">
        <f t="shared" si="21"/>
        <v>0</v>
      </c>
      <c r="T92" s="67">
        <f t="shared" si="22"/>
        <v>0</v>
      </c>
      <c r="U92" s="67">
        <f t="shared" si="23"/>
        <v>4.0811564149116637E-2</v>
      </c>
      <c r="V92" s="67">
        <f t="shared" si="24"/>
        <v>2.9591722905922303E-3</v>
      </c>
      <c r="W92" s="100">
        <f t="shared" si="25"/>
        <v>1.9727815270614867E-3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3.4722860801414984E-2</v>
      </c>
      <c r="J93" s="67">
        <f t="shared" si="18"/>
        <v>2.5176914846539245E-3</v>
      </c>
      <c r="K93" s="100">
        <f t="shared" si="20"/>
        <v>1.6784609897692829E-3</v>
      </c>
      <c r="O93" s="96">
        <f>Amnt_Deposited!B88</f>
        <v>2074</v>
      </c>
      <c r="P93" s="99">
        <f>Amnt_Deposited!H88</f>
        <v>0</v>
      </c>
      <c r="Q93" s="284">
        <f>MCF!R92</f>
        <v>1</v>
      </c>
      <c r="R93" s="67">
        <f t="shared" si="19"/>
        <v>0</v>
      </c>
      <c r="S93" s="67">
        <f t="shared" si="21"/>
        <v>0</v>
      </c>
      <c r="T93" s="67">
        <f t="shared" si="22"/>
        <v>0</v>
      </c>
      <c r="U93" s="67">
        <f t="shared" si="23"/>
        <v>3.8052450193331512E-2</v>
      </c>
      <c r="V93" s="67">
        <f t="shared" si="24"/>
        <v>2.7591139557851243E-3</v>
      </c>
      <c r="W93" s="100">
        <f t="shared" si="25"/>
        <v>1.8394093038567494E-3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3.2375380820693835E-2</v>
      </c>
      <c r="J94" s="67">
        <f t="shared" si="18"/>
        <v>2.3474799807211505E-3</v>
      </c>
      <c r="K94" s="100">
        <f t="shared" si="20"/>
        <v>1.5649866538141003E-3</v>
      </c>
      <c r="O94" s="96">
        <f>Amnt_Deposited!B89</f>
        <v>2075</v>
      </c>
      <c r="P94" s="99">
        <f>Amnt_Deposited!H89</f>
        <v>0</v>
      </c>
      <c r="Q94" s="284">
        <f>MCF!R93</f>
        <v>1</v>
      </c>
      <c r="R94" s="67">
        <f t="shared" si="19"/>
        <v>0</v>
      </c>
      <c r="S94" s="67">
        <f t="shared" si="21"/>
        <v>0</v>
      </c>
      <c r="T94" s="67">
        <f t="shared" si="22"/>
        <v>0</v>
      </c>
      <c r="U94" s="67">
        <f t="shared" si="23"/>
        <v>3.5479869392541205E-2</v>
      </c>
      <c r="V94" s="67">
        <f t="shared" si="24"/>
        <v>2.5725808007903035E-3</v>
      </c>
      <c r="W94" s="100">
        <f t="shared" si="25"/>
        <v>1.7150538671935355E-3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3.0186604994316499E-2</v>
      </c>
      <c r="J95" s="67">
        <f t="shared" si="18"/>
        <v>2.1887758263773355E-3</v>
      </c>
      <c r="K95" s="100">
        <f t="shared" si="20"/>
        <v>1.4591838842515569E-3</v>
      </c>
      <c r="O95" s="96">
        <f>Amnt_Deposited!B90</f>
        <v>2076</v>
      </c>
      <c r="P95" s="99">
        <f>Amnt_Deposited!H90</f>
        <v>0</v>
      </c>
      <c r="Q95" s="284">
        <f>MCF!R94</f>
        <v>1</v>
      </c>
      <c r="R95" s="67">
        <f t="shared" si="19"/>
        <v>0</v>
      </c>
      <c r="S95" s="67">
        <f t="shared" si="21"/>
        <v>0</v>
      </c>
      <c r="T95" s="67">
        <f t="shared" si="22"/>
        <v>0</v>
      </c>
      <c r="U95" s="67">
        <f t="shared" si="23"/>
        <v>3.3081210952675633E-2</v>
      </c>
      <c r="V95" s="67">
        <f t="shared" si="24"/>
        <v>2.3986584398655742E-3</v>
      </c>
      <c r="W95" s="100">
        <f t="shared" si="25"/>
        <v>1.5991056265770493E-3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2.8145803940642738E-2</v>
      </c>
      <c r="J96" s="67">
        <f t="shared" si="18"/>
        <v>2.0408010536737626E-3</v>
      </c>
      <c r="K96" s="100">
        <f t="shared" si="20"/>
        <v>1.3605340357825083E-3</v>
      </c>
      <c r="O96" s="96">
        <f>Amnt_Deposited!B91</f>
        <v>2077</v>
      </c>
      <c r="P96" s="99">
        <f>Amnt_Deposited!H91</f>
        <v>0</v>
      </c>
      <c r="Q96" s="284">
        <f>MCF!R95</f>
        <v>1</v>
      </c>
      <c r="R96" s="67">
        <f t="shared" si="19"/>
        <v>0</v>
      </c>
      <c r="S96" s="67">
        <f t="shared" si="21"/>
        <v>0</v>
      </c>
      <c r="T96" s="67">
        <f t="shared" si="22"/>
        <v>0</v>
      </c>
      <c r="U96" s="67">
        <f t="shared" si="23"/>
        <v>3.0844716647279728E-2</v>
      </c>
      <c r="V96" s="67">
        <f t="shared" si="24"/>
        <v>2.2364943053959055E-3</v>
      </c>
      <c r="W96" s="100">
        <f t="shared" si="25"/>
        <v>1.4909962035972702E-3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2.6242973650539774E-2</v>
      </c>
      <c r="J97" s="67">
        <f t="shared" si="18"/>
        <v>1.9028302901029637E-3</v>
      </c>
      <c r="K97" s="100">
        <f t="shared" si="20"/>
        <v>1.268553526735309E-3</v>
      </c>
      <c r="O97" s="96">
        <f>Amnt_Deposited!B92</f>
        <v>2078</v>
      </c>
      <c r="P97" s="99">
        <f>Amnt_Deposited!H92</f>
        <v>0</v>
      </c>
      <c r="Q97" s="284">
        <f>MCF!R96</f>
        <v>1</v>
      </c>
      <c r="R97" s="67">
        <f t="shared" si="19"/>
        <v>0</v>
      </c>
      <c r="S97" s="67">
        <f t="shared" si="21"/>
        <v>0</v>
      </c>
      <c r="T97" s="67">
        <f t="shared" si="22"/>
        <v>0</v>
      </c>
      <c r="U97" s="67">
        <f t="shared" si="23"/>
        <v>2.8759423178673738E-2</v>
      </c>
      <c r="V97" s="67">
        <f t="shared" si="24"/>
        <v>2.0852934686059884E-3</v>
      </c>
      <c r="W97" s="100">
        <f t="shared" si="25"/>
        <v>1.3901956457373255E-3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2.4468786447717928E-2</v>
      </c>
      <c r="J98" s="67">
        <f t="shared" si="18"/>
        <v>1.7741872028218461E-3</v>
      </c>
      <c r="K98" s="100">
        <f t="shared" si="20"/>
        <v>1.1827914685478974E-3</v>
      </c>
      <c r="O98" s="96">
        <f>Amnt_Deposited!B93</f>
        <v>2079</v>
      </c>
      <c r="P98" s="99">
        <f>Amnt_Deposited!H93</f>
        <v>0</v>
      </c>
      <c r="Q98" s="284">
        <f>MCF!R97</f>
        <v>1</v>
      </c>
      <c r="R98" s="67">
        <f t="shared" si="19"/>
        <v>0</v>
      </c>
      <c r="S98" s="67">
        <f t="shared" si="21"/>
        <v>0</v>
      </c>
      <c r="T98" s="67">
        <f t="shared" si="22"/>
        <v>0</v>
      </c>
      <c r="U98" s="67">
        <f t="shared" si="23"/>
        <v>2.6815108435855276E-2</v>
      </c>
      <c r="V98" s="67">
        <f t="shared" si="24"/>
        <v>1.9443147428184623E-3</v>
      </c>
      <c r="W98" s="100">
        <f t="shared" si="25"/>
        <v>1.2962098285456414E-3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2.2814545264450616E-2</v>
      </c>
      <c r="J99" s="68">
        <f t="shared" si="18"/>
        <v>1.6542411832673105E-3</v>
      </c>
      <c r="K99" s="102">
        <f t="shared" si="20"/>
        <v>1.1028274555115402E-3</v>
      </c>
      <c r="O99" s="97">
        <f>Amnt_Deposited!B94</f>
        <v>2080</v>
      </c>
      <c r="P99" s="101">
        <f>Amnt_Deposited!H94</f>
        <v>0</v>
      </c>
      <c r="Q99" s="285">
        <f>MCF!R98</f>
        <v>1</v>
      </c>
      <c r="R99" s="68">
        <f t="shared" si="19"/>
        <v>0</v>
      </c>
      <c r="S99" s="68">
        <f>R99*$W$12</f>
        <v>0</v>
      </c>
      <c r="T99" s="68">
        <f>R99*(1-$W$12)</f>
        <v>0</v>
      </c>
      <c r="U99" s="68">
        <f>S99+U98*$W$10</f>
        <v>2.5002241385699318E-2</v>
      </c>
      <c r="V99" s="68">
        <f>U98*(1-$W$10)+T99</f>
        <v>1.8128670501559574E-3</v>
      </c>
      <c r="W99" s="102">
        <f t="shared" si="25"/>
        <v>1.2085780334373049E-3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18.634474319999999</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18.634474319999999</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19.019389289999999</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19.019389289999999</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11.817411144000001</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11.817411144000001</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12.01998699</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12.01998699</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11.945437965999998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11.945437965999998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12.326875836000001</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12.326875836000001</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12.458449299999998</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12.458449299999998</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12.586128411999999</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12.586128411999999</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12.708452790000001</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12.708452790000001</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12.823683884000001</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12.823683884000001</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16.016635271999998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16.016635271999998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15.03264126</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15.03264126</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15.43269742</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15.43269742</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15.804431020000001</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15.804431020000001</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16.195383499999998</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16.195383499999998</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16.582669220000003</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16.582669220000003</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16.959460420000003</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16.959460420000003</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17.495882120000001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17.495882120000001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18.01384358</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18.01384358</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18.531805040000002</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18.531805040000002</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19.0497665</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19.0497665</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19.567727959999999</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19.567727959999999</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20.085689420000001</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20.085689420000001</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20.60365088</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20.60365088</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21.121612339999999</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21.121612339999999</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21.639573799999997</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21.639573799999997</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22.157535260000003</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22.157535260000003</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22.675496719999998</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22.675496719999998</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23.19345818</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23.19345818</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23.711419640000003</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23.711419640000003</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24.229381099999998</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24.229381099999998</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43">
        <v>0</v>
      </c>
      <c r="D16" s="744">
        <v>0</v>
      </c>
      <c r="E16" s="744">
        <v>1</v>
      </c>
      <c r="F16" s="744">
        <v>0</v>
      </c>
      <c r="G16" s="744">
        <v>0</v>
      </c>
      <c r="H16" s="812" t="s">
        <v>36</v>
      </c>
      <c r="I16" s="745">
        <v>0.2</v>
      </c>
      <c r="J16" s="746">
        <v>0.3</v>
      </c>
      <c r="K16" s="746">
        <v>0.25</v>
      </c>
      <c r="L16" s="746">
        <v>0.05</v>
      </c>
      <c r="M16" s="746">
        <v>0.2</v>
      </c>
      <c r="N16" s="812" t="s">
        <v>36</v>
      </c>
      <c r="O16" s="747"/>
      <c r="R16" s="811"/>
      <c r="S16" s="811"/>
    </row>
    <row r="17" spans="2:19" s="727" customFormat="1" ht="13.5" thickBot="1">
      <c r="B17" s="748" t="s">
        <v>1</v>
      </c>
      <c r="C17" s="748" t="s">
        <v>24</v>
      </c>
      <c r="D17" s="749" t="s">
        <v>24</v>
      </c>
      <c r="E17" s="749" t="s">
        <v>24</v>
      </c>
      <c r="F17" s="749" t="s">
        <v>24</v>
      </c>
      <c r="G17" s="749" t="s">
        <v>24</v>
      </c>
      <c r="H17" s="813"/>
      <c r="I17" s="748" t="s">
        <v>24</v>
      </c>
      <c r="J17" s="749" t="s">
        <v>24</v>
      </c>
      <c r="K17" s="749" t="s">
        <v>24</v>
      </c>
      <c r="L17" s="749" t="s">
        <v>24</v>
      </c>
      <c r="M17" s="749" t="s">
        <v>24</v>
      </c>
      <c r="N17" s="813"/>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17" t="s">
        <v>41</v>
      </c>
      <c r="F9" s="818"/>
      <c r="G9" s="818"/>
      <c r="H9" s="818"/>
      <c r="I9" s="818"/>
      <c r="J9" s="818"/>
      <c r="K9" s="818"/>
      <c r="L9" s="818"/>
      <c r="M9" s="818"/>
      <c r="N9" s="818"/>
      <c r="O9" s="818"/>
      <c r="P9" s="597"/>
      <c r="AC9" s="586" t="s">
        <v>232</v>
      </c>
      <c r="AD9" s="775">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5">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18.634474319999999</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19.019389289999999</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11.817411144000001</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12.01998699</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11.945437965999998</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12.326875836000001</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12.458449299999998</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12.586128411999999</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12.708452790000001</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12.823683884000001</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16.016635271999998</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15.03264126</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15.43269742</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15.804431020000001</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16.195383499999998</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16.582669220000003</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16.959460420000003</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17.495882120000001</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18.01384358</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18.531805040000002</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19.0497665</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19.567727959999999</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20.085689420000001</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20.60365088</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21.121612339999999</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21.639573799999997</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22.157535260000003</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22.675496719999998</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23.19345818</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23.711419640000003</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24.229381099999998</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Paser</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8.1059963291999999</v>
      </c>
      <c r="D14" s="548">
        <f>Activity!$C13*Activity!$D13*Activity!F13</f>
        <v>2.4038471872799998</v>
      </c>
      <c r="E14" s="548">
        <f>Activity!$C13*Activity!$D13*Activity!G13</f>
        <v>0</v>
      </c>
      <c r="F14" s="548">
        <f>Activity!$C13*Activity!$D13*Activity!H13</f>
        <v>0</v>
      </c>
      <c r="G14" s="548">
        <f>Activity!$C13*Activity!$D13*Activity!I13</f>
        <v>1.8448129576800001</v>
      </c>
      <c r="H14" s="548">
        <f>Activity!$C13*Activity!$D13*Activity!J13</f>
        <v>0.50313080663999998</v>
      </c>
      <c r="I14" s="548">
        <f>Activity!$C13*Activity!$D13*Activity!K13</f>
        <v>0.16771026887999999</v>
      </c>
      <c r="J14" s="548">
        <f>Activity!$C13*Activity!$D13*Activity!L13</f>
        <v>1.3416821510399999</v>
      </c>
      <c r="K14" s="549">
        <f>Activity!$C13*Activity!$D13*Activity!M13</f>
        <v>0.61493765255999999</v>
      </c>
      <c r="L14" s="549">
        <f>Activity!$C13*Activity!$D13*Activity!N13</f>
        <v>0.74537897279999998</v>
      </c>
      <c r="M14" s="548">
        <f>Activity!$C13*Activity!$D13*Activity!O13</f>
        <v>2.90697799392</v>
      </c>
      <c r="N14" s="412">
        <v>0</v>
      </c>
      <c r="O14" s="556">
        <f>Activity!C13*Activity!D13</f>
        <v>18.634474319999999</v>
      </c>
      <c r="P14" s="557">
        <f>Activity!X13</f>
        <v>0</v>
      </c>
    </row>
    <row r="15" spans="2:16">
      <c r="B15" s="34">
        <f>B14+1</f>
        <v>2001</v>
      </c>
      <c r="C15" s="771">
        <f>Activity!$C14*Activity!$D14*Activity!E14</f>
        <v>8.2734343411499989</v>
      </c>
      <c r="D15" s="551">
        <f>Activity!$C14*Activity!$D14*Activity!F14</f>
        <v>2.45350121841</v>
      </c>
      <c r="E15" s="549">
        <f>Activity!$C14*Activity!$D14*Activity!G14</f>
        <v>0</v>
      </c>
      <c r="F15" s="551">
        <f>Activity!$C14*Activity!$D14*Activity!H14</f>
        <v>0</v>
      </c>
      <c r="G15" s="551">
        <f>Activity!$C14*Activity!$D14*Activity!I14</f>
        <v>1.88291953971</v>
      </c>
      <c r="H15" s="551">
        <f>Activity!$C14*Activity!$D14*Activity!J14</f>
        <v>0.51352351083000003</v>
      </c>
      <c r="I15" s="551">
        <f>Activity!$C14*Activity!$D14*Activity!K14</f>
        <v>0.17117450360999997</v>
      </c>
      <c r="J15" s="552">
        <f>Activity!$C14*Activity!$D14*Activity!L14</f>
        <v>1.3693960288799998</v>
      </c>
      <c r="K15" s="551">
        <f>Activity!$C14*Activity!$D14*Activity!M14</f>
        <v>0.62763984657000005</v>
      </c>
      <c r="L15" s="551">
        <f>Activity!$C14*Activity!$D14*Activity!N14</f>
        <v>0.76077557159999998</v>
      </c>
      <c r="M15" s="549">
        <f>Activity!$C14*Activity!$D14*Activity!O14</f>
        <v>2.9670247292399998</v>
      </c>
      <c r="N15" s="413">
        <v>0</v>
      </c>
      <c r="O15" s="551">
        <f>Activity!C14*Activity!D14</f>
        <v>19.019389289999999</v>
      </c>
      <c r="P15" s="558">
        <f>Activity!X14</f>
        <v>0</v>
      </c>
    </row>
    <row r="16" spans="2:16">
      <c r="B16" s="7">
        <f t="shared" ref="B16:B21" si="0">B15+1</f>
        <v>2002</v>
      </c>
      <c r="C16" s="771">
        <f>Activity!$C15*Activity!$D15*Activity!E15</f>
        <v>5.1405738476400007</v>
      </c>
      <c r="D16" s="551">
        <f>Activity!$C15*Activity!$D15*Activity!F15</f>
        <v>1.5244460375760003</v>
      </c>
      <c r="E16" s="549">
        <f>Activity!$C15*Activity!$D15*Activity!G15</f>
        <v>0</v>
      </c>
      <c r="F16" s="551">
        <f>Activity!$C15*Activity!$D15*Activity!H15</f>
        <v>0</v>
      </c>
      <c r="G16" s="551">
        <f>Activity!$C15*Activity!$D15*Activity!I15</f>
        <v>1.1699237032560001</v>
      </c>
      <c r="H16" s="551">
        <f>Activity!$C15*Activity!$D15*Activity!J15</f>
        <v>0.31907010088800003</v>
      </c>
      <c r="I16" s="551">
        <f>Activity!$C15*Activity!$D15*Activity!K15</f>
        <v>0.106356700296</v>
      </c>
      <c r="J16" s="552">
        <f>Activity!$C15*Activity!$D15*Activity!L15</f>
        <v>0.85085360236800001</v>
      </c>
      <c r="K16" s="551">
        <f>Activity!$C15*Activity!$D15*Activity!M15</f>
        <v>0.38997456775200007</v>
      </c>
      <c r="L16" s="551">
        <f>Activity!$C15*Activity!$D15*Activity!N15</f>
        <v>0.47269644576000003</v>
      </c>
      <c r="M16" s="549">
        <f>Activity!$C15*Activity!$D15*Activity!O15</f>
        <v>1.8435161384640002</v>
      </c>
      <c r="N16" s="413">
        <v>0</v>
      </c>
      <c r="O16" s="551">
        <f>Activity!C15*Activity!D15</f>
        <v>11.817411144000001</v>
      </c>
      <c r="P16" s="558">
        <f>Activity!X15</f>
        <v>0</v>
      </c>
    </row>
    <row r="17" spans="2:16">
      <c r="B17" s="7">
        <f t="shared" si="0"/>
        <v>2003</v>
      </c>
      <c r="C17" s="771">
        <f>Activity!$C16*Activity!$D16*Activity!E16</f>
        <v>5.2286943406499997</v>
      </c>
      <c r="D17" s="551">
        <f>Activity!$C16*Activity!$D16*Activity!F16</f>
        <v>1.55057832171</v>
      </c>
      <c r="E17" s="549">
        <f>Activity!$C16*Activity!$D16*Activity!G16</f>
        <v>0</v>
      </c>
      <c r="F17" s="551">
        <f>Activity!$C16*Activity!$D16*Activity!H16</f>
        <v>0</v>
      </c>
      <c r="G17" s="551">
        <f>Activity!$C16*Activity!$D16*Activity!I16</f>
        <v>1.1899787120100001</v>
      </c>
      <c r="H17" s="551">
        <f>Activity!$C16*Activity!$D16*Activity!J16</f>
        <v>0.32453964872999996</v>
      </c>
      <c r="I17" s="551">
        <f>Activity!$C16*Activity!$D16*Activity!K16</f>
        <v>0.10817988290999998</v>
      </c>
      <c r="J17" s="552">
        <f>Activity!$C16*Activity!$D16*Activity!L16</f>
        <v>0.86543906327999987</v>
      </c>
      <c r="K17" s="551">
        <f>Activity!$C16*Activity!$D16*Activity!M16</f>
        <v>0.39665957067000002</v>
      </c>
      <c r="L17" s="551">
        <f>Activity!$C16*Activity!$D16*Activity!N16</f>
        <v>0.48079947959999997</v>
      </c>
      <c r="M17" s="549">
        <f>Activity!$C16*Activity!$D16*Activity!O16</f>
        <v>1.8751179704399998</v>
      </c>
      <c r="N17" s="413">
        <v>0</v>
      </c>
      <c r="O17" s="551">
        <f>Activity!C16*Activity!D16</f>
        <v>12.01998699</v>
      </c>
      <c r="P17" s="558">
        <f>Activity!X16</f>
        <v>0</v>
      </c>
    </row>
    <row r="18" spans="2:16">
      <c r="B18" s="7">
        <f t="shared" si="0"/>
        <v>2004</v>
      </c>
      <c r="C18" s="771">
        <f>Activity!$C17*Activity!$D17*Activity!E17</f>
        <v>5.1962655152099995</v>
      </c>
      <c r="D18" s="551">
        <f>Activity!$C17*Activity!$D17*Activity!F17</f>
        <v>1.5409614976139998</v>
      </c>
      <c r="E18" s="549">
        <f>Activity!$C17*Activity!$D17*Activity!G17</f>
        <v>0</v>
      </c>
      <c r="F18" s="551">
        <f>Activity!$C17*Activity!$D17*Activity!H17</f>
        <v>0</v>
      </c>
      <c r="G18" s="551">
        <f>Activity!$C17*Activity!$D17*Activity!I17</f>
        <v>1.1825983586339999</v>
      </c>
      <c r="H18" s="551">
        <f>Activity!$C17*Activity!$D17*Activity!J17</f>
        <v>0.32252682508199992</v>
      </c>
      <c r="I18" s="551">
        <f>Activity!$C17*Activity!$D17*Activity!K17</f>
        <v>0.10750894169399998</v>
      </c>
      <c r="J18" s="552">
        <f>Activity!$C17*Activity!$D17*Activity!L17</f>
        <v>0.86007153355199983</v>
      </c>
      <c r="K18" s="551">
        <f>Activity!$C17*Activity!$D17*Activity!M17</f>
        <v>0.39419945287799996</v>
      </c>
      <c r="L18" s="551">
        <f>Activity!$C17*Activity!$D17*Activity!N17</f>
        <v>0.47781751863999994</v>
      </c>
      <c r="M18" s="549">
        <f>Activity!$C17*Activity!$D17*Activity!O17</f>
        <v>1.8634883226959997</v>
      </c>
      <c r="N18" s="413">
        <v>0</v>
      </c>
      <c r="O18" s="551">
        <f>Activity!C17*Activity!D17</f>
        <v>11.945437965999998</v>
      </c>
      <c r="P18" s="558">
        <f>Activity!X17</f>
        <v>0</v>
      </c>
    </row>
    <row r="19" spans="2:16">
      <c r="B19" s="7">
        <f t="shared" si="0"/>
        <v>2005</v>
      </c>
      <c r="C19" s="771">
        <f>Activity!$C18*Activity!$D18*Activity!E18</f>
        <v>5.3621909886600001</v>
      </c>
      <c r="D19" s="551">
        <f>Activity!$C18*Activity!$D18*Activity!F18</f>
        <v>1.5901669828440002</v>
      </c>
      <c r="E19" s="549">
        <f>Activity!$C18*Activity!$D18*Activity!G18</f>
        <v>0</v>
      </c>
      <c r="F19" s="551">
        <f>Activity!$C18*Activity!$D18*Activity!H18</f>
        <v>0</v>
      </c>
      <c r="G19" s="551">
        <f>Activity!$C18*Activity!$D18*Activity!I18</f>
        <v>1.2203607077640002</v>
      </c>
      <c r="H19" s="551">
        <f>Activity!$C18*Activity!$D18*Activity!J18</f>
        <v>0.33282564757200001</v>
      </c>
      <c r="I19" s="551">
        <f>Activity!$C18*Activity!$D18*Activity!K18</f>
        <v>0.110941882524</v>
      </c>
      <c r="J19" s="552">
        <f>Activity!$C18*Activity!$D18*Activity!L18</f>
        <v>0.88753506019200001</v>
      </c>
      <c r="K19" s="551">
        <f>Activity!$C18*Activity!$D18*Activity!M18</f>
        <v>0.40678690258800004</v>
      </c>
      <c r="L19" s="551">
        <f>Activity!$C18*Activity!$D18*Activity!N18</f>
        <v>0.49307503344000003</v>
      </c>
      <c r="M19" s="549">
        <f>Activity!$C18*Activity!$D18*Activity!O18</f>
        <v>1.9229926304160001</v>
      </c>
      <c r="N19" s="413">
        <v>0</v>
      </c>
      <c r="O19" s="551">
        <f>Activity!C18*Activity!D18</f>
        <v>12.326875836000001</v>
      </c>
      <c r="P19" s="558">
        <f>Activity!X18</f>
        <v>0</v>
      </c>
    </row>
    <row r="20" spans="2:16">
      <c r="B20" s="7">
        <f t="shared" si="0"/>
        <v>2006</v>
      </c>
      <c r="C20" s="771">
        <f>Activity!$C19*Activity!$D19*Activity!E19</f>
        <v>5.4194254454999991</v>
      </c>
      <c r="D20" s="551">
        <f>Activity!$C19*Activity!$D19*Activity!F19</f>
        <v>1.6071399596999998</v>
      </c>
      <c r="E20" s="549">
        <f>Activity!$C19*Activity!$D19*Activity!G19</f>
        <v>0</v>
      </c>
      <c r="F20" s="551">
        <f>Activity!$C19*Activity!$D19*Activity!H19</f>
        <v>0</v>
      </c>
      <c r="G20" s="551">
        <f>Activity!$C19*Activity!$D19*Activity!I19</f>
        <v>1.2333864806999999</v>
      </c>
      <c r="H20" s="551">
        <f>Activity!$C19*Activity!$D19*Activity!J19</f>
        <v>0.33637813109999992</v>
      </c>
      <c r="I20" s="551">
        <f>Activity!$C19*Activity!$D19*Activity!K19</f>
        <v>0.11212604369999997</v>
      </c>
      <c r="J20" s="552">
        <f>Activity!$C19*Activity!$D19*Activity!L19</f>
        <v>0.89700834959999975</v>
      </c>
      <c r="K20" s="551">
        <f>Activity!$C19*Activity!$D19*Activity!M19</f>
        <v>0.41112882689999997</v>
      </c>
      <c r="L20" s="551">
        <f>Activity!$C19*Activity!$D19*Activity!N19</f>
        <v>0.49833797199999991</v>
      </c>
      <c r="M20" s="549">
        <f>Activity!$C19*Activity!$D19*Activity!O19</f>
        <v>1.9435180907999996</v>
      </c>
      <c r="N20" s="413">
        <v>0</v>
      </c>
      <c r="O20" s="551">
        <f>Activity!C19*Activity!D19</f>
        <v>12.458449299999998</v>
      </c>
      <c r="P20" s="558">
        <f>Activity!X19</f>
        <v>0</v>
      </c>
    </row>
    <row r="21" spans="2:16">
      <c r="B21" s="7">
        <f t="shared" si="0"/>
        <v>2007</v>
      </c>
      <c r="C21" s="771">
        <f>Activity!$C20*Activity!$D20*Activity!E20</f>
        <v>5.4749658592199992</v>
      </c>
      <c r="D21" s="551">
        <f>Activity!$C20*Activity!$D20*Activity!F20</f>
        <v>1.623610565148</v>
      </c>
      <c r="E21" s="549">
        <f>Activity!$C20*Activity!$D20*Activity!G20</f>
        <v>0</v>
      </c>
      <c r="F21" s="551">
        <f>Activity!$C20*Activity!$D20*Activity!H20</f>
        <v>0</v>
      </c>
      <c r="G21" s="551">
        <f>Activity!$C20*Activity!$D20*Activity!I20</f>
        <v>1.246026712788</v>
      </c>
      <c r="H21" s="551">
        <f>Activity!$C20*Activity!$D20*Activity!J20</f>
        <v>0.33982546712399997</v>
      </c>
      <c r="I21" s="551">
        <f>Activity!$C20*Activity!$D20*Activity!K20</f>
        <v>0.11327515570799998</v>
      </c>
      <c r="J21" s="552">
        <f>Activity!$C20*Activity!$D20*Activity!L20</f>
        <v>0.90620124566399984</v>
      </c>
      <c r="K21" s="551">
        <f>Activity!$C20*Activity!$D20*Activity!M20</f>
        <v>0.41534223759599997</v>
      </c>
      <c r="L21" s="551">
        <f>Activity!$C20*Activity!$D20*Activity!N20</f>
        <v>0.50344513648</v>
      </c>
      <c r="M21" s="549">
        <f>Activity!$C20*Activity!$D20*Activity!O20</f>
        <v>1.9634360322719999</v>
      </c>
      <c r="N21" s="413">
        <v>0</v>
      </c>
      <c r="O21" s="551">
        <f>Activity!C20*Activity!D20</f>
        <v>12.586128411999999</v>
      </c>
      <c r="P21" s="558">
        <f>Activity!X20</f>
        <v>0</v>
      </c>
    </row>
    <row r="22" spans="2:16">
      <c r="B22" s="7">
        <f t="shared" ref="B22:B85" si="1">B21+1</f>
        <v>2008</v>
      </c>
      <c r="C22" s="771">
        <f>Activity!$C21*Activity!$D21*Activity!E21</f>
        <v>5.52817696365</v>
      </c>
      <c r="D22" s="551">
        <f>Activity!$C21*Activity!$D21*Activity!F21</f>
        <v>1.6393904099100001</v>
      </c>
      <c r="E22" s="549">
        <f>Activity!$C21*Activity!$D21*Activity!G21</f>
        <v>0</v>
      </c>
      <c r="F22" s="551">
        <f>Activity!$C21*Activity!$D21*Activity!H21</f>
        <v>0</v>
      </c>
      <c r="G22" s="551">
        <f>Activity!$C21*Activity!$D21*Activity!I21</f>
        <v>1.2581368262100001</v>
      </c>
      <c r="H22" s="551">
        <f>Activity!$C21*Activity!$D21*Activity!J21</f>
        <v>0.34312822533000004</v>
      </c>
      <c r="I22" s="551">
        <f>Activity!$C21*Activity!$D21*Activity!K21</f>
        <v>0.11437607511</v>
      </c>
      <c r="J22" s="552">
        <f>Activity!$C21*Activity!$D21*Activity!L21</f>
        <v>0.91500860088000002</v>
      </c>
      <c r="K22" s="551">
        <f>Activity!$C21*Activity!$D21*Activity!M21</f>
        <v>0.41937894207000004</v>
      </c>
      <c r="L22" s="551">
        <f>Activity!$C21*Activity!$D21*Activity!N21</f>
        <v>0.50833811160000009</v>
      </c>
      <c r="M22" s="549">
        <f>Activity!$C21*Activity!$D21*Activity!O21</f>
        <v>1.9825186352400002</v>
      </c>
      <c r="N22" s="413">
        <v>0</v>
      </c>
      <c r="O22" s="551">
        <f>Activity!C21*Activity!D21</f>
        <v>12.708452790000001</v>
      </c>
      <c r="P22" s="558">
        <f>Activity!X21</f>
        <v>0</v>
      </c>
    </row>
    <row r="23" spans="2:16">
      <c r="B23" s="7">
        <f t="shared" si="1"/>
        <v>2009</v>
      </c>
      <c r="C23" s="771">
        <f>Activity!$C22*Activity!$D22*Activity!E22</f>
        <v>5.5783024895400004</v>
      </c>
      <c r="D23" s="551">
        <f>Activity!$C22*Activity!$D22*Activity!F22</f>
        <v>1.6542552210360002</v>
      </c>
      <c r="E23" s="549">
        <f>Activity!$C22*Activity!$D22*Activity!G22</f>
        <v>0</v>
      </c>
      <c r="F23" s="551">
        <f>Activity!$C22*Activity!$D22*Activity!H22</f>
        <v>0</v>
      </c>
      <c r="G23" s="551">
        <f>Activity!$C22*Activity!$D22*Activity!I22</f>
        <v>1.2695447045160002</v>
      </c>
      <c r="H23" s="551">
        <f>Activity!$C22*Activity!$D22*Activity!J22</f>
        <v>0.346239464868</v>
      </c>
      <c r="I23" s="551">
        <f>Activity!$C22*Activity!$D22*Activity!K22</f>
        <v>0.11541315495600001</v>
      </c>
      <c r="J23" s="552">
        <f>Activity!$C22*Activity!$D22*Activity!L22</f>
        <v>0.92330523964800004</v>
      </c>
      <c r="K23" s="551">
        <f>Activity!$C22*Activity!$D22*Activity!M22</f>
        <v>0.42318156817200003</v>
      </c>
      <c r="L23" s="551">
        <f>Activity!$C22*Activity!$D22*Activity!N22</f>
        <v>0.51294735536000002</v>
      </c>
      <c r="M23" s="549">
        <f>Activity!$C22*Activity!$D22*Activity!O22</f>
        <v>2.000494685904</v>
      </c>
      <c r="N23" s="413">
        <v>0</v>
      </c>
      <c r="O23" s="551">
        <f>Activity!C22*Activity!D22</f>
        <v>12.823683884000001</v>
      </c>
      <c r="P23" s="558">
        <f>Activity!X22</f>
        <v>0</v>
      </c>
    </row>
    <row r="24" spans="2:16">
      <c r="B24" s="7">
        <f t="shared" si="1"/>
        <v>2010</v>
      </c>
      <c r="C24" s="771">
        <f>Activity!$C23*Activity!$D23*Activity!E23</f>
        <v>6.9672363433199997</v>
      </c>
      <c r="D24" s="551">
        <f>Activity!$C23*Activity!$D23*Activity!F23</f>
        <v>2.0661459500879999</v>
      </c>
      <c r="E24" s="549">
        <f>Activity!$C23*Activity!$D23*Activity!G23</f>
        <v>0</v>
      </c>
      <c r="F24" s="551">
        <f>Activity!$C23*Activity!$D23*Activity!H23</f>
        <v>0</v>
      </c>
      <c r="G24" s="551">
        <f>Activity!$C23*Activity!$D23*Activity!I23</f>
        <v>1.585646891928</v>
      </c>
      <c r="H24" s="551">
        <f>Activity!$C23*Activity!$D23*Activity!J23</f>
        <v>0.43244915234399994</v>
      </c>
      <c r="I24" s="551">
        <f>Activity!$C23*Activity!$D23*Activity!K23</f>
        <v>0.14414971744799998</v>
      </c>
      <c r="J24" s="552">
        <f>Activity!$C23*Activity!$D23*Activity!L23</f>
        <v>1.1531977395839998</v>
      </c>
      <c r="K24" s="551">
        <f>Activity!$C23*Activity!$D23*Activity!M23</f>
        <v>0.52854896397599993</v>
      </c>
      <c r="L24" s="551">
        <f>Activity!$C23*Activity!$D23*Activity!N23</f>
        <v>0.64066541087999995</v>
      </c>
      <c r="M24" s="549">
        <f>Activity!$C23*Activity!$D23*Activity!O23</f>
        <v>2.4985951024319997</v>
      </c>
      <c r="N24" s="413">
        <v>0</v>
      </c>
      <c r="O24" s="551">
        <f>Activity!C23*Activity!D23</f>
        <v>16.016635271999998</v>
      </c>
      <c r="P24" s="558">
        <f>Activity!X23</f>
        <v>0</v>
      </c>
    </row>
    <row r="25" spans="2:16">
      <c r="B25" s="7">
        <f t="shared" si="1"/>
        <v>2011</v>
      </c>
      <c r="C25" s="774">
        <f>Activity!$C24*Activity!$D24*Activity!E24</f>
        <v>6.5391989481000001</v>
      </c>
      <c r="D25" s="551">
        <f>Activity!$C24*Activity!$D24*Activity!F24</f>
        <v>1.9392107225400002</v>
      </c>
      <c r="E25" s="549">
        <f>Activity!$C24*Activity!$D24*Activity!G24</f>
        <v>0</v>
      </c>
      <c r="F25" s="551">
        <f>Activity!$C24*Activity!$D24*Activity!H24</f>
        <v>0</v>
      </c>
      <c r="G25" s="551">
        <f>Activity!$C24*Activity!$D24*Activity!I24</f>
        <v>1.48823148474</v>
      </c>
      <c r="H25" s="551">
        <f>Activity!$C24*Activity!$D24*Activity!J24</f>
        <v>0.40588131401999999</v>
      </c>
      <c r="I25" s="551">
        <f>Activity!$C24*Activity!$D24*Activity!K24</f>
        <v>0.13529377133999998</v>
      </c>
      <c r="J25" s="552">
        <f>Activity!$C24*Activity!$D24*Activity!L24</f>
        <v>1.0823501707199998</v>
      </c>
      <c r="K25" s="551">
        <f>Activity!$C24*Activity!$D24*Activity!M24</f>
        <v>0.49607716158000004</v>
      </c>
      <c r="L25" s="551">
        <f>Activity!$C24*Activity!$D24*Activity!N24</f>
        <v>0.60130565040000006</v>
      </c>
      <c r="M25" s="549">
        <f>Activity!$C24*Activity!$D24*Activity!O24</f>
        <v>2.3450920365600001</v>
      </c>
      <c r="N25" s="413">
        <v>0</v>
      </c>
      <c r="O25" s="551">
        <f>Activity!C24*Activity!D24</f>
        <v>15.03264126</v>
      </c>
      <c r="P25" s="558">
        <f>Activity!X24</f>
        <v>0</v>
      </c>
    </row>
    <row r="26" spans="2:16">
      <c r="B26" s="7">
        <f t="shared" si="1"/>
        <v>2012</v>
      </c>
      <c r="C26" s="774">
        <f>Activity!$C25*Activity!$D25*Activity!E25</f>
        <v>6.7132233777000003</v>
      </c>
      <c r="D26" s="551">
        <f>Activity!$C25*Activity!$D25*Activity!F25</f>
        <v>1.9908179671800001</v>
      </c>
      <c r="E26" s="549">
        <f>Activity!$C25*Activity!$D25*Activity!G25</f>
        <v>0</v>
      </c>
      <c r="F26" s="551">
        <f>Activity!$C25*Activity!$D25*Activity!H25</f>
        <v>0</v>
      </c>
      <c r="G26" s="551">
        <f>Activity!$C25*Activity!$D25*Activity!I25</f>
        <v>1.52783704458</v>
      </c>
      <c r="H26" s="551">
        <f>Activity!$C25*Activity!$D25*Activity!J25</f>
        <v>0.41668283033999998</v>
      </c>
      <c r="I26" s="551">
        <f>Activity!$C25*Activity!$D25*Activity!K25</f>
        <v>0.13889427677999999</v>
      </c>
      <c r="J26" s="552">
        <f>Activity!$C25*Activity!$D25*Activity!L25</f>
        <v>1.1111542142399999</v>
      </c>
      <c r="K26" s="551">
        <f>Activity!$C25*Activity!$D25*Activity!M25</f>
        <v>0.50927901486000005</v>
      </c>
      <c r="L26" s="551">
        <f>Activity!$C25*Activity!$D25*Activity!N25</f>
        <v>0.61730789679999998</v>
      </c>
      <c r="M26" s="549">
        <f>Activity!$C25*Activity!$D25*Activity!O25</f>
        <v>2.40750079752</v>
      </c>
      <c r="N26" s="413">
        <v>0</v>
      </c>
      <c r="O26" s="551">
        <f>Activity!C25*Activity!D25</f>
        <v>15.43269742</v>
      </c>
      <c r="P26" s="558">
        <f>Activity!X25</f>
        <v>0</v>
      </c>
    </row>
    <row r="27" spans="2:16">
      <c r="B27" s="7">
        <f t="shared" si="1"/>
        <v>2013</v>
      </c>
      <c r="C27" s="774">
        <f>Activity!$C26*Activity!$D26*Activity!E26</f>
        <v>6.8749274937000004</v>
      </c>
      <c r="D27" s="551">
        <f>Activity!$C26*Activity!$D26*Activity!F26</f>
        <v>2.0387716015800001</v>
      </c>
      <c r="E27" s="549">
        <f>Activity!$C26*Activity!$D26*Activity!G26</f>
        <v>0</v>
      </c>
      <c r="F27" s="551">
        <f>Activity!$C26*Activity!$D26*Activity!H26</f>
        <v>0</v>
      </c>
      <c r="G27" s="551">
        <f>Activity!$C26*Activity!$D26*Activity!I26</f>
        <v>1.5646386709800002</v>
      </c>
      <c r="H27" s="551">
        <f>Activity!$C26*Activity!$D26*Activity!J26</f>
        <v>0.42671963754000003</v>
      </c>
      <c r="I27" s="551">
        <f>Activity!$C26*Activity!$D26*Activity!K26</f>
        <v>0.14223987918</v>
      </c>
      <c r="J27" s="552">
        <f>Activity!$C26*Activity!$D26*Activity!L26</f>
        <v>1.13791903344</v>
      </c>
      <c r="K27" s="551">
        <f>Activity!$C26*Activity!$D26*Activity!M26</f>
        <v>0.52154622366000003</v>
      </c>
      <c r="L27" s="551">
        <f>Activity!$C26*Activity!$D26*Activity!N26</f>
        <v>0.63217724080000004</v>
      </c>
      <c r="M27" s="549">
        <f>Activity!$C26*Activity!$D26*Activity!O26</f>
        <v>2.4654912391200003</v>
      </c>
      <c r="N27" s="413">
        <v>0</v>
      </c>
      <c r="O27" s="551">
        <f>Activity!C26*Activity!D26</f>
        <v>15.804431020000001</v>
      </c>
      <c r="P27" s="558">
        <f>Activity!X26</f>
        <v>0</v>
      </c>
    </row>
    <row r="28" spans="2:16">
      <c r="B28" s="7">
        <f t="shared" si="1"/>
        <v>2014</v>
      </c>
      <c r="C28" s="774">
        <f>Activity!$C27*Activity!$D27*Activity!E27</f>
        <v>7.0449918224999992</v>
      </c>
      <c r="D28" s="551">
        <f>Activity!$C27*Activity!$D27*Activity!F27</f>
        <v>2.0892044715</v>
      </c>
      <c r="E28" s="549">
        <f>Activity!$C27*Activity!$D27*Activity!G27</f>
        <v>0</v>
      </c>
      <c r="F28" s="551">
        <f>Activity!$C27*Activity!$D27*Activity!H27</f>
        <v>0</v>
      </c>
      <c r="G28" s="551">
        <f>Activity!$C27*Activity!$D27*Activity!I27</f>
        <v>1.6033429664999999</v>
      </c>
      <c r="H28" s="551">
        <f>Activity!$C27*Activity!$D27*Activity!J27</f>
        <v>0.43727535449999994</v>
      </c>
      <c r="I28" s="551">
        <f>Activity!$C27*Activity!$D27*Activity!K27</f>
        <v>0.14575845149999997</v>
      </c>
      <c r="J28" s="552">
        <f>Activity!$C27*Activity!$D27*Activity!L27</f>
        <v>1.1660676119999998</v>
      </c>
      <c r="K28" s="551">
        <f>Activity!$C27*Activity!$D27*Activity!M27</f>
        <v>0.53444765549999995</v>
      </c>
      <c r="L28" s="551">
        <f>Activity!$C27*Activity!$D27*Activity!N27</f>
        <v>0.64781533999999996</v>
      </c>
      <c r="M28" s="549">
        <f>Activity!$C27*Activity!$D27*Activity!O27</f>
        <v>2.5264798259999997</v>
      </c>
      <c r="N28" s="413">
        <v>0</v>
      </c>
      <c r="O28" s="551">
        <f>Activity!C27*Activity!D27</f>
        <v>16.195383499999998</v>
      </c>
      <c r="P28" s="558">
        <f>Activity!X27</f>
        <v>0</v>
      </c>
    </row>
    <row r="29" spans="2:16">
      <c r="B29" s="7">
        <f t="shared" si="1"/>
        <v>2015</v>
      </c>
      <c r="C29" s="774">
        <f>Activity!$C28*Activity!$D28*Activity!E28</f>
        <v>7.2134611107000017</v>
      </c>
      <c r="D29" s="551">
        <f>Activity!$C28*Activity!$D28*Activity!F28</f>
        <v>2.1391643293800007</v>
      </c>
      <c r="E29" s="549">
        <f>Activity!$C28*Activity!$D28*Activity!G28</f>
        <v>0</v>
      </c>
      <c r="F29" s="551">
        <f>Activity!$C28*Activity!$D28*Activity!H28</f>
        <v>0</v>
      </c>
      <c r="G29" s="551">
        <f>Activity!$C28*Activity!$D28*Activity!I28</f>
        <v>1.6416842527800004</v>
      </c>
      <c r="H29" s="551">
        <f>Activity!$C28*Activity!$D28*Activity!J28</f>
        <v>0.44773206894000006</v>
      </c>
      <c r="I29" s="551">
        <f>Activity!$C28*Activity!$D28*Activity!K28</f>
        <v>0.14924402298000003</v>
      </c>
      <c r="J29" s="552">
        <f>Activity!$C28*Activity!$D28*Activity!L28</f>
        <v>1.1939521838400002</v>
      </c>
      <c r="K29" s="551">
        <f>Activity!$C28*Activity!$D28*Activity!M28</f>
        <v>0.54722808426000014</v>
      </c>
      <c r="L29" s="551">
        <f>Activity!$C28*Activity!$D28*Activity!N28</f>
        <v>0.66330676880000017</v>
      </c>
      <c r="M29" s="549">
        <f>Activity!$C28*Activity!$D28*Activity!O28</f>
        <v>2.5868963983200004</v>
      </c>
      <c r="N29" s="413">
        <v>0</v>
      </c>
      <c r="O29" s="551">
        <f>Activity!C28*Activity!D28</f>
        <v>16.582669220000003</v>
      </c>
      <c r="P29" s="558">
        <f>Activity!X28</f>
        <v>0</v>
      </c>
    </row>
    <row r="30" spans="2:16">
      <c r="B30" s="7">
        <f t="shared" si="1"/>
        <v>2016</v>
      </c>
      <c r="C30" s="774">
        <f>Activity!$C29*Activity!$D29*Activity!E29</f>
        <v>7.3773652827000014</v>
      </c>
      <c r="D30" s="551">
        <f>Activity!$C29*Activity!$D29*Activity!F29</f>
        <v>2.1877703941800006</v>
      </c>
      <c r="E30" s="549">
        <f>Activity!$C29*Activity!$D29*Activity!G29</f>
        <v>0</v>
      </c>
      <c r="F30" s="551">
        <f>Activity!$C29*Activity!$D29*Activity!H29</f>
        <v>0</v>
      </c>
      <c r="G30" s="551">
        <f>Activity!$C29*Activity!$D29*Activity!I29</f>
        <v>1.6789865815800002</v>
      </c>
      <c r="H30" s="551">
        <f>Activity!$C29*Activity!$D29*Activity!J29</f>
        <v>0.45790543134000006</v>
      </c>
      <c r="I30" s="551">
        <f>Activity!$C29*Activity!$D29*Activity!K29</f>
        <v>0.15263514378000001</v>
      </c>
      <c r="J30" s="552">
        <f>Activity!$C29*Activity!$D29*Activity!L29</f>
        <v>1.2210811502400001</v>
      </c>
      <c r="K30" s="551">
        <f>Activity!$C29*Activity!$D29*Activity!M29</f>
        <v>0.55966219386000016</v>
      </c>
      <c r="L30" s="551">
        <f>Activity!$C29*Activity!$D29*Activity!N29</f>
        <v>0.67837841680000011</v>
      </c>
      <c r="M30" s="549">
        <f>Activity!$C29*Activity!$D29*Activity!O29</f>
        <v>2.6456758255200006</v>
      </c>
      <c r="N30" s="413">
        <v>0</v>
      </c>
      <c r="O30" s="551">
        <f>Activity!C29*Activity!D29</f>
        <v>16.959460420000003</v>
      </c>
      <c r="P30" s="558">
        <f>Activity!X29</f>
        <v>0</v>
      </c>
    </row>
    <row r="31" spans="2:16">
      <c r="B31" s="7">
        <f t="shared" si="1"/>
        <v>2017</v>
      </c>
      <c r="C31" s="774">
        <f>Activity!$C30*Activity!$D30*Activity!E30</f>
        <v>7.6107087222000001</v>
      </c>
      <c r="D31" s="551">
        <f>Activity!$C30*Activity!$D30*Activity!F30</f>
        <v>2.25696879348</v>
      </c>
      <c r="E31" s="549">
        <f>Activity!$C30*Activity!$D30*Activity!G30</f>
        <v>0</v>
      </c>
      <c r="F31" s="551">
        <f>Activity!$C30*Activity!$D30*Activity!H30</f>
        <v>0</v>
      </c>
      <c r="G31" s="551">
        <f>Activity!$C30*Activity!$D30*Activity!I30</f>
        <v>1.7320923298800002</v>
      </c>
      <c r="H31" s="551">
        <f>Activity!$C30*Activity!$D30*Activity!J30</f>
        <v>0.47238881724000004</v>
      </c>
      <c r="I31" s="551">
        <f>Activity!$C30*Activity!$D30*Activity!K30</f>
        <v>0.15746293908</v>
      </c>
      <c r="J31" s="552">
        <f>Activity!$C30*Activity!$D30*Activity!L30</f>
        <v>1.25970351264</v>
      </c>
      <c r="K31" s="551">
        <f>Activity!$C30*Activity!$D30*Activity!M30</f>
        <v>0.57736410996000009</v>
      </c>
      <c r="L31" s="551">
        <f>Activity!$C30*Activity!$D30*Activity!N30</f>
        <v>0.69983528480000001</v>
      </c>
      <c r="M31" s="549">
        <f>Activity!$C30*Activity!$D30*Activity!O30</f>
        <v>2.7293576107200002</v>
      </c>
      <c r="N31" s="413">
        <v>0</v>
      </c>
      <c r="O31" s="551">
        <f>Activity!C30*Activity!D30</f>
        <v>17.495882120000001</v>
      </c>
      <c r="P31" s="558">
        <f>Activity!X30</f>
        <v>0</v>
      </c>
    </row>
    <row r="32" spans="2:16">
      <c r="B32" s="7">
        <f t="shared" si="1"/>
        <v>2018</v>
      </c>
      <c r="C32" s="774">
        <f>Activity!$C31*Activity!$D31*Activity!E31</f>
        <v>7.8360219572999998</v>
      </c>
      <c r="D32" s="551">
        <f>Activity!$C31*Activity!$D31*Activity!F31</f>
        <v>2.32378582182</v>
      </c>
      <c r="E32" s="549">
        <f>Activity!$C31*Activity!$D31*Activity!G31</f>
        <v>0</v>
      </c>
      <c r="F32" s="551">
        <f>Activity!$C31*Activity!$D31*Activity!H31</f>
        <v>0</v>
      </c>
      <c r="G32" s="551">
        <f>Activity!$C31*Activity!$D31*Activity!I31</f>
        <v>1.7833705144200001</v>
      </c>
      <c r="H32" s="551">
        <f>Activity!$C31*Activity!$D31*Activity!J31</f>
        <v>0.48637377665999998</v>
      </c>
      <c r="I32" s="551">
        <f>Activity!$C31*Activity!$D31*Activity!K31</f>
        <v>0.16212459221999997</v>
      </c>
      <c r="J32" s="552">
        <f>Activity!$C31*Activity!$D31*Activity!L31</f>
        <v>1.2969967377599998</v>
      </c>
      <c r="K32" s="551">
        <f>Activity!$C31*Activity!$D31*Activity!M31</f>
        <v>0.59445683814000005</v>
      </c>
      <c r="L32" s="551">
        <f>Activity!$C31*Activity!$D31*Activity!N31</f>
        <v>0.72055374319999999</v>
      </c>
      <c r="M32" s="549">
        <f>Activity!$C31*Activity!$D31*Activity!O31</f>
        <v>2.8101595984799999</v>
      </c>
      <c r="N32" s="413">
        <v>0</v>
      </c>
      <c r="O32" s="551">
        <f>Activity!C31*Activity!D31</f>
        <v>18.01384358</v>
      </c>
      <c r="P32" s="558">
        <f>Activity!X31</f>
        <v>0</v>
      </c>
    </row>
    <row r="33" spans="2:16">
      <c r="B33" s="7">
        <f t="shared" si="1"/>
        <v>2019</v>
      </c>
      <c r="C33" s="774">
        <f>Activity!$C32*Activity!$D32*Activity!E32</f>
        <v>8.0613351924000014</v>
      </c>
      <c r="D33" s="551">
        <f>Activity!$C32*Activity!$D32*Activity!F32</f>
        <v>2.3906028501600005</v>
      </c>
      <c r="E33" s="549">
        <f>Activity!$C32*Activity!$D32*Activity!G32</f>
        <v>0</v>
      </c>
      <c r="F33" s="551">
        <f>Activity!$C32*Activity!$D32*Activity!H32</f>
        <v>0</v>
      </c>
      <c r="G33" s="551">
        <f>Activity!$C32*Activity!$D32*Activity!I32</f>
        <v>1.8346486989600004</v>
      </c>
      <c r="H33" s="551">
        <f>Activity!$C32*Activity!$D32*Activity!J32</f>
        <v>0.50035873608000003</v>
      </c>
      <c r="I33" s="551">
        <f>Activity!$C32*Activity!$D32*Activity!K32</f>
        <v>0.16678624536</v>
      </c>
      <c r="J33" s="552">
        <f>Activity!$C32*Activity!$D32*Activity!L32</f>
        <v>1.33428996288</v>
      </c>
      <c r="K33" s="551">
        <f>Activity!$C32*Activity!$D32*Activity!M32</f>
        <v>0.61154956632000013</v>
      </c>
      <c r="L33" s="551">
        <f>Activity!$C32*Activity!$D32*Activity!N32</f>
        <v>0.74127220160000007</v>
      </c>
      <c r="M33" s="549">
        <f>Activity!$C32*Activity!$D32*Activity!O32</f>
        <v>2.8909615862400004</v>
      </c>
      <c r="N33" s="413">
        <v>0</v>
      </c>
      <c r="O33" s="551">
        <f>Activity!C32*Activity!D32</f>
        <v>18.531805040000002</v>
      </c>
      <c r="P33" s="558">
        <f>Activity!X32</f>
        <v>0</v>
      </c>
    </row>
    <row r="34" spans="2:16">
      <c r="B34" s="7">
        <f t="shared" si="1"/>
        <v>2020</v>
      </c>
      <c r="C34" s="774">
        <f>Activity!$C33*Activity!$D33*Activity!E33</f>
        <v>8.2866484274999994</v>
      </c>
      <c r="D34" s="551">
        <f>Activity!$C33*Activity!$D33*Activity!F33</f>
        <v>2.4574198785000001</v>
      </c>
      <c r="E34" s="549">
        <f>Activity!$C33*Activity!$D33*Activity!G33</f>
        <v>0</v>
      </c>
      <c r="F34" s="551">
        <f>Activity!$C33*Activity!$D33*Activity!H33</f>
        <v>0</v>
      </c>
      <c r="G34" s="551">
        <f>Activity!$C33*Activity!$D33*Activity!I33</f>
        <v>1.8859268835</v>
      </c>
      <c r="H34" s="551">
        <f>Activity!$C33*Activity!$D33*Activity!J33</f>
        <v>0.51434369550000003</v>
      </c>
      <c r="I34" s="551">
        <f>Activity!$C33*Activity!$D33*Activity!K33</f>
        <v>0.1714478985</v>
      </c>
      <c r="J34" s="552">
        <f>Activity!$C33*Activity!$D33*Activity!L33</f>
        <v>1.371583188</v>
      </c>
      <c r="K34" s="551">
        <f>Activity!$C33*Activity!$D33*Activity!M33</f>
        <v>0.62864229450000009</v>
      </c>
      <c r="L34" s="551">
        <f>Activity!$C33*Activity!$D33*Activity!N33</f>
        <v>0.76199066000000004</v>
      </c>
      <c r="M34" s="549">
        <f>Activity!$C33*Activity!$D33*Activity!O33</f>
        <v>2.9717635740000001</v>
      </c>
      <c r="N34" s="413">
        <v>0</v>
      </c>
      <c r="O34" s="551">
        <f>Activity!C33*Activity!D33</f>
        <v>19.0497665</v>
      </c>
      <c r="P34" s="558">
        <f>Activity!X33</f>
        <v>0</v>
      </c>
    </row>
    <row r="35" spans="2:16">
      <c r="B35" s="7">
        <f t="shared" si="1"/>
        <v>2021</v>
      </c>
      <c r="C35" s="774">
        <f>Activity!$C34*Activity!$D34*Activity!E34</f>
        <v>8.5119616625999992</v>
      </c>
      <c r="D35" s="551">
        <f>Activity!$C34*Activity!$D34*Activity!F34</f>
        <v>2.5242369068400001</v>
      </c>
      <c r="E35" s="549">
        <f>Activity!$C34*Activity!$D34*Activity!G34</f>
        <v>0</v>
      </c>
      <c r="F35" s="551">
        <f>Activity!$C34*Activity!$D34*Activity!H34</f>
        <v>0</v>
      </c>
      <c r="G35" s="551">
        <f>Activity!$C34*Activity!$D34*Activity!I34</f>
        <v>1.9372050680399999</v>
      </c>
      <c r="H35" s="551">
        <f>Activity!$C34*Activity!$D34*Activity!J34</f>
        <v>0.52832865491999992</v>
      </c>
      <c r="I35" s="551">
        <f>Activity!$C34*Activity!$D34*Activity!K34</f>
        <v>0.17610955163999997</v>
      </c>
      <c r="J35" s="552">
        <f>Activity!$C34*Activity!$D34*Activity!L34</f>
        <v>1.4088764131199998</v>
      </c>
      <c r="K35" s="551">
        <f>Activity!$C34*Activity!$D34*Activity!M34</f>
        <v>0.64573502268000005</v>
      </c>
      <c r="L35" s="551">
        <f>Activity!$C34*Activity!$D34*Activity!N34</f>
        <v>0.78270911840000001</v>
      </c>
      <c r="M35" s="549">
        <f>Activity!$C34*Activity!$D34*Activity!O34</f>
        <v>3.0525655617599998</v>
      </c>
      <c r="N35" s="413">
        <v>0</v>
      </c>
      <c r="O35" s="551">
        <f>Activity!C34*Activity!D34</f>
        <v>19.567727959999999</v>
      </c>
      <c r="P35" s="558">
        <f>Activity!X34</f>
        <v>0</v>
      </c>
    </row>
    <row r="36" spans="2:16">
      <c r="B36" s="7">
        <f t="shared" si="1"/>
        <v>2022</v>
      </c>
      <c r="C36" s="774">
        <f>Activity!$C35*Activity!$D35*Activity!E35</f>
        <v>8.7372748977000008</v>
      </c>
      <c r="D36" s="551">
        <f>Activity!$C35*Activity!$D35*Activity!F35</f>
        <v>2.5910539351800002</v>
      </c>
      <c r="E36" s="549">
        <f>Activity!$C35*Activity!$D35*Activity!G35</f>
        <v>0</v>
      </c>
      <c r="F36" s="551">
        <f>Activity!$C35*Activity!$D35*Activity!H35</f>
        <v>0</v>
      </c>
      <c r="G36" s="551">
        <f>Activity!$C35*Activity!$D35*Activity!I35</f>
        <v>1.9884832525800002</v>
      </c>
      <c r="H36" s="551">
        <f>Activity!$C35*Activity!$D35*Activity!J35</f>
        <v>0.54231361434000003</v>
      </c>
      <c r="I36" s="551">
        <f>Activity!$C35*Activity!$D35*Activity!K35</f>
        <v>0.18077120478</v>
      </c>
      <c r="J36" s="552">
        <f>Activity!$C35*Activity!$D35*Activity!L35</f>
        <v>1.44616963824</v>
      </c>
      <c r="K36" s="551">
        <f>Activity!$C35*Activity!$D35*Activity!M35</f>
        <v>0.66282775086000012</v>
      </c>
      <c r="L36" s="551">
        <f>Activity!$C35*Activity!$D35*Activity!N35</f>
        <v>0.8034275768000001</v>
      </c>
      <c r="M36" s="549">
        <f>Activity!$C35*Activity!$D35*Activity!O35</f>
        <v>3.1333675495200004</v>
      </c>
      <c r="N36" s="413">
        <v>0</v>
      </c>
      <c r="O36" s="551">
        <f>Activity!C35*Activity!D35</f>
        <v>20.085689420000001</v>
      </c>
      <c r="P36" s="558">
        <f>Activity!X35</f>
        <v>0</v>
      </c>
    </row>
    <row r="37" spans="2:16">
      <c r="B37" s="7">
        <f t="shared" si="1"/>
        <v>2023</v>
      </c>
      <c r="C37" s="774">
        <f>Activity!$C36*Activity!$D36*Activity!E36</f>
        <v>8.9625881328000006</v>
      </c>
      <c r="D37" s="551">
        <f>Activity!$C36*Activity!$D36*Activity!F36</f>
        <v>2.6578709635200002</v>
      </c>
      <c r="E37" s="549">
        <f>Activity!$C36*Activity!$D36*Activity!G36</f>
        <v>0</v>
      </c>
      <c r="F37" s="551">
        <f>Activity!$C36*Activity!$D36*Activity!H36</f>
        <v>0</v>
      </c>
      <c r="G37" s="551">
        <f>Activity!$C36*Activity!$D36*Activity!I36</f>
        <v>2.0397614371200001</v>
      </c>
      <c r="H37" s="551">
        <f>Activity!$C36*Activity!$D36*Activity!J36</f>
        <v>0.55629857376000003</v>
      </c>
      <c r="I37" s="551">
        <f>Activity!$C36*Activity!$D36*Activity!K36</f>
        <v>0.18543285792</v>
      </c>
      <c r="J37" s="552">
        <f>Activity!$C36*Activity!$D36*Activity!L36</f>
        <v>1.48346286336</v>
      </c>
      <c r="K37" s="551">
        <f>Activity!$C36*Activity!$D36*Activity!M36</f>
        <v>0.67992047904000008</v>
      </c>
      <c r="L37" s="551">
        <f>Activity!$C36*Activity!$D36*Activity!N36</f>
        <v>0.82414603520000007</v>
      </c>
      <c r="M37" s="549">
        <f>Activity!$C36*Activity!$D36*Activity!O36</f>
        <v>3.2141695372800001</v>
      </c>
      <c r="N37" s="413">
        <v>0</v>
      </c>
      <c r="O37" s="551">
        <f>Activity!C36*Activity!D36</f>
        <v>20.60365088</v>
      </c>
      <c r="P37" s="558">
        <f>Activity!X36</f>
        <v>0</v>
      </c>
    </row>
    <row r="38" spans="2:16">
      <c r="B38" s="7">
        <f t="shared" si="1"/>
        <v>2024</v>
      </c>
      <c r="C38" s="774">
        <f>Activity!$C37*Activity!$D37*Activity!E37</f>
        <v>9.1879013678999986</v>
      </c>
      <c r="D38" s="551">
        <f>Activity!$C37*Activity!$D37*Activity!F37</f>
        <v>2.7246879918599998</v>
      </c>
      <c r="E38" s="549">
        <f>Activity!$C37*Activity!$D37*Activity!G37</f>
        <v>0</v>
      </c>
      <c r="F38" s="551">
        <f>Activity!$C37*Activity!$D37*Activity!H37</f>
        <v>0</v>
      </c>
      <c r="G38" s="551">
        <f>Activity!$C37*Activity!$D37*Activity!I37</f>
        <v>2.0910396216599998</v>
      </c>
      <c r="H38" s="551">
        <f>Activity!$C37*Activity!$D37*Activity!J37</f>
        <v>0.57028353317999991</v>
      </c>
      <c r="I38" s="551">
        <f>Activity!$C37*Activity!$D37*Activity!K37</f>
        <v>0.19009451105999997</v>
      </c>
      <c r="J38" s="552">
        <f>Activity!$C37*Activity!$D37*Activity!L37</f>
        <v>1.5207560884799998</v>
      </c>
      <c r="K38" s="551">
        <f>Activity!$C37*Activity!$D37*Activity!M37</f>
        <v>0.69701320722000004</v>
      </c>
      <c r="L38" s="551">
        <f>Activity!$C37*Activity!$D37*Activity!N37</f>
        <v>0.84486449359999993</v>
      </c>
      <c r="M38" s="549">
        <f>Activity!$C37*Activity!$D37*Activity!O37</f>
        <v>3.2949715250399998</v>
      </c>
      <c r="N38" s="413">
        <v>0</v>
      </c>
      <c r="O38" s="551">
        <f>Activity!C37*Activity!D37</f>
        <v>21.121612339999999</v>
      </c>
      <c r="P38" s="558">
        <f>Activity!X37</f>
        <v>0</v>
      </c>
    </row>
    <row r="39" spans="2:16">
      <c r="B39" s="7">
        <f t="shared" si="1"/>
        <v>2025</v>
      </c>
      <c r="C39" s="774">
        <f>Activity!$C38*Activity!$D38*Activity!E38</f>
        <v>9.4132146029999983</v>
      </c>
      <c r="D39" s="551">
        <f>Activity!$C38*Activity!$D38*Activity!F38</f>
        <v>2.7915050201999998</v>
      </c>
      <c r="E39" s="549">
        <f>Activity!$C38*Activity!$D38*Activity!G38</f>
        <v>0</v>
      </c>
      <c r="F39" s="551">
        <f>Activity!$C38*Activity!$D38*Activity!H38</f>
        <v>0</v>
      </c>
      <c r="G39" s="551">
        <f>Activity!$C38*Activity!$D38*Activity!I38</f>
        <v>2.1423178061999999</v>
      </c>
      <c r="H39" s="551">
        <f>Activity!$C38*Activity!$D38*Activity!J38</f>
        <v>0.58426849259999991</v>
      </c>
      <c r="I39" s="551">
        <f>Activity!$C38*Activity!$D38*Activity!K38</f>
        <v>0.19475616419999997</v>
      </c>
      <c r="J39" s="552">
        <f>Activity!$C38*Activity!$D38*Activity!L38</f>
        <v>1.5580493135999998</v>
      </c>
      <c r="K39" s="551">
        <f>Activity!$C38*Activity!$D38*Activity!M38</f>
        <v>0.71410593539999989</v>
      </c>
      <c r="L39" s="551">
        <f>Activity!$C38*Activity!$D38*Activity!N38</f>
        <v>0.86558295199999991</v>
      </c>
      <c r="M39" s="549">
        <f>Activity!$C38*Activity!$D38*Activity!O38</f>
        <v>3.3757735127999995</v>
      </c>
      <c r="N39" s="413">
        <v>0</v>
      </c>
      <c r="O39" s="551">
        <f>Activity!C38*Activity!D38</f>
        <v>21.639573799999997</v>
      </c>
      <c r="P39" s="558">
        <f>Activity!X38</f>
        <v>0</v>
      </c>
    </row>
    <row r="40" spans="2:16">
      <c r="B40" s="7">
        <f t="shared" si="1"/>
        <v>2026</v>
      </c>
      <c r="C40" s="774">
        <f>Activity!$C39*Activity!$D39*Activity!E39</f>
        <v>9.6385278381000017</v>
      </c>
      <c r="D40" s="551">
        <f>Activity!$C39*Activity!$D39*Activity!F39</f>
        <v>2.8583220485400003</v>
      </c>
      <c r="E40" s="549">
        <f>Activity!$C39*Activity!$D39*Activity!G39</f>
        <v>0</v>
      </c>
      <c r="F40" s="551">
        <f>Activity!$C39*Activity!$D39*Activity!H39</f>
        <v>0</v>
      </c>
      <c r="G40" s="551">
        <f>Activity!$C39*Activity!$D39*Activity!I39</f>
        <v>2.1935959907400004</v>
      </c>
      <c r="H40" s="551">
        <f>Activity!$C39*Activity!$D39*Activity!J39</f>
        <v>0.59825345202000002</v>
      </c>
      <c r="I40" s="551">
        <f>Activity!$C39*Activity!$D39*Activity!K39</f>
        <v>0.19941781734000003</v>
      </c>
      <c r="J40" s="552">
        <f>Activity!$C39*Activity!$D39*Activity!L39</f>
        <v>1.5953425387200002</v>
      </c>
      <c r="K40" s="551">
        <f>Activity!$C39*Activity!$D39*Activity!M39</f>
        <v>0.73119866358000019</v>
      </c>
      <c r="L40" s="551">
        <f>Activity!$C39*Activity!$D39*Activity!N39</f>
        <v>0.8863014104000001</v>
      </c>
      <c r="M40" s="549">
        <f>Activity!$C39*Activity!$D39*Activity!O39</f>
        <v>3.4565755005600005</v>
      </c>
      <c r="N40" s="413">
        <v>0</v>
      </c>
      <c r="O40" s="551">
        <f>Activity!C39*Activity!D39</f>
        <v>22.157535260000003</v>
      </c>
      <c r="P40" s="558">
        <f>Activity!X39</f>
        <v>0</v>
      </c>
    </row>
    <row r="41" spans="2:16">
      <c r="B41" s="7">
        <f t="shared" si="1"/>
        <v>2027</v>
      </c>
      <c r="C41" s="774">
        <f>Activity!$C40*Activity!$D40*Activity!E40</f>
        <v>9.8638410731999997</v>
      </c>
      <c r="D41" s="551">
        <f>Activity!$C40*Activity!$D40*Activity!F40</f>
        <v>2.9251390768799999</v>
      </c>
      <c r="E41" s="549">
        <f>Activity!$C40*Activity!$D40*Activity!G40</f>
        <v>0</v>
      </c>
      <c r="F41" s="551">
        <f>Activity!$C40*Activity!$D40*Activity!H40</f>
        <v>0</v>
      </c>
      <c r="G41" s="551">
        <f>Activity!$C40*Activity!$D40*Activity!I40</f>
        <v>2.2448741752800001</v>
      </c>
      <c r="H41" s="551">
        <f>Activity!$C40*Activity!$D40*Activity!J40</f>
        <v>0.61223841143999991</v>
      </c>
      <c r="I41" s="551">
        <f>Activity!$C40*Activity!$D40*Activity!K40</f>
        <v>0.20407947047999997</v>
      </c>
      <c r="J41" s="552">
        <f>Activity!$C40*Activity!$D40*Activity!L40</f>
        <v>1.6326357638399998</v>
      </c>
      <c r="K41" s="551">
        <f>Activity!$C40*Activity!$D40*Activity!M40</f>
        <v>0.74829139175999992</v>
      </c>
      <c r="L41" s="551">
        <f>Activity!$C40*Activity!$D40*Activity!N40</f>
        <v>0.90701986879999996</v>
      </c>
      <c r="M41" s="549">
        <f>Activity!$C40*Activity!$D40*Activity!O40</f>
        <v>3.5373774883199998</v>
      </c>
      <c r="N41" s="413">
        <v>0</v>
      </c>
      <c r="O41" s="551">
        <f>Activity!C40*Activity!D40</f>
        <v>22.675496719999998</v>
      </c>
      <c r="P41" s="558">
        <f>Activity!X40</f>
        <v>0</v>
      </c>
    </row>
    <row r="42" spans="2:16">
      <c r="B42" s="7">
        <f t="shared" si="1"/>
        <v>2028</v>
      </c>
      <c r="C42" s="774">
        <f>Activity!$C41*Activity!$D41*Activity!E41</f>
        <v>10.089154308299999</v>
      </c>
      <c r="D42" s="551">
        <f>Activity!$C41*Activity!$D41*Activity!F41</f>
        <v>2.9919561052200003</v>
      </c>
      <c r="E42" s="549">
        <f>Activity!$C41*Activity!$D41*Activity!G41</f>
        <v>0</v>
      </c>
      <c r="F42" s="551">
        <f>Activity!$C41*Activity!$D41*Activity!H41</f>
        <v>0</v>
      </c>
      <c r="G42" s="551">
        <f>Activity!$C41*Activity!$D41*Activity!I41</f>
        <v>2.2961523598200002</v>
      </c>
      <c r="H42" s="551">
        <f>Activity!$C41*Activity!$D41*Activity!J41</f>
        <v>0.62622337086000002</v>
      </c>
      <c r="I42" s="551">
        <f>Activity!$C41*Activity!$D41*Activity!K41</f>
        <v>0.20874112362</v>
      </c>
      <c r="J42" s="552">
        <f>Activity!$C41*Activity!$D41*Activity!L41</f>
        <v>1.66992898896</v>
      </c>
      <c r="K42" s="551">
        <f>Activity!$C41*Activity!$D41*Activity!M41</f>
        <v>0.76538411994</v>
      </c>
      <c r="L42" s="551">
        <f>Activity!$C41*Activity!$D41*Activity!N41</f>
        <v>0.92773832720000005</v>
      </c>
      <c r="M42" s="549">
        <f>Activity!$C41*Activity!$D41*Activity!O41</f>
        <v>3.6181794760799999</v>
      </c>
      <c r="N42" s="413">
        <v>0</v>
      </c>
      <c r="O42" s="551">
        <f>Activity!C41*Activity!D41</f>
        <v>23.19345818</v>
      </c>
      <c r="P42" s="558">
        <f>Activity!X41</f>
        <v>0</v>
      </c>
    </row>
    <row r="43" spans="2:16">
      <c r="B43" s="7">
        <f t="shared" si="1"/>
        <v>2029</v>
      </c>
      <c r="C43" s="774">
        <f>Activity!$C42*Activity!$D42*Activity!E42</f>
        <v>10.314467543400001</v>
      </c>
      <c r="D43" s="551">
        <f>Activity!$C42*Activity!$D42*Activity!F42</f>
        <v>3.0587731335600004</v>
      </c>
      <c r="E43" s="549">
        <f>Activity!$C42*Activity!$D42*Activity!G42</f>
        <v>0</v>
      </c>
      <c r="F43" s="551">
        <f>Activity!$C42*Activity!$D42*Activity!H42</f>
        <v>0</v>
      </c>
      <c r="G43" s="551">
        <f>Activity!$C42*Activity!$D42*Activity!I42</f>
        <v>2.3474305443600003</v>
      </c>
      <c r="H43" s="551">
        <f>Activity!$C42*Activity!$D42*Activity!J42</f>
        <v>0.64020833028000002</v>
      </c>
      <c r="I43" s="551">
        <f>Activity!$C42*Activity!$D42*Activity!K42</f>
        <v>0.21340277676</v>
      </c>
      <c r="J43" s="552">
        <f>Activity!$C42*Activity!$D42*Activity!L42</f>
        <v>1.70722221408</v>
      </c>
      <c r="K43" s="551">
        <f>Activity!$C42*Activity!$D42*Activity!M42</f>
        <v>0.78247684812000007</v>
      </c>
      <c r="L43" s="551">
        <f>Activity!$C42*Activity!$D42*Activity!N42</f>
        <v>0.94845678560000013</v>
      </c>
      <c r="M43" s="549">
        <f>Activity!$C42*Activity!$D42*Activity!O42</f>
        <v>3.6989814638400005</v>
      </c>
      <c r="N43" s="413">
        <v>0</v>
      </c>
      <c r="O43" s="551">
        <f>Activity!C42*Activity!D42</f>
        <v>23.711419640000003</v>
      </c>
      <c r="P43" s="558">
        <f>Activity!X42</f>
        <v>0</v>
      </c>
    </row>
    <row r="44" spans="2:16">
      <c r="B44" s="7">
        <f t="shared" si="1"/>
        <v>2030</v>
      </c>
      <c r="C44" s="774">
        <f>Activity!$C43*Activity!$D43*Activity!E43</f>
        <v>10.539780778499999</v>
      </c>
      <c r="D44" s="551">
        <f>Activity!$C43*Activity!$D43*Activity!F43</f>
        <v>3.1255901618999999</v>
      </c>
      <c r="E44" s="549">
        <f>Activity!$C43*Activity!$D43*Activity!G43</f>
        <v>0</v>
      </c>
      <c r="F44" s="551">
        <f>Activity!$C43*Activity!$D43*Activity!H43</f>
        <v>0</v>
      </c>
      <c r="G44" s="551">
        <f>Activity!$C43*Activity!$D43*Activity!I43</f>
        <v>2.3987087289</v>
      </c>
      <c r="H44" s="551">
        <f>Activity!$C43*Activity!$D43*Activity!J43</f>
        <v>0.6541932896999999</v>
      </c>
      <c r="I44" s="551">
        <f>Activity!$C43*Activity!$D43*Activity!K43</f>
        <v>0.21806442989999997</v>
      </c>
      <c r="J44" s="552">
        <f>Activity!$C43*Activity!$D43*Activity!L43</f>
        <v>1.7445154391999997</v>
      </c>
      <c r="K44" s="551">
        <f>Activity!$C43*Activity!$D43*Activity!M43</f>
        <v>0.79956957629999992</v>
      </c>
      <c r="L44" s="551">
        <f>Activity!$C43*Activity!$D43*Activity!N43</f>
        <v>0.96917524399999988</v>
      </c>
      <c r="M44" s="549">
        <f>Activity!$C43*Activity!$D43*Activity!O43</f>
        <v>3.7797834515999997</v>
      </c>
      <c r="N44" s="413">
        <v>0</v>
      </c>
      <c r="O44" s="551">
        <f>Activity!C43*Activity!D43</f>
        <v>24.229381099999998</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4" zoomScaleNormal="100"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Paser</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0.19971620138267268</v>
      </c>
      <c r="D18" s="697">
        <f>IF(Select2=1,Paper!$K20,"")</f>
        <v>1.0487629882283517E-2</v>
      </c>
      <c r="E18" s="687">
        <f>IF(Select2=1,Nappies!$K20,"")</f>
        <v>3.3070918398996361E-2</v>
      </c>
      <c r="F18" s="697">
        <f>IF(Select2=1,Garden!$K20,"")</f>
        <v>0</v>
      </c>
      <c r="G18" s="687">
        <f>IF(Select2=1,Wood!$K20,"")</f>
        <v>0</v>
      </c>
      <c r="H18" s="697">
        <f>IF(Select2=1,Textiles!$K20,"")</f>
        <v>2.4830768904935624E-3</v>
      </c>
      <c r="I18" s="698">
        <f>Sludge!K20</f>
        <v>0</v>
      </c>
      <c r="J18" s="698" t="str">
        <f>IF(Select2=2,MSW!$K20,"")</f>
        <v/>
      </c>
      <c r="K18" s="698">
        <f>Industry!$K20</f>
        <v>0</v>
      </c>
      <c r="L18" s="699">
        <f>SUM(C18:K18)</f>
        <v>0.24575782655444614</v>
      </c>
      <c r="M18" s="700">
        <f>Recovery_OX!C13</f>
        <v>0</v>
      </c>
      <c r="N18" s="650"/>
      <c r="O18" s="701">
        <f>(L18-M18)*(1-Recovery_OX!F13)</f>
        <v>0.24575782655444614</v>
      </c>
      <c r="P18" s="693"/>
      <c r="Q18" s="652"/>
      <c r="S18" s="695">
        <f t="shared" ref="S18:S81" si="2">S17+1</f>
        <v>2001</v>
      </c>
      <c r="T18" s="696">
        <f>IF(Select2=1,Food!$W20,"")</f>
        <v>0.1336192248322966</v>
      </c>
      <c r="U18" s="697">
        <f>IF(Select2=1,Paper!$W20,"")</f>
        <v>2.1668656781577512E-2</v>
      </c>
      <c r="V18" s="687">
        <f>IF(Select2=1,Nappies!$W20,"")</f>
        <v>0</v>
      </c>
      <c r="W18" s="697">
        <f>IF(Select2=1,Garden!$W20,"")</f>
        <v>0</v>
      </c>
      <c r="X18" s="687">
        <f>IF(Select2=1,Wood!$W20,"")</f>
        <v>9.0947255725606791E-3</v>
      </c>
      <c r="Y18" s="697">
        <f>IF(Select2=1,Textiles!$W20,"")</f>
        <v>2.7211801539655479E-3</v>
      </c>
      <c r="Z18" s="689">
        <f>Sludge!W20</f>
        <v>0</v>
      </c>
      <c r="AA18" s="689" t="str">
        <f>IF(Select2=2,MSW!$W20,"")</f>
        <v/>
      </c>
      <c r="AB18" s="698">
        <f>Industry!$W20</f>
        <v>0</v>
      </c>
      <c r="AC18" s="699">
        <f t="shared" si="0"/>
        <v>0.16710378734040035</v>
      </c>
      <c r="AD18" s="700">
        <f>Recovery_OX!R13</f>
        <v>0</v>
      </c>
      <c r="AE18" s="650"/>
      <c r="AF18" s="702">
        <f>(AC18-AD18)*(1-Recovery_OX!U13)</f>
        <v>0.16710378734040035</v>
      </c>
      <c r="AH18" s="637"/>
    </row>
    <row r="19" spans="2:34">
      <c r="B19" s="695">
        <f t="shared" si="1"/>
        <v>2002</v>
      </c>
      <c r="C19" s="696">
        <f>IF(Select2=1,Food!$K21,"")</f>
        <v>0.33771532613798338</v>
      </c>
      <c r="D19" s="697">
        <f>IF(Select2=1,Paper!$K21,"")</f>
        <v>2.0482864366725573E-2</v>
      </c>
      <c r="E19" s="687">
        <f>IF(Select2=1,Nappies!$K21,"")</f>
        <v>6.1654803846342088E-2</v>
      </c>
      <c r="F19" s="697">
        <f>IF(Select2=1,Garden!$K21,"")</f>
        <v>0</v>
      </c>
      <c r="G19" s="687">
        <f>IF(Select2=1,Wood!$K21,"")</f>
        <v>0</v>
      </c>
      <c r="H19" s="697">
        <f>IF(Select2=1,Textiles!$K21,"")</f>
        <v>4.8495730428137745E-3</v>
      </c>
      <c r="I19" s="698">
        <f>Sludge!K21</f>
        <v>0</v>
      </c>
      <c r="J19" s="698" t="str">
        <f>IF(Select2=2,MSW!$K21,"")</f>
        <v/>
      </c>
      <c r="K19" s="698">
        <f>Industry!$K21</f>
        <v>0</v>
      </c>
      <c r="L19" s="699">
        <f t="shared" ref="L19:L82" si="3">SUM(C19:K19)</f>
        <v>0.4247025673938648</v>
      </c>
      <c r="M19" s="700">
        <f>Recovery_OX!C14</f>
        <v>0</v>
      </c>
      <c r="N19" s="650"/>
      <c r="O19" s="701">
        <f>(L19-M19)*(1-Recovery_OX!F14)</f>
        <v>0.4247025673938648</v>
      </c>
      <c r="P19" s="693"/>
      <c r="Q19" s="652"/>
      <c r="S19" s="695">
        <f t="shared" si="2"/>
        <v>2002</v>
      </c>
      <c r="T19" s="696">
        <f>IF(Select2=1,Food!$W21,"")</f>
        <v>0.2259469175767061</v>
      </c>
      <c r="U19" s="697">
        <f>IF(Select2=1,Paper!$W21,"")</f>
        <v>4.231996769984623E-2</v>
      </c>
      <c r="V19" s="687">
        <f>IF(Select2=1,Nappies!$W21,"")</f>
        <v>0</v>
      </c>
      <c r="W19" s="697">
        <f>IF(Select2=1,Garden!$W21,"")</f>
        <v>0</v>
      </c>
      <c r="X19" s="687">
        <f>IF(Select2=1,Wood!$W21,"")</f>
        <v>1.806450311530499E-2</v>
      </c>
      <c r="Y19" s="697">
        <f>IF(Select2=1,Textiles!$W21,"")</f>
        <v>5.3146005948644104E-3</v>
      </c>
      <c r="Z19" s="689">
        <f>Sludge!W21</f>
        <v>0</v>
      </c>
      <c r="AA19" s="689" t="str">
        <f>IF(Select2=2,MSW!$W21,"")</f>
        <v/>
      </c>
      <c r="AB19" s="698">
        <f>Industry!$W21</f>
        <v>0</v>
      </c>
      <c r="AC19" s="699">
        <f t="shared" si="0"/>
        <v>0.29164598898672178</v>
      </c>
      <c r="AD19" s="700">
        <f>Recovery_OX!R14</f>
        <v>0</v>
      </c>
      <c r="AE19" s="650"/>
      <c r="AF19" s="702">
        <f>(AC19-AD19)*(1-Recovery_OX!U14)</f>
        <v>0.29164598898672178</v>
      </c>
      <c r="AH19" s="637"/>
    </row>
    <row r="20" spans="2:34">
      <c r="B20" s="695">
        <f t="shared" si="1"/>
        <v>2003</v>
      </c>
      <c r="C20" s="696">
        <f>IF(Select2=1,Food!$K22,"")</f>
        <v>0.3530312323985963</v>
      </c>
      <c r="D20" s="697">
        <f>IF(Select2=1,Paper!$K22,"")</f>
        <v>2.5749028830340408E-2</v>
      </c>
      <c r="E20" s="687">
        <f>IF(Select2=1,Nappies!$K22,"")</f>
        <v>7.2988549256165894E-2</v>
      </c>
      <c r="F20" s="697">
        <f>IF(Select2=1,Garden!$K22,"")</f>
        <v>0</v>
      </c>
      <c r="G20" s="687">
        <f>IF(Select2=1,Wood!$K22,"")</f>
        <v>0</v>
      </c>
      <c r="H20" s="697">
        <f>IF(Select2=1,Textiles!$K22,"")</f>
        <v>6.0964030156401283E-3</v>
      </c>
      <c r="I20" s="698">
        <f>Sludge!K22</f>
        <v>0</v>
      </c>
      <c r="J20" s="698" t="str">
        <f>IF(Select2=2,MSW!$K22,"")</f>
        <v/>
      </c>
      <c r="K20" s="698">
        <f>Industry!$K22</f>
        <v>0</v>
      </c>
      <c r="L20" s="699">
        <f t="shared" si="3"/>
        <v>0.45786521350074272</v>
      </c>
      <c r="M20" s="700">
        <f>Recovery_OX!C15</f>
        <v>0</v>
      </c>
      <c r="N20" s="650"/>
      <c r="O20" s="701">
        <f>(L20-M20)*(1-Recovery_OX!F15)</f>
        <v>0.45786521350074272</v>
      </c>
      <c r="P20" s="693"/>
      <c r="Q20" s="652"/>
      <c r="S20" s="695">
        <f t="shared" si="2"/>
        <v>2003</v>
      </c>
      <c r="T20" s="696">
        <f>IF(Select2=1,Food!$W22,"")</f>
        <v>0.23619395566364604</v>
      </c>
      <c r="U20" s="697">
        <f>IF(Select2=1,Paper!$W22,"")</f>
        <v>5.320047278995952E-2</v>
      </c>
      <c r="V20" s="687">
        <f>IF(Select2=1,Nappies!$W22,"")</f>
        <v>0</v>
      </c>
      <c r="W20" s="697">
        <f>IF(Select2=1,Garden!$W22,"")</f>
        <v>0</v>
      </c>
      <c r="X20" s="687">
        <f>IF(Select2=1,Wood!$W22,"")</f>
        <v>2.3210777609165338E-2</v>
      </c>
      <c r="Y20" s="697">
        <f>IF(Select2=1,Textiles!$W22,"")</f>
        <v>6.6809896061809631E-3</v>
      </c>
      <c r="Z20" s="689">
        <f>Sludge!W22</f>
        <v>0</v>
      </c>
      <c r="AA20" s="689" t="str">
        <f>IF(Select2=2,MSW!$W22,"")</f>
        <v/>
      </c>
      <c r="AB20" s="698">
        <f>Industry!$W22</f>
        <v>0</v>
      </c>
      <c r="AC20" s="699">
        <f t="shared" si="0"/>
        <v>0.31928619566895189</v>
      </c>
      <c r="AD20" s="700">
        <f>Recovery_OX!R15</f>
        <v>0</v>
      </c>
      <c r="AE20" s="650"/>
      <c r="AF20" s="702">
        <f>(AC20-AD20)*(1-Recovery_OX!U15)</f>
        <v>0.31928619566895189</v>
      </c>
      <c r="AH20" s="637"/>
    </row>
    <row r="21" spans="2:34">
      <c r="B21" s="695">
        <f t="shared" si="1"/>
        <v>2004</v>
      </c>
      <c r="C21" s="696">
        <f>IF(Select2=1,Food!$K23,"")</f>
        <v>0.36546891131151416</v>
      </c>
      <c r="D21" s="697">
        <f>IF(Select2=1,Paper!$K23,"")</f>
        <v>3.0773179322982822E-2</v>
      </c>
      <c r="E21" s="687">
        <f>IF(Select2=1,Nappies!$K23,"")</f>
        <v>8.2909946296785303E-2</v>
      </c>
      <c r="F21" s="697">
        <f>IF(Select2=1,Garden!$K23,"")</f>
        <v>0</v>
      </c>
      <c r="G21" s="687">
        <f>IF(Select2=1,Wood!$K23,"")</f>
        <v>0</v>
      </c>
      <c r="H21" s="697">
        <f>IF(Select2=1,Textiles!$K23,"")</f>
        <v>7.2859331690369889E-3</v>
      </c>
      <c r="I21" s="698">
        <f>Sludge!K23</f>
        <v>0</v>
      </c>
      <c r="J21" s="698" t="str">
        <f>IF(Select2=2,MSW!$K23,"")</f>
        <v/>
      </c>
      <c r="K21" s="698">
        <f>Industry!$K23</f>
        <v>0</v>
      </c>
      <c r="L21" s="699">
        <f t="shared" si="3"/>
        <v>0.48643797010031925</v>
      </c>
      <c r="M21" s="700">
        <f>Recovery_OX!C16</f>
        <v>0</v>
      </c>
      <c r="N21" s="650"/>
      <c r="O21" s="701">
        <f>(L21-M21)*(1-Recovery_OX!F16)</f>
        <v>0.48643797010031925</v>
      </c>
      <c r="P21" s="693"/>
      <c r="Q21" s="652"/>
      <c r="S21" s="695">
        <f t="shared" si="2"/>
        <v>2004</v>
      </c>
      <c r="T21" s="696">
        <f>IF(Select2=1,Food!$W23,"")</f>
        <v>0.24451532870975518</v>
      </c>
      <c r="U21" s="697">
        <f>IF(Select2=1,Paper!$W23,"")</f>
        <v>6.3580949014427318E-2</v>
      </c>
      <c r="V21" s="687">
        <f>IF(Select2=1,Nappies!$W23,"")</f>
        <v>0</v>
      </c>
      <c r="W21" s="697">
        <f>IF(Select2=1,Garden!$W23,"")</f>
        <v>0</v>
      </c>
      <c r="X21" s="687">
        <f>IF(Select2=1,Wood!$W23,"")</f>
        <v>2.8278917127838133E-2</v>
      </c>
      <c r="Y21" s="697">
        <f>IF(Select2=1,Textiles!$W23,"")</f>
        <v>7.9845842948350586E-3</v>
      </c>
      <c r="Z21" s="689">
        <f>Sludge!W23</f>
        <v>0</v>
      </c>
      <c r="AA21" s="689" t="str">
        <f>IF(Select2=2,MSW!$W23,"")</f>
        <v/>
      </c>
      <c r="AB21" s="698">
        <f>Industry!$W23</f>
        <v>0</v>
      </c>
      <c r="AC21" s="699">
        <f t="shared" si="0"/>
        <v>0.34435977914685567</v>
      </c>
      <c r="AD21" s="700">
        <f>Recovery_OX!R16</f>
        <v>0</v>
      </c>
      <c r="AE21" s="650"/>
      <c r="AF21" s="702">
        <f>(AC21-AD21)*(1-Recovery_OX!U16)</f>
        <v>0.34435977914685567</v>
      </c>
    </row>
    <row r="22" spans="2:34">
      <c r="B22" s="695">
        <f t="shared" si="1"/>
        <v>2005</v>
      </c>
      <c r="C22" s="696">
        <f>IF(Select2=1,Food!$K24,"")</f>
        <v>0.37300715275611523</v>
      </c>
      <c r="D22" s="697">
        <f>IF(Select2=1,Paper!$K24,"")</f>
        <v>3.5415709410864665E-2</v>
      </c>
      <c r="E22" s="687">
        <f>IF(Select2=1,Nappies!$K24,"")</f>
        <v>9.1147976491064223E-2</v>
      </c>
      <c r="F22" s="697">
        <f>IF(Select2=1,Garden!$K24,"")</f>
        <v>0</v>
      </c>
      <c r="G22" s="687">
        <f>IF(Select2=1,Wood!$K24,"")</f>
        <v>0</v>
      </c>
      <c r="H22" s="697">
        <f>IF(Select2=1,Textiles!$K24,"")</f>
        <v>8.3851099424387676E-3</v>
      </c>
      <c r="I22" s="698">
        <f>Sludge!K24</f>
        <v>0</v>
      </c>
      <c r="J22" s="698" t="str">
        <f>IF(Select2=2,MSW!$K24,"")</f>
        <v/>
      </c>
      <c r="K22" s="698">
        <f>Industry!$K24</f>
        <v>0</v>
      </c>
      <c r="L22" s="699">
        <f t="shared" si="3"/>
        <v>0.50795594860048288</v>
      </c>
      <c r="M22" s="700">
        <f>Recovery_OX!C17</f>
        <v>0</v>
      </c>
      <c r="N22" s="650"/>
      <c r="O22" s="701">
        <f>(L22-M22)*(1-Recovery_OX!F17)</f>
        <v>0.50795594860048288</v>
      </c>
      <c r="P22" s="641"/>
      <c r="Q22" s="652"/>
      <c r="S22" s="695">
        <f t="shared" si="2"/>
        <v>2005</v>
      </c>
      <c r="T22" s="696">
        <f>IF(Select2=1,Food!$W24,"")</f>
        <v>0.24955875518919393</v>
      </c>
      <c r="U22" s="697">
        <f>IF(Select2=1,Paper!$W24,"")</f>
        <v>7.3172953328232787E-2</v>
      </c>
      <c r="V22" s="687">
        <f>IF(Select2=1,Nappies!$W24,"")</f>
        <v>0</v>
      </c>
      <c r="W22" s="697">
        <f>IF(Select2=1,Garden!$W24,"")</f>
        <v>0</v>
      </c>
      <c r="X22" s="687">
        <f>IF(Select2=1,Wood!$W24,"")</f>
        <v>3.3136355764629921E-2</v>
      </c>
      <c r="Y22" s="697">
        <f>IF(Select2=1,Textiles!$W24,"")</f>
        <v>9.1891615807548135E-3</v>
      </c>
      <c r="Z22" s="689">
        <f>Sludge!W24</f>
        <v>0</v>
      </c>
      <c r="AA22" s="689" t="str">
        <f>IF(Select2=2,MSW!$W24,"")</f>
        <v/>
      </c>
      <c r="AB22" s="698">
        <f>Industry!$W24</f>
        <v>0</v>
      </c>
      <c r="AC22" s="699">
        <f t="shared" si="0"/>
        <v>0.36505722586281147</v>
      </c>
      <c r="AD22" s="700">
        <f>Recovery_OX!R17</f>
        <v>0</v>
      </c>
      <c r="AE22" s="650"/>
      <c r="AF22" s="702">
        <f>(AC22-AD22)*(1-Recovery_OX!U17)</f>
        <v>0.36505722586281147</v>
      </c>
    </row>
    <row r="23" spans="2:34">
      <c r="B23" s="695">
        <f t="shared" si="1"/>
        <v>2006</v>
      </c>
      <c r="C23" s="696">
        <f>IF(Select2=1,Food!$K25,"")</f>
        <v>0.38214827251127337</v>
      </c>
      <c r="D23" s="697">
        <f>IF(Select2=1,Paper!$K25,"")</f>
        <v>3.9959052030826468E-2</v>
      </c>
      <c r="E23" s="687">
        <f>IF(Select2=1,Nappies!$K25,"")</f>
        <v>9.8775056997130864E-2</v>
      </c>
      <c r="F23" s="697">
        <f>IF(Select2=1,Garden!$K25,"")</f>
        <v>0</v>
      </c>
      <c r="G23" s="687">
        <f>IF(Select2=1,Wood!$K25,"")</f>
        <v>0</v>
      </c>
      <c r="H23" s="697">
        <f>IF(Select2=1,Textiles!$K25,"")</f>
        <v>9.4608028484478857E-3</v>
      </c>
      <c r="I23" s="698">
        <f>Sludge!K25</f>
        <v>0</v>
      </c>
      <c r="J23" s="698" t="str">
        <f>IF(Select2=2,MSW!$K25,"")</f>
        <v/>
      </c>
      <c r="K23" s="698">
        <f>Industry!$K25</f>
        <v>0</v>
      </c>
      <c r="L23" s="699">
        <f t="shared" si="3"/>
        <v>0.53034318438767858</v>
      </c>
      <c r="M23" s="700">
        <f>Recovery_OX!C18</f>
        <v>0</v>
      </c>
      <c r="N23" s="650"/>
      <c r="O23" s="701">
        <f>(L23-M23)*(1-Recovery_OX!F18)</f>
        <v>0.53034318438767858</v>
      </c>
      <c r="P23" s="641"/>
      <c r="Q23" s="652"/>
      <c r="S23" s="695">
        <f t="shared" si="2"/>
        <v>2006</v>
      </c>
      <c r="T23" s="696">
        <f>IF(Select2=1,Food!$W25,"")</f>
        <v>0.25567458018149419</v>
      </c>
      <c r="U23" s="697">
        <f>IF(Select2=1,Paper!$W25,"")</f>
        <v>8.2560024857079473E-2</v>
      </c>
      <c r="V23" s="687">
        <f>IF(Select2=1,Nappies!$W25,"")</f>
        <v>0</v>
      </c>
      <c r="W23" s="697">
        <f>IF(Select2=1,Garden!$W25,"")</f>
        <v>0</v>
      </c>
      <c r="X23" s="687">
        <f>IF(Select2=1,Wood!$W25,"")</f>
        <v>3.8012889061511179E-2</v>
      </c>
      <c r="Y23" s="697">
        <f>IF(Select2=1,Textiles!$W25,"")</f>
        <v>1.0368003121586724E-2</v>
      </c>
      <c r="Z23" s="689">
        <f>Sludge!W25</f>
        <v>0</v>
      </c>
      <c r="AA23" s="689" t="str">
        <f>IF(Select2=2,MSW!$W25,"")</f>
        <v/>
      </c>
      <c r="AB23" s="698">
        <f>Industry!$W25</f>
        <v>0</v>
      </c>
      <c r="AC23" s="699">
        <f t="shared" si="0"/>
        <v>0.38661549722167154</v>
      </c>
      <c r="AD23" s="700">
        <f>Recovery_OX!R18</f>
        <v>0</v>
      </c>
      <c r="AE23" s="650"/>
      <c r="AF23" s="702">
        <f>(AC23-AD23)*(1-Recovery_OX!U18)</f>
        <v>0.38661549722167154</v>
      </c>
    </row>
    <row r="24" spans="2:34">
      <c r="B24" s="695">
        <f t="shared" si="1"/>
        <v>2007</v>
      </c>
      <c r="C24" s="696">
        <f>IF(Select2=1,Food!$K26,"")</f>
        <v>0.3896858955610899</v>
      </c>
      <c r="D24" s="697">
        <f>IF(Select2=1,Paper!$K26,"")</f>
        <v>4.426928720005395E-2</v>
      </c>
      <c r="E24" s="687">
        <f>IF(Select2=1,Nappies!$K26,"")</f>
        <v>0.10544326213702</v>
      </c>
      <c r="F24" s="697">
        <f>IF(Select2=1,Garden!$K26,"")</f>
        <v>0</v>
      </c>
      <c r="G24" s="687">
        <f>IF(Select2=1,Wood!$K26,"")</f>
        <v>0</v>
      </c>
      <c r="H24" s="697">
        <f>IF(Select2=1,Textiles!$K26,"")</f>
        <v>1.0481304664533241E-2</v>
      </c>
      <c r="I24" s="698">
        <f>Sludge!K26</f>
        <v>0</v>
      </c>
      <c r="J24" s="698" t="str">
        <f>IF(Select2=2,MSW!$K26,"")</f>
        <v/>
      </c>
      <c r="K24" s="698">
        <f>Industry!$K26</f>
        <v>0</v>
      </c>
      <c r="L24" s="699">
        <f t="shared" si="3"/>
        <v>0.54987974956269714</v>
      </c>
      <c r="M24" s="700">
        <f>Recovery_OX!C19</f>
        <v>0</v>
      </c>
      <c r="N24" s="650"/>
      <c r="O24" s="701">
        <f>(L24-M24)*(1-Recovery_OX!F19)</f>
        <v>0.54987974956269714</v>
      </c>
      <c r="P24" s="641"/>
      <c r="Q24" s="652"/>
      <c r="S24" s="695">
        <f t="shared" si="2"/>
        <v>2007</v>
      </c>
      <c r="T24" s="696">
        <f>IF(Select2=1,Food!$W26,"")</f>
        <v>0.26071759292668817</v>
      </c>
      <c r="U24" s="697">
        <f>IF(Select2=1,Paper!$W26,"")</f>
        <v>9.1465469421599069E-2</v>
      </c>
      <c r="V24" s="687">
        <f>IF(Select2=1,Nappies!$W26,"")</f>
        <v>0</v>
      </c>
      <c r="W24" s="697">
        <f>IF(Select2=1,Garden!$W26,"")</f>
        <v>0</v>
      </c>
      <c r="X24" s="687">
        <f>IF(Select2=1,Wood!$W26,"")</f>
        <v>4.2785911657661616E-2</v>
      </c>
      <c r="Y24" s="697">
        <f>IF(Select2=1,Textiles!$W26,"")</f>
        <v>1.1486361276200814E-2</v>
      </c>
      <c r="Z24" s="689">
        <f>Sludge!W26</f>
        <v>0</v>
      </c>
      <c r="AA24" s="689" t="str">
        <f>IF(Select2=2,MSW!$W26,"")</f>
        <v/>
      </c>
      <c r="AB24" s="698">
        <f>Industry!$W26</f>
        <v>0</v>
      </c>
      <c r="AC24" s="699">
        <f t="shared" si="0"/>
        <v>0.40645533528214967</v>
      </c>
      <c r="AD24" s="700">
        <f>Recovery_OX!R19</f>
        <v>0</v>
      </c>
      <c r="AE24" s="650"/>
      <c r="AF24" s="702">
        <f>(AC24-AD24)*(1-Recovery_OX!U19)</f>
        <v>0.40645533528214967</v>
      </c>
    </row>
    <row r="25" spans="2:34">
      <c r="B25" s="695">
        <f t="shared" si="1"/>
        <v>2008</v>
      </c>
      <c r="C25" s="696">
        <f>IF(Select2=1,Food!$K27,"")</f>
        <v>0.39610692465244324</v>
      </c>
      <c r="D25" s="697">
        <f>IF(Select2=1,Paper!$K27,"")</f>
        <v>4.8359982650662527E-2</v>
      </c>
      <c r="E25" s="687">
        <f>IF(Select2=1,Nappies!$K27,"")</f>
        <v>0.11129558649425803</v>
      </c>
      <c r="F25" s="697">
        <f>IF(Select2=1,Garden!$K27,"")</f>
        <v>0</v>
      </c>
      <c r="G25" s="687">
        <f>IF(Select2=1,Wood!$K27,"")</f>
        <v>0</v>
      </c>
      <c r="H25" s="697">
        <f>IF(Select2=1,Textiles!$K27,"")</f>
        <v>1.1449827720120102E-2</v>
      </c>
      <c r="I25" s="698">
        <f>Sludge!K27</f>
        <v>0</v>
      </c>
      <c r="J25" s="698" t="str">
        <f>IF(Select2=2,MSW!$K27,"")</f>
        <v/>
      </c>
      <c r="K25" s="698">
        <f>Industry!$K27</f>
        <v>0</v>
      </c>
      <c r="L25" s="699">
        <f t="shared" si="3"/>
        <v>0.56721232151748391</v>
      </c>
      <c r="M25" s="700">
        <f>Recovery_OX!C20</f>
        <v>0</v>
      </c>
      <c r="N25" s="650"/>
      <c r="O25" s="701">
        <f>(L25-M25)*(1-Recovery_OX!F20)</f>
        <v>0.56721232151748391</v>
      </c>
      <c r="P25" s="641"/>
      <c r="Q25" s="652"/>
      <c r="S25" s="695">
        <f t="shared" si="2"/>
        <v>2008</v>
      </c>
      <c r="T25" s="696">
        <f>IF(Select2=1,Food!$W27,"")</f>
        <v>0.26501355351412348</v>
      </c>
      <c r="U25" s="697">
        <f>IF(Select2=1,Paper!$W27,"")</f>
        <v>9.9917319526162229E-2</v>
      </c>
      <c r="V25" s="687">
        <f>IF(Select2=1,Nappies!$W27,"")</f>
        <v>0</v>
      </c>
      <c r="W25" s="697">
        <f>IF(Select2=1,Garden!$W27,"")</f>
        <v>0</v>
      </c>
      <c r="X25" s="687">
        <f>IF(Select2=1,Wood!$W27,"")</f>
        <v>4.7457083086444904E-2</v>
      </c>
      <c r="Y25" s="697">
        <f>IF(Select2=1,Textiles!$W27,"")</f>
        <v>1.2547756405611073E-2</v>
      </c>
      <c r="Z25" s="689">
        <f>Sludge!W27</f>
        <v>0</v>
      </c>
      <c r="AA25" s="689" t="str">
        <f>IF(Select2=2,MSW!$W27,"")</f>
        <v/>
      </c>
      <c r="AB25" s="698">
        <f>Industry!$W27</f>
        <v>0</v>
      </c>
      <c r="AC25" s="699">
        <f t="shared" si="0"/>
        <v>0.42493571253234169</v>
      </c>
      <c r="AD25" s="700">
        <f>Recovery_OX!R20</f>
        <v>0</v>
      </c>
      <c r="AE25" s="650"/>
      <c r="AF25" s="702">
        <f>(AC25-AD25)*(1-Recovery_OX!U20)</f>
        <v>0.42493571253234169</v>
      </c>
    </row>
    <row r="26" spans="2:34">
      <c r="B26" s="695">
        <f t="shared" si="1"/>
        <v>2009</v>
      </c>
      <c r="C26" s="696">
        <f>IF(Select2=1,Food!$K28,"")</f>
        <v>0.40172208871711523</v>
      </c>
      <c r="D26" s="697">
        <f>IF(Select2=1,Paper!$K28,"")</f>
        <v>5.2242966937659154E-2</v>
      </c>
      <c r="E26" s="687">
        <f>IF(Select2=1,Nappies!$K28,"")</f>
        <v>0.11645007780316519</v>
      </c>
      <c r="F26" s="697">
        <f>IF(Select2=1,Garden!$K28,"")</f>
        <v>0</v>
      </c>
      <c r="G26" s="687">
        <f>IF(Select2=1,Wood!$K28,"")</f>
        <v>0</v>
      </c>
      <c r="H26" s="697">
        <f>IF(Select2=1,Textiles!$K28,"")</f>
        <v>1.2369172572809697E-2</v>
      </c>
      <c r="I26" s="698">
        <f>Sludge!K28</f>
        <v>0</v>
      </c>
      <c r="J26" s="698" t="str">
        <f>IF(Select2=2,MSW!$K28,"")</f>
        <v/>
      </c>
      <c r="K26" s="698">
        <f>Industry!$K28</f>
        <v>0</v>
      </c>
      <c r="L26" s="699">
        <f t="shared" si="3"/>
        <v>0.58278430603074927</v>
      </c>
      <c r="M26" s="700">
        <f>Recovery_OX!C21</f>
        <v>0</v>
      </c>
      <c r="N26" s="650"/>
      <c r="O26" s="701">
        <f>(L26-M26)*(1-Recovery_OX!F21)</f>
        <v>0.58278430603074927</v>
      </c>
      <c r="P26" s="641"/>
      <c r="Q26" s="652"/>
      <c r="S26" s="695">
        <f t="shared" si="2"/>
        <v>2009</v>
      </c>
      <c r="T26" s="696">
        <f>IF(Select2=1,Food!$W28,"")</f>
        <v>0.26877035373580416</v>
      </c>
      <c r="U26" s="697">
        <f>IF(Select2=1,Paper!$W28,"")</f>
        <v>0.10794001433400649</v>
      </c>
      <c r="V26" s="687">
        <f>IF(Select2=1,Nappies!$W28,"")</f>
        <v>0</v>
      </c>
      <c r="W26" s="697">
        <f>IF(Select2=1,Garden!$W28,"")</f>
        <v>0</v>
      </c>
      <c r="X26" s="687">
        <f>IF(Select2=1,Wood!$W28,"")</f>
        <v>5.202729304947766E-2</v>
      </c>
      <c r="Y26" s="697">
        <f>IF(Select2=1,Textiles!$W28,"")</f>
        <v>1.3555257614038025E-2</v>
      </c>
      <c r="Z26" s="689">
        <f>Sludge!W28</f>
        <v>0</v>
      </c>
      <c r="AA26" s="689" t="str">
        <f>IF(Select2=2,MSW!$W28,"")</f>
        <v/>
      </c>
      <c r="AB26" s="698">
        <f>Industry!$W28</f>
        <v>0</v>
      </c>
      <c r="AC26" s="699">
        <f t="shared" si="0"/>
        <v>0.44229291873332632</v>
      </c>
      <c r="AD26" s="700">
        <f>Recovery_OX!R21</f>
        <v>0</v>
      </c>
      <c r="AE26" s="650"/>
      <c r="AF26" s="702">
        <f>(AC26-AD26)*(1-Recovery_OX!U21)</f>
        <v>0.44229291873332632</v>
      </c>
    </row>
    <row r="27" spans="2:34">
      <c r="B27" s="695">
        <f t="shared" si="1"/>
        <v>2010</v>
      </c>
      <c r="C27" s="696">
        <f>IF(Select2=1,Food!$K29,"")</f>
        <v>0.40672104256324826</v>
      </c>
      <c r="D27" s="697">
        <f>IF(Select2=1,Paper!$K29,"")</f>
        <v>5.592829046290744E-2</v>
      </c>
      <c r="E27" s="687">
        <f>IF(Select2=1,Nappies!$K29,"")</f>
        <v>0.12100324334962265</v>
      </c>
      <c r="F27" s="697">
        <f>IF(Select2=1,Garden!$K29,"")</f>
        <v>0</v>
      </c>
      <c r="G27" s="687">
        <f>IF(Select2=1,Wood!$K29,"")</f>
        <v>0</v>
      </c>
      <c r="H27" s="697">
        <f>IF(Select2=1,Textiles!$K29,"")</f>
        <v>1.3241718780317907E-2</v>
      </c>
      <c r="I27" s="698">
        <f>Sludge!K29</f>
        <v>0</v>
      </c>
      <c r="J27" s="698" t="str">
        <f>IF(Select2=2,MSW!$K29,"")</f>
        <v/>
      </c>
      <c r="K27" s="698">
        <f>Industry!$K29</f>
        <v>0</v>
      </c>
      <c r="L27" s="699">
        <f t="shared" si="3"/>
        <v>0.59689429515609616</v>
      </c>
      <c r="M27" s="700">
        <f>Recovery_OX!C22</f>
        <v>0</v>
      </c>
      <c r="N27" s="650"/>
      <c r="O27" s="701">
        <f>(L27-M27)*(1-Recovery_OX!F22)</f>
        <v>0.59689429515609616</v>
      </c>
      <c r="P27" s="641"/>
      <c r="Q27" s="652"/>
      <c r="S27" s="695">
        <f t="shared" si="2"/>
        <v>2010</v>
      </c>
      <c r="T27" s="696">
        <f>IF(Select2=1,Food!$W29,"")</f>
        <v>0.27211488128674055</v>
      </c>
      <c r="U27" s="697">
        <f>IF(Select2=1,Paper!$W29,"")</f>
        <v>0.11555431913823849</v>
      </c>
      <c r="V27" s="687">
        <f>IF(Select2=1,Nappies!$W29,"")</f>
        <v>0</v>
      </c>
      <c r="W27" s="697">
        <f>IF(Select2=1,Garden!$W29,"")</f>
        <v>0</v>
      </c>
      <c r="X27" s="687">
        <f>IF(Select2=1,Wood!$W29,"")</f>
        <v>5.6496552132236151E-2</v>
      </c>
      <c r="Y27" s="697">
        <f>IF(Select2=1,Textiles!$W29,"")</f>
        <v>1.4511472635964834E-2</v>
      </c>
      <c r="Z27" s="689">
        <f>Sludge!W29</f>
        <v>0</v>
      </c>
      <c r="AA27" s="689" t="str">
        <f>IF(Select2=2,MSW!$W29,"")</f>
        <v/>
      </c>
      <c r="AB27" s="698">
        <f>Industry!$W29</f>
        <v>0</v>
      </c>
      <c r="AC27" s="699">
        <f t="shared" si="0"/>
        <v>0.45867722519317999</v>
      </c>
      <c r="AD27" s="700">
        <f>Recovery_OX!R22</f>
        <v>0</v>
      </c>
      <c r="AE27" s="650"/>
      <c r="AF27" s="702">
        <f>(AC27-AD27)*(1-Recovery_OX!U22)</f>
        <v>0.45867722519317999</v>
      </c>
    </row>
    <row r="28" spans="2:34">
      <c r="B28" s="695">
        <f t="shared" si="1"/>
        <v>2011</v>
      </c>
      <c r="C28" s="696">
        <f>IF(Select2=1,Food!$K30,"")</f>
        <v>0.44429260756882183</v>
      </c>
      <c r="D28" s="697">
        <f>IF(Select2=1,Paper!$K30,"")</f>
        <v>6.1161481697237896E-2</v>
      </c>
      <c r="E28" s="687">
        <f>IF(Select2=1,Nappies!$K30,"")</f>
        <v>0.13051117404014384</v>
      </c>
      <c r="F28" s="697">
        <f>IF(Select2=1,Garden!$K30,"")</f>
        <v>0</v>
      </c>
      <c r="G28" s="687">
        <f>IF(Select2=1,Wood!$K30,"")</f>
        <v>0</v>
      </c>
      <c r="H28" s="697">
        <f>IF(Select2=1,Textiles!$K30,"")</f>
        <v>1.4480741930767805E-2</v>
      </c>
      <c r="I28" s="698">
        <f>Sludge!K30</f>
        <v>0</v>
      </c>
      <c r="J28" s="698" t="str">
        <f>IF(Select2=2,MSW!$K30,"")</f>
        <v/>
      </c>
      <c r="K28" s="698">
        <f>Industry!$K30</f>
        <v>0</v>
      </c>
      <c r="L28" s="699">
        <f t="shared" si="3"/>
        <v>0.65044600523697138</v>
      </c>
      <c r="M28" s="700">
        <f>Recovery_OX!C23</f>
        <v>0</v>
      </c>
      <c r="N28" s="650"/>
      <c r="O28" s="701">
        <f>(L28-M28)*(1-Recovery_OX!F23)</f>
        <v>0.65044600523697138</v>
      </c>
      <c r="P28" s="641"/>
      <c r="Q28" s="652"/>
      <c r="S28" s="695">
        <f t="shared" si="2"/>
        <v>2011</v>
      </c>
      <c r="T28" s="696">
        <f>IF(Select2=1,Food!$W30,"")</f>
        <v>0.29725196759733841</v>
      </c>
      <c r="U28" s="697">
        <f>IF(Select2=1,Paper!$W30,"")</f>
        <v>0.12636669772156586</v>
      </c>
      <c r="V28" s="687">
        <f>IF(Select2=1,Nappies!$W30,"")</f>
        <v>0</v>
      </c>
      <c r="W28" s="697">
        <f>IF(Select2=1,Garden!$W30,"")</f>
        <v>0</v>
      </c>
      <c r="X28" s="687">
        <f>IF(Select2=1,Wood!$W30,"")</f>
        <v>6.2370442028248277E-2</v>
      </c>
      <c r="Y28" s="697">
        <f>IF(Select2=1,Textiles!$W30,"")</f>
        <v>1.586930622549897E-2</v>
      </c>
      <c r="Z28" s="689">
        <f>Sludge!W30</f>
        <v>0</v>
      </c>
      <c r="AA28" s="689" t="str">
        <f>IF(Select2=2,MSW!$W30,"")</f>
        <v/>
      </c>
      <c r="AB28" s="698">
        <f>Industry!$W30</f>
        <v>0</v>
      </c>
      <c r="AC28" s="699">
        <f t="shared" si="0"/>
        <v>0.50185841357265148</v>
      </c>
      <c r="AD28" s="700">
        <f>Recovery_OX!R23</f>
        <v>0</v>
      </c>
      <c r="AE28" s="650"/>
      <c r="AF28" s="702">
        <f>(AC28-AD28)*(1-Recovery_OX!U23)</f>
        <v>0.50185841357265148</v>
      </c>
    </row>
    <row r="29" spans="2:34">
      <c r="B29" s="695">
        <f t="shared" si="1"/>
        <v>2012</v>
      </c>
      <c r="C29" s="696">
        <f>IF(Select2=1,Food!$K31,"")</f>
        <v>0.45893156035631921</v>
      </c>
      <c r="D29" s="697">
        <f>IF(Select2=1,Paper!$K31,"")</f>
        <v>6.5487077231409258E-2</v>
      </c>
      <c r="E29" s="687">
        <f>IF(Select2=1,Nappies!$K31,"")</f>
        <v>0.13678636973941308</v>
      </c>
      <c r="F29" s="697">
        <f>IF(Select2=1,Garden!$K31,"")</f>
        <v>0</v>
      </c>
      <c r="G29" s="687">
        <f>IF(Select2=1,Wood!$K31,"")</f>
        <v>0</v>
      </c>
      <c r="H29" s="697">
        <f>IF(Select2=1,Textiles!$K31,"")</f>
        <v>1.5504880504409424E-2</v>
      </c>
      <c r="I29" s="698">
        <f>Sludge!K31</f>
        <v>0</v>
      </c>
      <c r="J29" s="698" t="str">
        <f>IF(Select2=2,MSW!$K31,"")</f>
        <v/>
      </c>
      <c r="K29" s="698">
        <f>Industry!$K31</f>
        <v>0</v>
      </c>
      <c r="L29" s="699">
        <f>SUM(C29:K29)</f>
        <v>0.67670988783155095</v>
      </c>
      <c r="M29" s="700">
        <f>Recovery_OX!C24</f>
        <v>0</v>
      </c>
      <c r="N29" s="650"/>
      <c r="O29" s="701">
        <f>(L29-M29)*(1-Recovery_OX!F24)</f>
        <v>0.67670988783155095</v>
      </c>
      <c r="P29" s="641"/>
      <c r="Q29" s="652"/>
      <c r="S29" s="695">
        <f t="shared" si="2"/>
        <v>2012</v>
      </c>
      <c r="T29" s="696">
        <f>IF(Select2=1,Food!$W31,"")</f>
        <v>0.30704609301270236</v>
      </c>
      <c r="U29" s="697">
        <f>IF(Select2=1,Paper!$W31,"")</f>
        <v>0.13530387857729181</v>
      </c>
      <c r="V29" s="687">
        <f>IF(Select2=1,Nappies!$W31,"")</f>
        <v>0</v>
      </c>
      <c r="W29" s="697">
        <f>IF(Select2=1,Garden!$W31,"")</f>
        <v>0</v>
      </c>
      <c r="X29" s="687">
        <f>IF(Select2=1,Wood!$W31,"")</f>
        <v>6.7562054651824077E-2</v>
      </c>
      <c r="Y29" s="697">
        <f>IF(Select2=1,Textiles!$W31,"")</f>
        <v>1.6991649867845945E-2</v>
      </c>
      <c r="Z29" s="689">
        <f>Sludge!W31</f>
        <v>0</v>
      </c>
      <c r="AA29" s="689" t="str">
        <f>IF(Select2=2,MSW!$W31,"")</f>
        <v/>
      </c>
      <c r="AB29" s="698">
        <f>Industry!$W31</f>
        <v>0</v>
      </c>
      <c r="AC29" s="699">
        <f t="shared" si="0"/>
        <v>0.52690367610966415</v>
      </c>
      <c r="AD29" s="700">
        <f>Recovery_OX!R24</f>
        <v>0</v>
      </c>
      <c r="AE29" s="650"/>
      <c r="AF29" s="702">
        <f>(AC29-AD29)*(1-Recovery_OX!U24)</f>
        <v>0.52690367610966415</v>
      </c>
    </row>
    <row r="30" spans="2:34">
      <c r="B30" s="695">
        <f t="shared" si="1"/>
        <v>2013</v>
      </c>
      <c r="C30" s="696">
        <f>IF(Select2=1,Food!$K32,"")</f>
        <v>0.47303197201060448</v>
      </c>
      <c r="D30" s="697">
        <f>IF(Select2=1,Paper!$K32,"")</f>
        <v>6.9745390553395431E-2</v>
      </c>
      <c r="E30" s="687">
        <f>IF(Select2=1,Nappies!$K32,"")</f>
        <v>0.14279051803704945</v>
      </c>
      <c r="F30" s="697">
        <f>IF(Select2=1,Garden!$K32,"")</f>
        <v>0</v>
      </c>
      <c r="G30" s="687">
        <f>IF(Select2=1,Wood!$K32,"")</f>
        <v>0</v>
      </c>
      <c r="H30" s="697">
        <f>IF(Select2=1,Textiles!$K32,"")</f>
        <v>1.6513089177006331E-2</v>
      </c>
      <c r="I30" s="698">
        <f>Sludge!K32</f>
        <v>0</v>
      </c>
      <c r="J30" s="698" t="str">
        <f>IF(Select2=2,MSW!$K32,"")</f>
        <v/>
      </c>
      <c r="K30" s="698">
        <f>Industry!$K32</f>
        <v>0</v>
      </c>
      <c r="L30" s="699">
        <f t="shared" si="3"/>
        <v>0.70208096977805567</v>
      </c>
      <c r="M30" s="700">
        <f>Recovery_OX!C25</f>
        <v>0</v>
      </c>
      <c r="N30" s="650"/>
      <c r="O30" s="701">
        <f>(L30-M30)*(1-Recovery_OX!F25)</f>
        <v>0.70208096977805567</v>
      </c>
      <c r="P30" s="641"/>
      <c r="Q30" s="652"/>
      <c r="S30" s="695">
        <f t="shared" si="2"/>
        <v>2013</v>
      </c>
      <c r="T30" s="696">
        <f>IF(Select2=1,Food!$W32,"")</f>
        <v>0.31647990990896813</v>
      </c>
      <c r="U30" s="697">
        <f>IF(Select2=1,Paper!$W32,"")</f>
        <v>0.14410204659792442</v>
      </c>
      <c r="V30" s="687">
        <f>IF(Select2=1,Nappies!$W32,"")</f>
        <v>0</v>
      </c>
      <c r="W30" s="697">
        <f>IF(Select2=1,Garden!$W32,"")</f>
        <v>0</v>
      </c>
      <c r="X30" s="687">
        <f>IF(Select2=1,Wood!$W32,"")</f>
        <v>7.277035498698356E-2</v>
      </c>
      <c r="Y30" s="697">
        <f>IF(Select2=1,Textiles!$W32,"")</f>
        <v>1.8096536084390505E-2</v>
      </c>
      <c r="Z30" s="689">
        <f>Sludge!W32</f>
        <v>0</v>
      </c>
      <c r="AA30" s="689" t="str">
        <f>IF(Select2=2,MSW!$W32,"")</f>
        <v/>
      </c>
      <c r="AB30" s="698">
        <f>Industry!$W32</f>
        <v>0</v>
      </c>
      <c r="AC30" s="699">
        <f t="shared" si="0"/>
        <v>0.55144884757826662</v>
      </c>
      <c r="AD30" s="700">
        <f>Recovery_OX!R25</f>
        <v>0</v>
      </c>
      <c r="AE30" s="650"/>
      <c r="AF30" s="702">
        <f>(AC30-AD30)*(1-Recovery_OX!U25)</f>
        <v>0.55144884757826662</v>
      </c>
    </row>
    <row r="31" spans="2:34">
      <c r="B31" s="695">
        <f t="shared" si="1"/>
        <v>2014</v>
      </c>
      <c r="C31" s="696">
        <f>IF(Select2=1,Food!$K33,"")</f>
        <v>0.48646783985225939</v>
      </c>
      <c r="D31" s="697">
        <f>IF(Select2=1,Paper!$K33,"")</f>
        <v>7.3925030195239938E-2</v>
      </c>
      <c r="E31" s="687">
        <f>IF(Select2=1,Nappies!$K33,"")</f>
        <v>0.1485157286495262</v>
      </c>
      <c r="F31" s="697">
        <f>IF(Select2=1,Garden!$K33,"")</f>
        <v>0</v>
      </c>
      <c r="G31" s="687">
        <f>IF(Select2=1,Wood!$K33,"")</f>
        <v>0</v>
      </c>
      <c r="H31" s="697">
        <f>IF(Select2=1,Textiles!$K33,"")</f>
        <v>1.7502670876755937E-2</v>
      </c>
      <c r="I31" s="698">
        <f>Sludge!K33</f>
        <v>0</v>
      </c>
      <c r="J31" s="698" t="str">
        <f>IF(Select2=2,MSW!$K33,"")</f>
        <v/>
      </c>
      <c r="K31" s="698">
        <f>Industry!$K33</f>
        <v>0</v>
      </c>
      <c r="L31" s="699">
        <f t="shared" si="3"/>
        <v>0.72641126957378155</v>
      </c>
      <c r="M31" s="700">
        <f>Recovery_OX!C26</f>
        <v>0</v>
      </c>
      <c r="N31" s="650"/>
      <c r="O31" s="701">
        <f>(L31-M31)*(1-Recovery_OX!F26)</f>
        <v>0.72641126957378155</v>
      </c>
      <c r="P31" s="641"/>
      <c r="Q31" s="652"/>
      <c r="S31" s="695">
        <f t="shared" si="2"/>
        <v>2014</v>
      </c>
      <c r="T31" s="696">
        <f>IF(Select2=1,Food!$W33,"")</f>
        <v>0.32546911676110113</v>
      </c>
      <c r="U31" s="697">
        <f>IF(Select2=1,Paper!$W33,"")</f>
        <v>0.15273766569264446</v>
      </c>
      <c r="V31" s="687">
        <f>IF(Select2=1,Nappies!$W33,"")</f>
        <v>0</v>
      </c>
      <c r="W31" s="697">
        <f>IF(Select2=1,Garden!$W33,"")</f>
        <v>0</v>
      </c>
      <c r="X31" s="687">
        <f>IF(Select2=1,Wood!$W33,"")</f>
        <v>7.7980945982463384E-2</v>
      </c>
      <c r="Y31" s="697">
        <f>IF(Select2=1,Textiles!$W33,"")</f>
        <v>1.9181009180006509E-2</v>
      </c>
      <c r="Z31" s="689">
        <f>Sludge!W33</f>
        <v>0</v>
      </c>
      <c r="AA31" s="689" t="str">
        <f>IF(Select2=2,MSW!$W33,"")</f>
        <v/>
      </c>
      <c r="AB31" s="698">
        <f>Industry!$W33</f>
        <v>0</v>
      </c>
      <c r="AC31" s="699">
        <f t="shared" si="0"/>
        <v>0.57536873761621554</v>
      </c>
      <c r="AD31" s="700">
        <f>Recovery_OX!R26</f>
        <v>0</v>
      </c>
      <c r="AE31" s="650"/>
      <c r="AF31" s="702">
        <f>(AC31-AD31)*(1-Recovery_OX!U26)</f>
        <v>0.57536873761621554</v>
      </c>
    </row>
    <row r="32" spans="2:34">
      <c r="B32" s="695">
        <f t="shared" si="1"/>
        <v>2015</v>
      </c>
      <c r="C32" s="696">
        <f>IF(Select2=1,Food!$K34,"")</f>
        <v>0.49966423026244777</v>
      </c>
      <c r="D32" s="697">
        <f>IF(Select2=1,Paper!$K34,"")</f>
        <v>7.8042131521963279E-2</v>
      </c>
      <c r="E32" s="687">
        <f>IF(Select2=1,Nappies!$K34,"")</f>
        <v>0.15403971742410627</v>
      </c>
      <c r="F32" s="697">
        <f>IF(Select2=1,Garden!$K34,"")</f>
        <v>0</v>
      </c>
      <c r="G32" s="687">
        <f>IF(Select2=1,Wood!$K34,"")</f>
        <v>0</v>
      </c>
      <c r="H32" s="697">
        <f>IF(Select2=1,Textiles!$K34,"")</f>
        <v>1.8477445852127326E-2</v>
      </c>
      <c r="I32" s="698">
        <f>Sludge!K34</f>
        <v>0</v>
      </c>
      <c r="J32" s="698" t="str">
        <f>IF(Select2=2,MSW!$K34,"")</f>
        <v/>
      </c>
      <c r="K32" s="698">
        <f>Industry!$K34</f>
        <v>0</v>
      </c>
      <c r="L32" s="699">
        <f t="shared" si="3"/>
        <v>0.7502235250606446</v>
      </c>
      <c r="M32" s="700">
        <f>Recovery_OX!C27</f>
        <v>0</v>
      </c>
      <c r="N32" s="650"/>
      <c r="O32" s="701">
        <f>(L32-M32)*(1-Recovery_OX!F27)</f>
        <v>0.7502235250606446</v>
      </c>
      <c r="P32" s="641"/>
      <c r="Q32" s="652"/>
      <c r="S32" s="695">
        <f t="shared" si="2"/>
        <v>2015</v>
      </c>
      <c r="T32" s="696">
        <f>IF(Select2=1,Food!$W34,"")</f>
        <v>0.33429810231653506</v>
      </c>
      <c r="U32" s="697">
        <f>IF(Select2=1,Paper!$W34,"")</f>
        <v>0.16124407339248609</v>
      </c>
      <c r="V32" s="687">
        <f>IF(Select2=1,Nappies!$W34,"")</f>
        <v>0</v>
      </c>
      <c r="W32" s="697">
        <f>IF(Select2=1,Garden!$W34,"")</f>
        <v>0</v>
      </c>
      <c r="X32" s="687">
        <f>IF(Select2=1,Wood!$W34,"")</f>
        <v>8.3203128802063431E-2</v>
      </c>
      <c r="Y32" s="697">
        <f>IF(Select2=1,Textiles!$W34,"")</f>
        <v>2.0249255728358714E-2</v>
      </c>
      <c r="Z32" s="689">
        <f>Sludge!W34</f>
        <v>0</v>
      </c>
      <c r="AA32" s="689" t="str">
        <f>IF(Select2=2,MSW!$W34,"")</f>
        <v/>
      </c>
      <c r="AB32" s="698">
        <f>Industry!$W34</f>
        <v>0</v>
      </c>
      <c r="AC32" s="699">
        <f t="shared" si="0"/>
        <v>0.59899456023944331</v>
      </c>
      <c r="AD32" s="700">
        <f>Recovery_OX!R27</f>
        <v>0</v>
      </c>
      <c r="AE32" s="650"/>
      <c r="AF32" s="702">
        <f>(AC32-AD32)*(1-Recovery_OX!U27)</f>
        <v>0.59899456023944331</v>
      </c>
    </row>
    <row r="33" spans="2:32">
      <c r="B33" s="695">
        <f t="shared" si="1"/>
        <v>2016</v>
      </c>
      <c r="C33" s="696">
        <f>IF(Select2=1,Food!$K35,"")</f>
        <v>0.51266079540882592</v>
      </c>
      <c r="D33" s="697">
        <f>IF(Select2=1,Paper!$K35,"")</f>
        <v>8.2098858828562091E-2</v>
      </c>
      <c r="E33" s="687">
        <f>IF(Select2=1,Nappies!$K35,"")</f>
        <v>0.15938743495240787</v>
      </c>
      <c r="F33" s="697">
        <f>IF(Select2=1,Garden!$K35,"")</f>
        <v>0</v>
      </c>
      <c r="G33" s="687">
        <f>IF(Select2=1,Wood!$K35,"")</f>
        <v>0</v>
      </c>
      <c r="H33" s="697">
        <f>IF(Select2=1,Textiles!$K35,"")</f>
        <v>1.9437926526895036E-2</v>
      </c>
      <c r="I33" s="698">
        <f>Sludge!K35</f>
        <v>0</v>
      </c>
      <c r="J33" s="698" t="str">
        <f>IF(Select2=2,MSW!$K35,"")</f>
        <v/>
      </c>
      <c r="K33" s="698">
        <f>Industry!$K35</f>
        <v>0</v>
      </c>
      <c r="L33" s="699">
        <f t="shared" si="3"/>
        <v>0.77358501571669092</v>
      </c>
      <c r="M33" s="700">
        <f>Recovery_OX!C28</f>
        <v>0</v>
      </c>
      <c r="N33" s="650"/>
      <c r="O33" s="701">
        <f>(L33-M33)*(1-Recovery_OX!F28)</f>
        <v>0.77358501571669092</v>
      </c>
      <c r="P33" s="641"/>
      <c r="Q33" s="652"/>
      <c r="S33" s="695">
        <f t="shared" si="2"/>
        <v>2016</v>
      </c>
      <c r="T33" s="696">
        <f>IF(Select2=1,Food!$W35,"")</f>
        <v>0.34299339567941078</v>
      </c>
      <c r="U33" s="697">
        <f>IF(Select2=1,Paper!$W35,"")</f>
        <v>0.16962574138132661</v>
      </c>
      <c r="V33" s="687">
        <f>IF(Select2=1,Nappies!$W35,"")</f>
        <v>0</v>
      </c>
      <c r="W33" s="697">
        <f>IF(Select2=1,Garden!$W35,"")</f>
        <v>0</v>
      </c>
      <c r="X33" s="687">
        <f>IF(Select2=1,Wood!$W35,"")</f>
        <v>8.8434715154073945E-2</v>
      </c>
      <c r="Y33" s="697">
        <f>IF(Select2=1,Textiles!$W35,"")</f>
        <v>2.1301837289747994E-2</v>
      </c>
      <c r="Z33" s="689">
        <f>Sludge!W35</f>
        <v>0</v>
      </c>
      <c r="AA33" s="689" t="str">
        <f>IF(Select2=2,MSW!$W35,"")</f>
        <v/>
      </c>
      <c r="AB33" s="698">
        <f>Industry!$W35</f>
        <v>0</v>
      </c>
      <c r="AC33" s="699">
        <f t="shared" si="0"/>
        <v>0.62235568950455933</v>
      </c>
      <c r="AD33" s="700">
        <f>Recovery_OX!R28</f>
        <v>0</v>
      </c>
      <c r="AE33" s="650"/>
      <c r="AF33" s="702">
        <f>(AC33-AD33)*(1-Recovery_OX!U28)</f>
        <v>0.62235568950455933</v>
      </c>
    </row>
    <row r="34" spans="2:32">
      <c r="B34" s="695">
        <f t="shared" si="1"/>
        <v>2017</v>
      </c>
      <c r="C34" s="696">
        <f>IF(Select2=1,Food!$K36,"")</f>
        <v>0.52541093796838134</v>
      </c>
      <c r="D34" s="697">
        <f>IF(Select2=1,Paper!$K36,"")</f>
        <v>8.609338737285685E-2</v>
      </c>
      <c r="E34" s="687">
        <f>IF(Select2=1,Nappies!$K36,"")</f>
        <v>0.16456781382897487</v>
      </c>
      <c r="F34" s="697">
        <f>IF(Select2=1,Garden!$K36,"")</f>
        <v>0</v>
      </c>
      <c r="G34" s="687">
        <f>IF(Select2=1,Wood!$K36,"")</f>
        <v>0</v>
      </c>
      <c r="H34" s="697">
        <f>IF(Select2=1,Textiles!$K36,"")</f>
        <v>2.0383680870639631E-2</v>
      </c>
      <c r="I34" s="698">
        <f>Sludge!K36</f>
        <v>0</v>
      </c>
      <c r="J34" s="698" t="str">
        <f>IF(Select2=2,MSW!$K36,"")</f>
        <v/>
      </c>
      <c r="K34" s="698">
        <f>Industry!$K36</f>
        <v>0</v>
      </c>
      <c r="L34" s="699">
        <f t="shared" si="3"/>
        <v>0.79645582004085269</v>
      </c>
      <c r="M34" s="700">
        <f>Recovery_OX!C29</f>
        <v>0</v>
      </c>
      <c r="N34" s="650"/>
      <c r="O34" s="701">
        <f>(L34-M34)*(1-Recovery_OX!F29)</f>
        <v>0.79645582004085269</v>
      </c>
      <c r="P34" s="641"/>
      <c r="Q34" s="652"/>
      <c r="S34" s="695">
        <f t="shared" si="2"/>
        <v>2017</v>
      </c>
      <c r="T34" s="696">
        <f>IF(Select2=1,Food!$W36,"")</f>
        <v>0.35152382112068337</v>
      </c>
      <c r="U34" s="697">
        <f>IF(Select2=1,Paper!$W36,"")</f>
        <v>0.17787889953069594</v>
      </c>
      <c r="V34" s="687">
        <f>IF(Select2=1,Nappies!$W36,"")</f>
        <v>0</v>
      </c>
      <c r="W34" s="697">
        <f>IF(Select2=1,Garden!$W36,"")</f>
        <v>0</v>
      </c>
      <c r="X34" s="687">
        <f>IF(Select2=1,Wood!$W36,"")</f>
        <v>9.3670259661471383E-2</v>
      </c>
      <c r="Y34" s="697">
        <f>IF(Select2=1,Textiles!$W36,"")</f>
        <v>2.2338280406180418E-2</v>
      </c>
      <c r="Z34" s="689">
        <f>Sludge!W36</f>
        <v>0</v>
      </c>
      <c r="AA34" s="689" t="str">
        <f>IF(Select2=2,MSW!$W36,"")</f>
        <v/>
      </c>
      <c r="AB34" s="698">
        <f>Industry!$W36</f>
        <v>0</v>
      </c>
      <c r="AC34" s="699">
        <f t="shared" si="0"/>
        <v>0.6454112607190311</v>
      </c>
      <c r="AD34" s="700">
        <f>Recovery_OX!R29</f>
        <v>0</v>
      </c>
      <c r="AE34" s="650"/>
      <c r="AF34" s="702">
        <f>(AC34-AD34)*(1-Recovery_OX!U29)</f>
        <v>0.6454112607190311</v>
      </c>
    </row>
    <row r="35" spans="2:32">
      <c r="B35" s="695">
        <f t="shared" si="1"/>
        <v>2018</v>
      </c>
      <c r="C35" s="696">
        <f>IF(Select2=1,Food!$K37,"")</f>
        <v>0.53970674888744385</v>
      </c>
      <c r="D35" s="697">
        <f>IF(Select2=1,Paper!$K37,"")</f>
        <v>9.0119763486531626E-2</v>
      </c>
      <c r="E35" s="687">
        <f>IF(Select2=1,Nappies!$K37,"")</f>
        <v>0.16989031393500412</v>
      </c>
      <c r="F35" s="697">
        <f>IF(Select2=1,Garden!$K37,"")</f>
        <v>0</v>
      </c>
      <c r="G35" s="687">
        <f>IF(Select2=1,Wood!$K37,"")</f>
        <v>0</v>
      </c>
      <c r="H35" s="697">
        <f>IF(Select2=1,Textiles!$K37,"")</f>
        <v>2.1336975522769766E-2</v>
      </c>
      <c r="I35" s="698">
        <f>Sludge!K37</f>
        <v>0</v>
      </c>
      <c r="J35" s="698" t="str">
        <f>IF(Select2=2,MSW!$K37,"")</f>
        <v/>
      </c>
      <c r="K35" s="698">
        <f>Industry!$K37</f>
        <v>0</v>
      </c>
      <c r="L35" s="699">
        <f t="shared" si="3"/>
        <v>0.82105380183174936</v>
      </c>
      <c r="M35" s="700">
        <f>Recovery_OX!C30</f>
        <v>0</v>
      </c>
      <c r="N35" s="650"/>
      <c r="O35" s="701">
        <f>(L35-M35)*(1-Recovery_OX!F30)</f>
        <v>0.82105380183174936</v>
      </c>
      <c r="P35" s="641"/>
      <c r="Q35" s="652"/>
      <c r="S35" s="695">
        <f t="shared" si="2"/>
        <v>2018</v>
      </c>
      <c r="T35" s="696">
        <f>IF(Select2=1,Food!$W37,"")</f>
        <v>0.36108836901479302</v>
      </c>
      <c r="U35" s="697">
        <f>IF(Select2=1,Paper!$W37,"")</f>
        <v>0.18619785844324713</v>
      </c>
      <c r="V35" s="687">
        <f>IF(Select2=1,Nappies!$W37,"")</f>
        <v>0</v>
      </c>
      <c r="W35" s="697">
        <f>IF(Select2=1,Garden!$W37,"")</f>
        <v>0</v>
      </c>
      <c r="X35" s="687">
        <f>IF(Select2=1,Wood!$W37,"")</f>
        <v>9.8987535310224195E-2</v>
      </c>
      <c r="Y35" s="697">
        <f>IF(Select2=1,Textiles!$W37,"")</f>
        <v>2.3382986874268239E-2</v>
      </c>
      <c r="Z35" s="689">
        <f>Sludge!W37</f>
        <v>0</v>
      </c>
      <c r="AA35" s="689" t="str">
        <f>IF(Select2=2,MSW!$W37,"")</f>
        <v/>
      </c>
      <c r="AB35" s="698">
        <f>Industry!$W37</f>
        <v>0</v>
      </c>
      <c r="AC35" s="699">
        <f t="shared" si="0"/>
        <v>0.66965674964253252</v>
      </c>
      <c r="AD35" s="700">
        <f>Recovery_OX!R30</f>
        <v>0</v>
      </c>
      <c r="AE35" s="650"/>
      <c r="AF35" s="702">
        <f>(AC35-AD35)*(1-Recovery_OX!U30)</f>
        <v>0.66965674964253252</v>
      </c>
    </row>
    <row r="36" spans="2:32">
      <c r="B36" s="695">
        <f t="shared" si="1"/>
        <v>2019</v>
      </c>
      <c r="C36" s="696">
        <f>IF(Select2=1,Food!$K38,"")</f>
        <v>0.55484080345878295</v>
      </c>
      <c r="D36" s="697">
        <f>IF(Select2=1,Paper!$K38,"")</f>
        <v>9.4165444507649659E-2</v>
      </c>
      <c r="E36" s="687">
        <f>IF(Select2=1,Nappies!$K38,"")</f>
        <v>0.17529995502023313</v>
      </c>
      <c r="F36" s="697">
        <f>IF(Select2=1,Garden!$K38,"")</f>
        <v>0</v>
      </c>
      <c r="G36" s="687">
        <f>IF(Select2=1,Wood!$K38,"")</f>
        <v>0</v>
      </c>
      <c r="H36" s="697">
        <f>IF(Select2=1,Textiles!$K38,"")</f>
        <v>2.2294840851981721E-2</v>
      </c>
      <c r="I36" s="698">
        <f>Sludge!K38</f>
        <v>0</v>
      </c>
      <c r="J36" s="698" t="str">
        <f>IF(Select2=2,MSW!$K38,"")</f>
        <v/>
      </c>
      <c r="K36" s="698">
        <f>Industry!$K38</f>
        <v>0</v>
      </c>
      <c r="L36" s="699">
        <f t="shared" si="3"/>
        <v>0.84660104383864743</v>
      </c>
      <c r="M36" s="700">
        <f>Recovery_OX!C31</f>
        <v>0</v>
      </c>
      <c r="N36" s="650"/>
      <c r="O36" s="701">
        <f>(L36-M36)*(1-Recovery_OX!F31)</f>
        <v>0.84660104383864743</v>
      </c>
      <c r="P36" s="641"/>
      <c r="Q36" s="652"/>
      <c r="S36" s="695">
        <f t="shared" si="2"/>
        <v>2019</v>
      </c>
      <c r="T36" s="696">
        <f>IF(Select2=1,Food!$W38,"")</f>
        <v>0.37121374004824903</v>
      </c>
      <c r="U36" s="697">
        <f>IF(Select2=1,Paper!$W38,"")</f>
        <v>0.19455670352820181</v>
      </c>
      <c r="V36" s="687">
        <f>IF(Select2=1,Nappies!$W38,"")</f>
        <v>0</v>
      </c>
      <c r="W36" s="697">
        <f>IF(Select2=1,Garden!$W38,"")</f>
        <v>0</v>
      </c>
      <c r="X36" s="687">
        <f>IF(Select2=1,Wood!$W38,"")</f>
        <v>0.10437472130282704</v>
      </c>
      <c r="Y36" s="697">
        <f>IF(Select2=1,Textiles!$W38,"")</f>
        <v>2.4432702303541616E-2</v>
      </c>
      <c r="Z36" s="689">
        <f>Sludge!W38</f>
        <v>0</v>
      </c>
      <c r="AA36" s="689" t="str">
        <f>IF(Select2=2,MSW!$W38,"")</f>
        <v/>
      </c>
      <c r="AB36" s="698">
        <f>Industry!$W38</f>
        <v>0</v>
      </c>
      <c r="AC36" s="699">
        <f t="shared" si="0"/>
        <v>0.69457786718281944</v>
      </c>
      <c r="AD36" s="700">
        <f>Recovery_OX!R31</f>
        <v>0</v>
      </c>
      <c r="AE36" s="650"/>
      <c r="AF36" s="702">
        <f>(AC36-AD36)*(1-Recovery_OX!U31)</f>
        <v>0.69457786718281944</v>
      </c>
    </row>
    <row r="37" spans="2:32">
      <c r="B37" s="695">
        <f t="shared" si="1"/>
        <v>2020</v>
      </c>
      <c r="C37" s="696">
        <f>IF(Select2=1,Food!$K39,"")</f>
        <v>0.57053674955370515</v>
      </c>
      <c r="D37" s="697">
        <f>IF(Select2=1,Paper!$K39,"")</f>
        <v>9.8229125305161716E-2</v>
      </c>
      <c r="E37" s="687">
        <f>IF(Select2=1,Nappies!$K39,"")</f>
        <v>0.18078311388369678</v>
      </c>
      <c r="F37" s="697">
        <f>IF(Select2=1,Garden!$K39,"")</f>
        <v>0</v>
      </c>
      <c r="G37" s="687">
        <f>IF(Select2=1,Wood!$K39,"")</f>
        <v>0</v>
      </c>
      <c r="H37" s="697">
        <f>IF(Select2=1,Textiles!$K39,"")</f>
        <v>2.325696785225756E-2</v>
      </c>
      <c r="I37" s="698">
        <f>Sludge!K39</f>
        <v>0</v>
      </c>
      <c r="J37" s="698" t="str">
        <f>IF(Select2=2,MSW!$K39,"")</f>
        <v/>
      </c>
      <c r="K37" s="698">
        <f>Industry!$K39</f>
        <v>0</v>
      </c>
      <c r="L37" s="699">
        <f t="shared" si="3"/>
        <v>0.87280595659482119</v>
      </c>
      <c r="M37" s="700">
        <f>Recovery_OX!C32</f>
        <v>0</v>
      </c>
      <c r="N37" s="650"/>
      <c r="O37" s="701">
        <f>(L37-M37)*(1-Recovery_OX!F32)</f>
        <v>0.87280595659482119</v>
      </c>
      <c r="P37" s="641"/>
      <c r="Q37" s="652"/>
      <c r="S37" s="695">
        <f t="shared" si="2"/>
        <v>2020</v>
      </c>
      <c r="T37" s="696">
        <f>IF(Select2=1,Food!$W39,"")</f>
        <v>0.38171504207428975</v>
      </c>
      <c r="U37" s="697">
        <f>IF(Select2=1,Paper!$W39,"")</f>
        <v>0.20295273823380516</v>
      </c>
      <c r="V37" s="687">
        <f>IF(Select2=1,Nappies!$W39,"")</f>
        <v>0</v>
      </c>
      <c r="W37" s="697">
        <f>IF(Select2=1,Garden!$W39,"")</f>
        <v>0</v>
      </c>
      <c r="X37" s="687">
        <f>IF(Select2=1,Wood!$W39,"")</f>
        <v>0.1098294131021039</v>
      </c>
      <c r="Y37" s="697">
        <f>IF(Select2=1,Textiles!$W39,"")</f>
        <v>2.5487088057268556E-2</v>
      </c>
      <c r="Z37" s="689">
        <f>Sludge!W39</f>
        <v>0</v>
      </c>
      <c r="AA37" s="689" t="str">
        <f>IF(Select2=2,MSW!$W39,"")</f>
        <v/>
      </c>
      <c r="AB37" s="698">
        <f>Industry!$W39</f>
        <v>0</v>
      </c>
      <c r="AC37" s="699">
        <f t="shared" si="0"/>
        <v>0.71998428146746729</v>
      </c>
      <c r="AD37" s="700">
        <f>Recovery_OX!R32</f>
        <v>0</v>
      </c>
      <c r="AE37" s="650"/>
      <c r="AF37" s="702">
        <f>(AC37-AD37)*(1-Recovery_OX!U32)</f>
        <v>0.71998428146746729</v>
      </c>
    </row>
    <row r="38" spans="2:32">
      <c r="B38" s="695">
        <f t="shared" si="1"/>
        <v>2021</v>
      </c>
      <c r="C38" s="696">
        <f>IF(Select2=1,Food!$K40,"")</f>
        <v>0.58660934280058263</v>
      </c>
      <c r="D38" s="697">
        <f>IF(Select2=1,Paper!$K40,"")</f>
        <v>0.10230958898294321</v>
      </c>
      <c r="E38" s="687">
        <f>IF(Select2=1,Nappies!$K40,"")</f>
        <v>0.18632829711005133</v>
      </c>
      <c r="F38" s="697">
        <f>IF(Select2=1,Garden!$K40,"")</f>
        <v>0</v>
      </c>
      <c r="G38" s="687">
        <f>IF(Select2=1,Wood!$K40,"")</f>
        <v>0</v>
      </c>
      <c r="H38" s="697">
        <f>IF(Select2=1,Textiles!$K40,"")</f>
        <v>2.4223068408295818E-2</v>
      </c>
      <c r="I38" s="698">
        <f>Sludge!K40</f>
        <v>0</v>
      </c>
      <c r="J38" s="698" t="str">
        <f>IF(Select2=2,MSW!$K40,"")</f>
        <v/>
      </c>
      <c r="K38" s="698">
        <f>Industry!$K40</f>
        <v>0</v>
      </c>
      <c r="L38" s="699">
        <f t="shared" si="3"/>
        <v>0.89947029730187289</v>
      </c>
      <c r="M38" s="700">
        <f>Recovery_OX!C33</f>
        <v>0</v>
      </c>
      <c r="N38" s="650"/>
      <c r="O38" s="701">
        <f>(L38-M38)*(1-Recovery_OX!F33)</f>
        <v>0.89947029730187289</v>
      </c>
      <c r="P38" s="641"/>
      <c r="Q38" s="652"/>
      <c r="S38" s="695">
        <f t="shared" si="2"/>
        <v>2021</v>
      </c>
      <c r="T38" s="696">
        <f>IF(Select2=1,Food!$W40,"")</f>
        <v>0.39246833818058602</v>
      </c>
      <c r="U38" s="697">
        <f>IF(Select2=1,Paper!$W40,"")</f>
        <v>0.21138344831186612</v>
      </c>
      <c r="V38" s="687">
        <f>IF(Select2=1,Nappies!$W40,"")</f>
        <v>0</v>
      </c>
      <c r="W38" s="697">
        <f>IF(Select2=1,Garden!$W40,"")</f>
        <v>0</v>
      </c>
      <c r="X38" s="687">
        <f>IF(Select2=1,Wood!$W40,"")</f>
        <v>0.11534928887393409</v>
      </c>
      <c r="Y38" s="697">
        <f>IF(Select2=1,Textiles!$W40,"")</f>
        <v>2.6545828392652949E-2</v>
      </c>
      <c r="Z38" s="689">
        <f>Sludge!W40</f>
        <v>0</v>
      </c>
      <c r="AA38" s="689" t="str">
        <f>IF(Select2=2,MSW!$W40,"")</f>
        <v/>
      </c>
      <c r="AB38" s="698">
        <f>Industry!$W40</f>
        <v>0</v>
      </c>
      <c r="AC38" s="699">
        <f t="shared" si="0"/>
        <v>0.74574690375903918</v>
      </c>
      <c r="AD38" s="700">
        <f>Recovery_OX!R33</f>
        <v>0</v>
      </c>
      <c r="AE38" s="650"/>
      <c r="AF38" s="702">
        <f>(AC38-AD38)*(1-Recovery_OX!U33)</f>
        <v>0.74574690375903918</v>
      </c>
    </row>
    <row r="39" spans="2:32">
      <c r="B39" s="695">
        <f t="shared" si="1"/>
        <v>2022</v>
      </c>
      <c r="C39" s="696">
        <f>IF(Select2=1,Food!$K41,"")</f>
        <v>0.60293441018369776</v>
      </c>
      <c r="D39" s="697">
        <f>IF(Select2=1,Paper!$K41,"")</f>
        <v>0.10640570091456815</v>
      </c>
      <c r="E39" s="687">
        <f>IF(Select2=1,Nappies!$K41,"")</f>
        <v>0.19192580810914872</v>
      </c>
      <c r="F39" s="697">
        <f>IF(Select2=1,Garden!$K41,"")</f>
        <v>0</v>
      </c>
      <c r="G39" s="687">
        <f>IF(Select2=1,Wood!$K41,"")</f>
        <v>0</v>
      </c>
      <c r="H39" s="697">
        <f>IF(Select2=1,Textiles!$K41,"")</f>
        <v>2.5192873883170021E-2</v>
      </c>
      <c r="I39" s="698">
        <f>Sludge!K41</f>
        <v>0</v>
      </c>
      <c r="J39" s="698" t="str">
        <f>IF(Select2=2,MSW!$K41,"")</f>
        <v/>
      </c>
      <c r="K39" s="698">
        <f>Industry!$K41</f>
        <v>0</v>
      </c>
      <c r="L39" s="699">
        <f t="shared" si="3"/>
        <v>0.92645879309058465</v>
      </c>
      <c r="M39" s="700">
        <f>Recovery_OX!C34</f>
        <v>0</v>
      </c>
      <c r="N39" s="650"/>
      <c r="O39" s="701">
        <f>(L39-M39)*(1-Recovery_OX!F34)</f>
        <v>0.92645879309058465</v>
      </c>
      <c r="P39" s="641"/>
      <c r="Q39" s="652"/>
      <c r="S39" s="695">
        <f t="shared" si="2"/>
        <v>2022</v>
      </c>
      <c r="T39" s="696">
        <f>IF(Select2=1,Food!$W41,"")</f>
        <v>0.40339055097035975</v>
      </c>
      <c r="U39" s="697">
        <f>IF(Select2=1,Paper!$W41,"")</f>
        <v>0.21984648949290941</v>
      </c>
      <c r="V39" s="687">
        <f>IF(Select2=1,Nappies!$W41,"")</f>
        <v>0</v>
      </c>
      <c r="W39" s="697">
        <f>IF(Select2=1,Garden!$W41,"")</f>
        <v>0</v>
      </c>
      <c r="X39" s="687">
        <f>IF(Select2=1,Wood!$W41,"")</f>
        <v>0.12093210664271486</v>
      </c>
      <c r="Y39" s="697">
        <f>IF(Select2=1,Textiles!$W41,"")</f>
        <v>2.7608628913063031E-2</v>
      </c>
      <c r="Z39" s="689">
        <f>Sludge!W41</f>
        <v>0</v>
      </c>
      <c r="AA39" s="689" t="str">
        <f>IF(Select2=2,MSW!$W41,"")</f>
        <v/>
      </c>
      <c r="AB39" s="698">
        <f>Industry!$W41</f>
        <v>0</v>
      </c>
      <c r="AC39" s="699">
        <f t="shared" si="0"/>
        <v>0.77177777601904718</v>
      </c>
      <c r="AD39" s="700">
        <f>Recovery_OX!R34</f>
        <v>0</v>
      </c>
      <c r="AE39" s="650"/>
      <c r="AF39" s="702">
        <f>(AC39-AD39)*(1-Recovery_OX!U34)</f>
        <v>0.77177777601904718</v>
      </c>
    </row>
    <row r="40" spans="2:32">
      <c r="B40" s="695">
        <f t="shared" si="1"/>
        <v>2023</v>
      </c>
      <c r="C40" s="696">
        <f>IF(Select2=1,Food!$K42,"")</f>
        <v>0.6194287160414389</v>
      </c>
      <c r="D40" s="697">
        <f>IF(Select2=1,Paper!$K42,"")</f>
        <v>0.11051640318136904</v>
      </c>
      <c r="E40" s="687">
        <f>IF(Select2=1,Nappies!$K42,"")</f>
        <v>0.19756746620904003</v>
      </c>
      <c r="F40" s="697">
        <f>IF(Select2=1,Garden!$K42,"")</f>
        <v>0</v>
      </c>
      <c r="G40" s="687">
        <f>IF(Select2=1,Wood!$K42,"")</f>
        <v>0</v>
      </c>
      <c r="H40" s="697">
        <f>IF(Select2=1,Textiles!$K42,"")</f>
        <v>2.6166133801470107E-2</v>
      </c>
      <c r="I40" s="698">
        <f>Sludge!K42</f>
        <v>0</v>
      </c>
      <c r="J40" s="698" t="str">
        <f>IF(Select2=2,MSW!$K42,"")</f>
        <v/>
      </c>
      <c r="K40" s="698">
        <f>Industry!$K42</f>
        <v>0</v>
      </c>
      <c r="L40" s="699">
        <f t="shared" si="3"/>
        <v>0.95367871923331815</v>
      </c>
      <c r="M40" s="700">
        <f>Recovery_OX!C35</f>
        <v>0</v>
      </c>
      <c r="N40" s="650"/>
      <c r="O40" s="701">
        <f>(L40-M40)*(1-Recovery_OX!F35)</f>
        <v>0.95367871923331815</v>
      </c>
      <c r="P40" s="641"/>
      <c r="Q40" s="652"/>
      <c r="S40" s="695">
        <f t="shared" si="2"/>
        <v>2023</v>
      </c>
      <c r="T40" s="696">
        <f>IF(Select2=1,Food!$W42,"")</f>
        <v>0.41442599199917851</v>
      </c>
      <c r="U40" s="697">
        <f>IF(Select2=1,Paper!$W42,"")</f>
        <v>0.22833967599456409</v>
      </c>
      <c r="V40" s="687">
        <f>IF(Select2=1,Nappies!$W42,"")</f>
        <v>0</v>
      </c>
      <c r="W40" s="697">
        <f>IF(Select2=1,Garden!$W42,"")</f>
        <v>0</v>
      </c>
      <c r="X40" s="687">
        <f>IF(Select2=1,Wood!$W42,"")</f>
        <v>0.12657570154466125</v>
      </c>
      <c r="Y40" s="697">
        <f>IF(Select2=1,Textiles!$W42,"")</f>
        <v>2.8675215124898738E-2</v>
      </c>
      <c r="Z40" s="689">
        <f>Sludge!W42</f>
        <v>0</v>
      </c>
      <c r="AA40" s="689" t="str">
        <f>IF(Select2=2,MSW!$W42,"")</f>
        <v/>
      </c>
      <c r="AB40" s="698">
        <f>Industry!$W42</f>
        <v>0</v>
      </c>
      <c r="AC40" s="699">
        <f t="shared" si="0"/>
        <v>0.79801658466330261</v>
      </c>
      <c r="AD40" s="700">
        <f>Recovery_OX!R35</f>
        <v>0</v>
      </c>
      <c r="AE40" s="650"/>
      <c r="AF40" s="702">
        <f>(AC40-AD40)*(1-Recovery_OX!U35)</f>
        <v>0.79801658466330261</v>
      </c>
    </row>
    <row r="41" spans="2:32">
      <c r="B41" s="695">
        <f t="shared" si="1"/>
        <v>2024</v>
      </c>
      <c r="C41" s="696">
        <f>IF(Select2=1,Food!$K43,"")</f>
        <v>0.63603646584128193</v>
      </c>
      <c r="D41" s="697">
        <f>IF(Select2=1,Paper!$K43,"")</f>
        <v>0.11464070938651834</v>
      </c>
      <c r="E41" s="687">
        <f>IF(Select2=1,Nappies!$K43,"")</f>
        <v>0.20324636966462606</v>
      </c>
      <c r="F41" s="697">
        <f>IF(Select2=1,Garden!$K43,"")</f>
        <v>0</v>
      </c>
      <c r="G41" s="687">
        <f>IF(Select2=1,Wood!$K43,"")</f>
        <v>0</v>
      </c>
      <c r="H41" s="697">
        <f>IF(Select2=1,Textiles!$K43,"")</f>
        <v>2.7142614621471696E-2</v>
      </c>
      <c r="I41" s="698">
        <f>Sludge!K43</f>
        <v>0</v>
      </c>
      <c r="J41" s="698" t="str">
        <f>IF(Select2=2,MSW!$K43,"")</f>
        <v/>
      </c>
      <c r="K41" s="698">
        <f>Industry!$K43</f>
        <v>0</v>
      </c>
      <c r="L41" s="699">
        <f t="shared" si="3"/>
        <v>0.98106615951389808</v>
      </c>
      <c r="M41" s="700">
        <f>Recovery_OX!C36</f>
        <v>0</v>
      </c>
      <c r="N41" s="650"/>
      <c r="O41" s="701">
        <f>(L41-M41)*(1-Recovery_OX!F36)</f>
        <v>0.98106615951389808</v>
      </c>
      <c r="P41" s="641"/>
      <c r="Q41" s="652"/>
      <c r="S41" s="695">
        <f t="shared" si="2"/>
        <v>2024</v>
      </c>
      <c r="T41" s="696">
        <f>IF(Select2=1,Food!$W43,"")</f>
        <v>0.42553733218640633</v>
      </c>
      <c r="U41" s="697">
        <f>IF(Select2=1,Paper!$W43,"")</f>
        <v>0.23686096980685603</v>
      </c>
      <c r="V41" s="687">
        <f>IF(Select2=1,Nappies!$W43,"")</f>
        <v>0</v>
      </c>
      <c r="W41" s="697">
        <f>IF(Select2=1,Garden!$W43,"")</f>
        <v>0</v>
      </c>
      <c r="X41" s="687">
        <f>IF(Select2=1,Wood!$W43,"")</f>
        <v>0.13227798317557696</v>
      </c>
      <c r="Y41" s="697">
        <f>IF(Select2=1,Textiles!$W43,"")</f>
        <v>2.9745331092023777E-2</v>
      </c>
      <c r="Z41" s="689">
        <f>Sludge!W43</f>
        <v>0</v>
      </c>
      <c r="AA41" s="689" t="str">
        <f>IF(Select2=2,MSW!$W43,"")</f>
        <v/>
      </c>
      <c r="AB41" s="698">
        <f>Industry!$W43</f>
        <v>0</v>
      </c>
      <c r="AC41" s="699">
        <f t="shared" si="0"/>
        <v>0.82442161626086308</v>
      </c>
      <c r="AD41" s="700">
        <f>Recovery_OX!R36</f>
        <v>0</v>
      </c>
      <c r="AE41" s="650"/>
      <c r="AF41" s="702">
        <f>(AC41-AD41)*(1-Recovery_OX!U36)</f>
        <v>0.82442161626086308</v>
      </c>
    </row>
    <row r="42" spans="2:32">
      <c r="B42" s="695">
        <f t="shared" si="1"/>
        <v>2025</v>
      </c>
      <c r="C42" s="696">
        <f>IF(Select2=1,Food!$K44,"")</f>
        <v>0.65272025938961731</v>
      </c>
      <c r="D42" s="697">
        <f>IF(Select2=1,Paper!$K44,"")</f>
        <v>0.11877769981971006</v>
      </c>
      <c r="E42" s="687">
        <f>IF(Select2=1,Nappies!$K44,"")</f>
        <v>0.20895669571639314</v>
      </c>
      <c r="F42" s="697">
        <f>IF(Select2=1,Garden!$K44,"")</f>
        <v>0</v>
      </c>
      <c r="G42" s="687">
        <f>IF(Select2=1,Wood!$K44,"")</f>
        <v>0</v>
      </c>
      <c r="H42" s="697">
        <f>IF(Select2=1,Textiles!$K44,"")</f>
        <v>2.8122098590314303E-2</v>
      </c>
      <c r="I42" s="698">
        <f>Sludge!K44</f>
        <v>0</v>
      </c>
      <c r="J42" s="698" t="str">
        <f>IF(Select2=2,MSW!$K44,"")</f>
        <v/>
      </c>
      <c r="K42" s="698">
        <f>Industry!$K44</f>
        <v>0</v>
      </c>
      <c r="L42" s="699">
        <f t="shared" si="3"/>
        <v>1.0085767535160348</v>
      </c>
      <c r="M42" s="700">
        <f>Recovery_OX!C37</f>
        <v>0</v>
      </c>
      <c r="N42" s="650"/>
      <c r="O42" s="701">
        <f>(L42-M42)*(1-Recovery_OX!F37)</f>
        <v>1.0085767535160348</v>
      </c>
      <c r="P42" s="641"/>
      <c r="Q42" s="652"/>
      <c r="S42" s="695">
        <f t="shared" si="2"/>
        <v>2025</v>
      </c>
      <c r="T42" s="696">
        <f>IF(Select2=1,Food!$W44,"")</f>
        <v>0.4366995491009929</v>
      </c>
      <c r="U42" s="697">
        <f>IF(Select2=1,Paper!$W44,"")</f>
        <v>0.24540847070188032</v>
      </c>
      <c r="V42" s="687">
        <f>IF(Select2=1,Nappies!$W44,"")</f>
        <v>0</v>
      </c>
      <c r="W42" s="697">
        <f>IF(Select2=1,Garden!$W44,"")</f>
        <v>0</v>
      </c>
      <c r="X42" s="687">
        <f>IF(Select2=1,Wood!$W44,"")</f>
        <v>0.13803693302984787</v>
      </c>
      <c r="Y42" s="697">
        <f>IF(Select2=1,Textiles!$W44,"")</f>
        <v>3.0818738181166358E-2</v>
      </c>
      <c r="Z42" s="689">
        <f>Sludge!W44</f>
        <v>0</v>
      </c>
      <c r="AA42" s="689" t="str">
        <f>IF(Select2=2,MSW!$W44,"")</f>
        <v/>
      </c>
      <c r="AB42" s="698">
        <f>Industry!$W44</f>
        <v>0</v>
      </c>
      <c r="AC42" s="699">
        <f t="shared" si="0"/>
        <v>0.85096369101388747</v>
      </c>
      <c r="AD42" s="700">
        <f>Recovery_OX!R37</f>
        <v>0</v>
      </c>
      <c r="AE42" s="650"/>
      <c r="AF42" s="702">
        <f>(AC42-AD42)*(1-Recovery_OX!U37)</f>
        <v>0.85096369101388747</v>
      </c>
    </row>
    <row r="43" spans="2:32">
      <c r="B43" s="695">
        <f t="shared" si="1"/>
        <v>2026</v>
      </c>
      <c r="C43" s="696">
        <f>IF(Select2=1,Food!$K45,"")</f>
        <v>0.669455026586943</v>
      </c>
      <c r="D43" s="697">
        <f>IF(Select2=1,Paper!$K45,"")</f>
        <v>0.12292651694873885</v>
      </c>
      <c r="E43" s="687">
        <f>IF(Select2=1,Nappies!$K45,"")</f>
        <v>0.21469353190700446</v>
      </c>
      <c r="F43" s="697">
        <f>IF(Select2=1,Garden!$K45,"")</f>
        <v>0</v>
      </c>
      <c r="G43" s="687">
        <f>IF(Select2=1,Wood!$K45,"")</f>
        <v>0</v>
      </c>
      <c r="H43" s="697">
        <f>IF(Select2=1,Textiles!$K45,"")</f>
        <v>2.9104382676576519E-2</v>
      </c>
      <c r="I43" s="698">
        <f>Sludge!K45</f>
        <v>0</v>
      </c>
      <c r="J43" s="698" t="str">
        <f>IF(Select2=2,MSW!$K45,"")</f>
        <v/>
      </c>
      <c r="K43" s="698">
        <f>Industry!$K45</f>
        <v>0</v>
      </c>
      <c r="L43" s="699">
        <f t="shared" si="3"/>
        <v>1.0361794581192627</v>
      </c>
      <c r="M43" s="700">
        <f>Recovery_OX!C38</f>
        <v>0</v>
      </c>
      <c r="N43" s="650"/>
      <c r="O43" s="701">
        <f>(L43-M43)*(1-Recovery_OX!F38)</f>
        <v>1.0361794581192627</v>
      </c>
      <c r="P43" s="641"/>
      <c r="Q43" s="652"/>
      <c r="S43" s="695">
        <f t="shared" si="2"/>
        <v>2026</v>
      </c>
      <c r="T43" s="696">
        <f>IF(Select2=1,Food!$W45,"")</f>
        <v>0.44789586970580486</v>
      </c>
      <c r="U43" s="697">
        <f>IF(Select2=1,Paper!$W45,"")</f>
        <v>0.25398040691888191</v>
      </c>
      <c r="V43" s="687">
        <f>IF(Select2=1,Nappies!$W45,"")</f>
        <v>0</v>
      </c>
      <c r="W43" s="697">
        <f>IF(Select2=1,Garden!$W45,"")</f>
        <v>0</v>
      </c>
      <c r="X43" s="687">
        <f>IF(Select2=1,Wood!$W45,"")</f>
        <v>0.14385060202752026</v>
      </c>
      <c r="Y43" s="697">
        <f>IF(Select2=1,Textiles!$W45,"")</f>
        <v>3.1895213892138653E-2</v>
      </c>
      <c r="Z43" s="689">
        <f>Sludge!W45</f>
        <v>0</v>
      </c>
      <c r="AA43" s="689" t="str">
        <f>IF(Select2=2,MSW!$W45,"")</f>
        <v/>
      </c>
      <c r="AB43" s="698">
        <f>Industry!$W45</f>
        <v>0</v>
      </c>
      <c r="AC43" s="699">
        <f t="shared" si="0"/>
        <v>0.87762209254434564</v>
      </c>
      <c r="AD43" s="700">
        <f>Recovery_OX!R38</f>
        <v>0</v>
      </c>
      <c r="AE43" s="650"/>
      <c r="AF43" s="702">
        <f>(AC43-AD43)*(1-Recovery_OX!U38)</f>
        <v>0.87762209254434564</v>
      </c>
    </row>
    <row r="44" spans="2:32">
      <c r="B44" s="695">
        <f t="shared" si="1"/>
        <v>2027</v>
      </c>
      <c r="C44" s="696">
        <f>IF(Select2=1,Food!$K46,"")</f>
        <v>0.68622396244300632</v>
      </c>
      <c r="D44" s="697">
        <f>IF(Select2=1,Paper!$K46,"")</f>
        <v>0.12708636121587602</v>
      </c>
      <c r="E44" s="687">
        <f>IF(Select2=1,Nappies!$K46,"")</f>
        <v>0.22045273376904168</v>
      </c>
      <c r="F44" s="697">
        <f>IF(Select2=1,Garden!$K46,"")</f>
        <v>0</v>
      </c>
      <c r="G44" s="687">
        <f>IF(Select2=1,Wood!$K46,"")</f>
        <v>0</v>
      </c>
      <c r="H44" s="697">
        <f>IF(Select2=1,Textiles!$K46,"")</f>
        <v>3.00892775750158E-2</v>
      </c>
      <c r="I44" s="698">
        <f>Sludge!K46</f>
        <v>0</v>
      </c>
      <c r="J44" s="698" t="str">
        <f>IF(Select2=2,MSW!$K46,"")</f>
        <v/>
      </c>
      <c r="K44" s="698">
        <f>Industry!$K46</f>
        <v>0</v>
      </c>
      <c r="L44" s="699">
        <f t="shared" si="3"/>
        <v>1.0638523350029399</v>
      </c>
      <c r="M44" s="700">
        <f>Recovery_OX!C39</f>
        <v>0</v>
      </c>
      <c r="N44" s="650"/>
      <c r="O44" s="701">
        <f>(L44-M44)*(1-Recovery_OX!F39)</f>
        <v>1.0638523350029399</v>
      </c>
      <c r="P44" s="641"/>
      <c r="Q44" s="652"/>
      <c r="S44" s="695">
        <f t="shared" si="2"/>
        <v>2027</v>
      </c>
      <c r="T44" s="696">
        <f>IF(Select2=1,Food!$W46,"")</f>
        <v>0.45911505069781866</v>
      </c>
      <c r="U44" s="697">
        <f>IF(Select2=1,Paper!$W46,"")</f>
        <v>0.26257512647908265</v>
      </c>
      <c r="V44" s="687">
        <f>IF(Select2=1,Nappies!$W46,"")</f>
        <v>0</v>
      </c>
      <c r="W44" s="697">
        <f>IF(Select2=1,Garden!$W46,"")</f>
        <v>0</v>
      </c>
      <c r="X44" s="687">
        <f>IF(Select2=1,Wood!$W46,"")</f>
        <v>0.14971710812643407</v>
      </c>
      <c r="Y44" s="697">
        <f>IF(Select2=1,Textiles!$W46,"")</f>
        <v>3.2974550767140606E-2</v>
      </c>
      <c r="Z44" s="689">
        <f>Sludge!W46</f>
        <v>0</v>
      </c>
      <c r="AA44" s="689" t="str">
        <f>IF(Select2=2,MSW!$W46,"")</f>
        <v/>
      </c>
      <c r="AB44" s="698">
        <f>Industry!$W46</f>
        <v>0</v>
      </c>
      <c r="AC44" s="699">
        <f t="shared" si="0"/>
        <v>0.90438183607047606</v>
      </c>
      <c r="AD44" s="700">
        <f>Recovery_OX!R39</f>
        <v>0</v>
      </c>
      <c r="AE44" s="650"/>
      <c r="AF44" s="702">
        <f>(AC44-AD44)*(1-Recovery_OX!U39)</f>
        <v>0.90438183607047606</v>
      </c>
    </row>
    <row r="45" spans="2:32">
      <c r="B45" s="695">
        <f t="shared" si="1"/>
        <v>2028</v>
      </c>
      <c r="C45" s="696">
        <f>IF(Select2=1,Food!$K47,"")</f>
        <v>0.7030158022359676</v>
      </c>
      <c r="D45" s="697">
        <f>IF(Select2=1,Paper!$K47,"")</f>
        <v>0.13125648711843665</v>
      </c>
      <c r="E45" s="687">
        <f>IF(Select2=1,Nappies!$K47,"")</f>
        <v>0.22623080476116048</v>
      </c>
      <c r="F45" s="697">
        <f>IF(Select2=1,Garden!$K47,"")</f>
        <v>0</v>
      </c>
      <c r="G45" s="687">
        <f>IF(Select2=1,Wood!$K47,"")</f>
        <v>0</v>
      </c>
      <c r="H45" s="697">
        <f>IF(Select2=1,Textiles!$K47,"")</f>
        <v>3.1076606778593908E-2</v>
      </c>
      <c r="I45" s="698">
        <f>Sludge!K47</f>
        <v>0</v>
      </c>
      <c r="J45" s="698" t="str">
        <f>IF(Select2=2,MSW!$K47,"")</f>
        <v/>
      </c>
      <c r="K45" s="698">
        <f>Industry!$K47</f>
        <v>0</v>
      </c>
      <c r="L45" s="699">
        <f t="shared" si="3"/>
        <v>1.0915797008941586</v>
      </c>
      <c r="M45" s="700">
        <f>Recovery_OX!C40</f>
        <v>0</v>
      </c>
      <c r="N45" s="650"/>
      <c r="O45" s="701">
        <f>(L45-M45)*(1-Recovery_OX!F40)</f>
        <v>1.0915797008941586</v>
      </c>
      <c r="P45" s="641"/>
      <c r="Q45" s="652"/>
      <c r="S45" s="695">
        <f t="shared" si="2"/>
        <v>2028</v>
      </c>
      <c r="T45" s="696">
        <f>IF(Select2=1,Food!$W47,"")</f>
        <v>0.47034955546563395</v>
      </c>
      <c r="U45" s="697">
        <f>IF(Select2=1,Paper!$W47,"")</f>
        <v>0.27119108908767903</v>
      </c>
      <c r="V45" s="687">
        <f>IF(Select2=1,Nappies!$W47,"")</f>
        <v>0</v>
      </c>
      <c r="W45" s="697">
        <f>IF(Select2=1,Garden!$W47,"")</f>
        <v>0</v>
      </c>
      <c r="X45" s="687">
        <f>IF(Select2=1,Wood!$W47,"")</f>
        <v>0.15563463401648597</v>
      </c>
      <c r="Y45" s="697">
        <f>IF(Select2=1,Textiles!$W47,"")</f>
        <v>3.4056555373801548E-2</v>
      </c>
      <c r="Z45" s="689">
        <f>Sludge!W47</f>
        <v>0</v>
      </c>
      <c r="AA45" s="689" t="str">
        <f>IF(Select2=2,MSW!$W47,"")</f>
        <v/>
      </c>
      <c r="AB45" s="698">
        <f>Industry!$W47</f>
        <v>0</v>
      </c>
      <c r="AC45" s="699">
        <f t="shared" si="0"/>
        <v>0.93123183394360065</v>
      </c>
      <c r="AD45" s="700">
        <f>Recovery_OX!R40</f>
        <v>0</v>
      </c>
      <c r="AE45" s="650"/>
      <c r="AF45" s="702">
        <f>(AC45-AD45)*(1-Recovery_OX!U40)</f>
        <v>0.93123183394360065</v>
      </c>
    </row>
    <row r="46" spans="2:32">
      <c r="B46" s="695">
        <f t="shared" si="1"/>
        <v>2029</v>
      </c>
      <c r="C46" s="696">
        <f>IF(Select2=1,Food!$K48,"")</f>
        <v>0.71982299499696478</v>
      </c>
      <c r="D46" s="697">
        <f>IF(Select2=1,Paper!$K48,"")</f>
        <v>0.13543619955432468</v>
      </c>
      <c r="E46" s="687">
        <f>IF(Select2=1,Nappies!$K48,"")</f>
        <v>0.23202479497444889</v>
      </c>
      <c r="F46" s="697">
        <f>IF(Select2=1,Garden!$K48,"")</f>
        <v>0</v>
      </c>
      <c r="G46" s="687">
        <f>IF(Select2=1,Wood!$K48,"")</f>
        <v>0</v>
      </c>
      <c r="H46" s="697">
        <f>IF(Select2=1,Textiles!$K48,"")</f>
        <v>3.2066205713239225E-2</v>
      </c>
      <c r="I46" s="698">
        <f>Sludge!K48</f>
        <v>0</v>
      </c>
      <c r="J46" s="698" t="str">
        <f>IF(Select2=2,MSW!$K48,"")</f>
        <v/>
      </c>
      <c r="K46" s="698">
        <f>Industry!$K48</f>
        <v>0</v>
      </c>
      <c r="L46" s="699">
        <f t="shared" si="3"/>
        <v>1.1193501952389777</v>
      </c>
      <c r="M46" s="700">
        <f>Recovery_OX!C41</f>
        <v>0</v>
      </c>
      <c r="N46" s="650"/>
      <c r="O46" s="701">
        <f>(L46-M46)*(1-Recovery_OX!F41)</f>
        <v>1.1193501952389777</v>
      </c>
      <c r="P46" s="641"/>
      <c r="Q46" s="652"/>
      <c r="S46" s="695">
        <f t="shared" si="2"/>
        <v>2029</v>
      </c>
      <c r="T46" s="696">
        <f>IF(Select2=1,Food!$W48,"")</f>
        <v>0.48159433206755003</v>
      </c>
      <c r="U46" s="697">
        <f>IF(Select2=1,Paper!$W48,"")</f>
        <v>0.27982685858331552</v>
      </c>
      <c r="V46" s="687">
        <f>IF(Select2=1,Nappies!$W48,"")</f>
        <v>0</v>
      </c>
      <c r="W46" s="697">
        <f>IF(Select2=1,Garden!$W48,"")</f>
        <v>0</v>
      </c>
      <c r="X46" s="687">
        <f>IF(Select2=1,Wood!$W48,"")</f>
        <v>0.16160142489319718</v>
      </c>
      <c r="Y46" s="697">
        <f>IF(Select2=1,Textiles!$W48,"")</f>
        <v>3.5141047356974493E-2</v>
      </c>
      <c r="Z46" s="689">
        <f>Sludge!W48</f>
        <v>0</v>
      </c>
      <c r="AA46" s="689" t="str">
        <f>IF(Select2=2,MSW!$W48,"")</f>
        <v/>
      </c>
      <c r="AB46" s="698">
        <f>Industry!$W48</f>
        <v>0</v>
      </c>
      <c r="AC46" s="699">
        <f t="shared" si="0"/>
        <v>0.95816366290103727</v>
      </c>
      <c r="AD46" s="700">
        <f>Recovery_OX!R41</f>
        <v>0</v>
      </c>
      <c r="AE46" s="650"/>
      <c r="AF46" s="702">
        <f>(AC46-AD46)*(1-Recovery_OX!U41)</f>
        <v>0.95816366290103727</v>
      </c>
    </row>
    <row r="47" spans="2:32">
      <c r="B47" s="695">
        <f t="shared" si="1"/>
        <v>2030</v>
      </c>
      <c r="C47" s="696">
        <f>IF(Select2=1,Food!$K49,"")</f>
        <v>0.73664047916020259</v>
      </c>
      <c r="D47" s="697">
        <f>IF(Select2=1,Paper!$K49,"")</f>
        <v>0.13962485041464151</v>
      </c>
      <c r="E47" s="687">
        <f>IF(Select2=1,Nappies!$K49,"")</f>
        <v>0.23783221567454574</v>
      </c>
      <c r="F47" s="697">
        <f>IF(Select2=1,Garden!$K49,"")</f>
        <v>0</v>
      </c>
      <c r="G47" s="687">
        <f>IF(Select2=1,Wood!$K49,"")</f>
        <v>0</v>
      </c>
      <c r="H47" s="697">
        <f>IF(Select2=1,Textiles!$K49,"")</f>
        <v>3.3057920931104448E-2</v>
      </c>
      <c r="I47" s="698">
        <f>Sludge!K49</f>
        <v>0</v>
      </c>
      <c r="J47" s="698" t="str">
        <f>IF(Select2=2,MSW!$K49,"")</f>
        <v/>
      </c>
      <c r="K47" s="698">
        <f>Industry!$K49</f>
        <v>0</v>
      </c>
      <c r="L47" s="699">
        <f t="shared" si="3"/>
        <v>1.1471554661804944</v>
      </c>
      <c r="M47" s="700">
        <f>Recovery_OX!C42</f>
        <v>0</v>
      </c>
      <c r="N47" s="650"/>
      <c r="O47" s="701">
        <f>(L47-M47)*(1-Recovery_OX!F42)</f>
        <v>1.1471554661804944</v>
      </c>
      <c r="P47" s="641"/>
      <c r="Q47" s="652"/>
      <c r="S47" s="695">
        <f t="shared" si="2"/>
        <v>2030</v>
      </c>
      <c r="T47" s="696">
        <f>IF(Select2=1,Food!$W49,"")</f>
        <v>0.49284599408577334</v>
      </c>
      <c r="U47" s="697">
        <f>IF(Select2=1,Paper!$W49,"")</f>
        <v>0.28848109589801973</v>
      </c>
      <c r="V47" s="687">
        <f>IF(Select2=1,Nappies!$W49,"")</f>
        <v>0</v>
      </c>
      <c r="W47" s="697">
        <f>IF(Select2=1,Garden!$W49,"")</f>
        <v>0</v>
      </c>
      <c r="X47" s="687">
        <f>IF(Select2=1,Wood!$W49,"")</f>
        <v>0.16761578630785839</v>
      </c>
      <c r="Y47" s="697">
        <f>IF(Select2=1,Textiles!$W49,"")</f>
        <v>3.622785855463502E-2</v>
      </c>
      <c r="Z47" s="689">
        <f>Sludge!W49</f>
        <v>0</v>
      </c>
      <c r="AA47" s="689" t="str">
        <f>IF(Select2=2,MSW!$W49,"")</f>
        <v/>
      </c>
      <c r="AB47" s="698">
        <f>Industry!$W49</f>
        <v>0</v>
      </c>
      <c r="AC47" s="699">
        <f t="shared" si="0"/>
        <v>0.98517073484628648</v>
      </c>
      <c r="AD47" s="700">
        <f>Recovery_OX!R42</f>
        <v>0</v>
      </c>
      <c r="AE47" s="650"/>
      <c r="AF47" s="702">
        <f>(AC47-AD47)*(1-Recovery_OX!U42)</f>
        <v>0.98517073484628648</v>
      </c>
    </row>
    <row r="48" spans="2:32">
      <c r="B48" s="695">
        <f t="shared" si="1"/>
        <v>2031</v>
      </c>
      <c r="C48" s="696">
        <f>IF(Select2=1,Food!$K50,"")</f>
        <v>0.75346486185666395</v>
      </c>
      <c r="D48" s="697">
        <f>IF(Select2=1,Paper!$K50,"")</f>
        <v>0.14382183540665541</v>
      </c>
      <c r="E48" s="687">
        <f>IF(Select2=1,Nappies!$K50,"")</f>
        <v>0.24365096720383261</v>
      </c>
      <c r="F48" s="697">
        <f>IF(Select2=1,Garden!$K50,"")</f>
        <v>0</v>
      </c>
      <c r="G48" s="687">
        <f>IF(Select2=1,Wood!$K50,"")</f>
        <v>0</v>
      </c>
      <c r="H48" s="697">
        <f>IF(Select2=1,Textiles!$K50,"")</f>
        <v>3.4051609358365098E-2</v>
      </c>
      <c r="I48" s="698">
        <f>Sludge!K50</f>
        <v>0</v>
      </c>
      <c r="J48" s="698" t="str">
        <f>IF(Select2=2,MSW!$K50,"")</f>
        <v/>
      </c>
      <c r="K48" s="698">
        <f>Industry!$K50</f>
        <v>0</v>
      </c>
      <c r="L48" s="699">
        <f t="shared" si="3"/>
        <v>1.1749892738255172</v>
      </c>
      <c r="M48" s="700">
        <f>Recovery_OX!C43</f>
        <v>0</v>
      </c>
      <c r="N48" s="650"/>
      <c r="O48" s="701">
        <f>(L48-M48)*(1-Recovery_OX!F43)</f>
        <v>1.1749892738255172</v>
      </c>
      <c r="P48" s="641"/>
      <c r="Q48" s="652"/>
      <c r="S48" s="695">
        <f t="shared" si="2"/>
        <v>2031</v>
      </c>
      <c r="T48" s="696">
        <f>IF(Select2=1,Food!$W50,"")</f>
        <v>0.50410227153657261</v>
      </c>
      <c r="U48" s="697">
        <f>IF(Select2=1,Paper!$W50,"")</f>
        <v>0.29715255249308981</v>
      </c>
      <c r="V48" s="687">
        <f>IF(Select2=1,Nappies!$W50,"")</f>
        <v>0</v>
      </c>
      <c r="W48" s="697">
        <f>IF(Select2=1,Garden!$W50,"")</f>
        <v>0</v>
      </c>
      <c r="X48" s="687">
        <f>IF(Select2=1,Wood!$W50,"")</f>
        <v>0.17367608209161847</v>
      </c>
      <c r="Y48" s="697">
        <f>IF(Select2=1,Textiles!$W50,"")</f>
        <v>3.7316832173550807E-2</v>
      </c>
      <c r="Z48" s="689">
        <f>Sludge!W50</f>
        <v>0</v>
      </c>
      <c r="AA48" s="689" t="str">
        <f>IF(Select2=2,MSW!$W50,"")</f>
        <v/>
      </c>
      <c r="AB48" s="698">
        <f>Industry!$W50</f>
        <v>0</v>
      </c>
      <c r="AC48" s="699">
        <f t="shared" si="0"/>
        <v>1.0122477382948316</v>
      </c>
      <c r="AD48" s="700">
        <f>Recovery_OX!R43</f>
        <v>0</v>
      </c>
      <c r="AE48" s="650"/>
      <c r="AF48" s="702">
        <f>(AC48-AD48)*(1-Recovery_OX!U43)</f>
        <v>1.0122477382948316</v>
      </c>
    </row>
    <row r="49" spans="2:32">
      <c r="B49" s="695">
        <f t="shared" si="1"/>
        <v>2032</v>
      </c>
      <c r="C49" s="696">
        <f>IF(Select2=1,Food!$K51,"")</f>
        <v>0.50506260088599553</v>
      </c>
      <c r="D49" s="697">
        <f>IF(Select2=1,Paper!$K51,"")</f>
        <v>0.134098590500696</v>
      </c>
      <c r="E49" s="687">
        <f>IF(Select2=1,Nappies!$K51,"")</f>
        <v>0.20555974855955295</v>
      </c>
      <c r="F49" s="697">
        <f>IF(Select2=1,Garden!$K51,"")</f>
        <v>0</v>
      </c>
      <c r="G49" s="687">
        <f>IF(Select2=1,Wood!$K51,"")</f>
        <v>0</v>
      </c>
      <c r="H49" s="697">
        <f>IF(Select2=1,Textiles!$K51,"")</f>
        <v>3.1749510123591174E-2</v>
      </c>
      <c r="I49" s="698">
        <f>Sludge!K51</f>
        <v>0</v>
      </c>
      <c r="J49" s="698" t="str">
        <f>IF(Select2=2,MSW!$K51,"")</f>
        <v/>
      </c>
      <c r="K49" s="698">
        <f>Industry!$K51</f>
        <v>0</v>
      </c>
      <c r="L49" s="699">
        <f t="shared" si="3"/>
        <v>0.87647045006983559</v>
      </c>
      <c r="M49" s="700">
        <f>Recovery_OX!C44</f>
        <v>0</v>
      </c>
      <c r="N49" s="650"/>
      <c r="O49" s="701">
        <f>(L49-M49)*(1-Recovery_OX!F44)</f>
        <v>0.87647045006983559</v>
      </c>
      <c r="P49" s="641"/>
      <c r="Q49" s="652"/>
      <c r="S49" s="695">
        <f t="shared" si="2"/>
        <v>2032</v>
      </c>
      <c r="T49" s="696">
        <f>IF(Select2=1,Food!$W51,"")</f>
        <v>0.33790985786306577</v>
      </c>
      <c r="U49" s="697">
        <f>IF(Select2=1,Paper!$W51,"")</f>
        <v>0.27706320351383484</v>
      </c>
      <c r="V49" s="687">
        <f>IF(Select2=1,Nappies!$W51,"")</f>
        <v>0</v>
      </c>
      <c r="W49" s="697">
        <f>IF(Select2=1,Garden!$W51,"")</f>
        <v>0</v>
      </c>
      <c r="X49" s="687">
        <f>IF(Select2=1,Wood!$W51,"")</f>
        <v>0.16770256554206053</v>
      </c>
      <c r="Y49" s="697">
        <f>IF(Select2=1,Textiles!$W51,"")</f>
        <v>3.4793983697086223E-2</v>
      </c>
      <c r="Z49" s="689">
        <f>Sludge!W51</f>
        <v>0</v>
      </c>
      <c r="AA49" s="689" t="str">
        <f>IF(Select2=2,MSW!$W51,"")</f>
        <v/>
      </c>
      <c r="AB49" s="698">
        <f>Industry!$W51</f>
        <v>0</v>
      </c>
      <c r="AC49" s="699">
        <f t="shared" ref="AC49:AC80" si="4">SUM(T49:AA49)</f>
        <v>0.81746961061604739</v>
      </c>
      <c r="AD49" s="700">
        <f>Recovery_OX!R44</f>
        <v>0</v>
      </c>
      <c r="AE49" s="650"/>
      <c r="AF49" s="702">
        <f>(AC49-AD49)*(1-Recovery_OX!U44)</f>
        <v>0.81746961061604739</v>
      </c>
    </row>
    <row r="50" spans="2:32">
      <c r="B50" s="695">
        <f t="shared" si="1"/>
        <v>2033</v>
      </c>
      <c r="C50" s="696">
        <f>IF(Select2=1,Food!$K52,"")</f>
        <v>0.33855358587678031</v>
      </c>
      <c r="D50" s="697">
        <f>IF(Select2=1,Paper!$K52,"")</f>
        <v>0.12503269704094747</v>
      </c>
      <c r="E50" s="687">
        <f>IF(Select2=1,Nappies!$K52,"")</f>
        <v>0.17342352756809398</v>
      </c>
      <c r="F50" s="697">
        <f>IF(Select2=1,Garden!$K52,"")</f>
        <v>0</v>
      </c>
      <c r="G50" s="687">
        <f>IF(Select2=1,Wood!$K52,"")</f>
        <v>0</v>
      </c>
      <c r="H50" s="697">
        <f>IF(Select2=1,Textiles!$K52,"")</f>
        <v>2.9603047024277747E-2</v>
      </c>
      <c r="I50" s="698">
        <f>Sludge!K52</f>
        <v>0</v>
      </c>
      <c r="J50" s="698" t="str">
        <f>IF(Select2=2,MSW!$K52,"")</f>
        <v/>
      </c>
      <c r="K50" s="698">
        <f>Industry!$K52</f>
        <v>0</v>
      </c>
      <c r="L50" s="699">
        <f t="shared" si="3"/>
        <v>0.66661285751009947</v>
      </c>
      <c r="M50" s="700">
        <f>Recovery_OX!C45</f>
        <v>0</v>
      </c>
      <c r="N50" s="650"/>
      <c r="O50" s="701">
        <f>(L50-M50)*(1-Recovery_OX!F45)</f>
        <v>0.66661285751009947</v>
      </c>
      <c r="P50" s="641"/>
      <c r="Q50" s="652"/>
      <c r="S50" s="695">
        <f t="shared" si="2"/>
        <v>2033</v>
      </c>
      <c r="T50" s="696">
        <f>IF(Select2=1,Food!$W52,"")</f>
        <v>0.22650775147866659</v>
      </c>
      <c r="U50" s="697">
        <f>IF(Select2=1,Paper!$W52,"")</f>
        <v>0.25833201867964362</v>
      </c>
      <c r="V50" s="687">
        <f>IF(Select2=1,Nappies!$W52,"")</f>
        <v>0</v>
      </c>
      <c r="W50" s="697">
        <f>IF(Select2=1,Garden!$W52,"")</f>
        <v>0</v>
      </c>
      <c r="X50" s="687">
        <f>IF(Select2=1,Wood!$W52,"")</f>
        <v>0.16193450560770317</v>
      </c>
      <c r="Y50" s="697">
        <f>IF(Select2=1,Textiles!$W52,"")</f>
        <v>3.2441695369071516E-2</v>
      </c>
      <c r="Z50" s="689">
        <f>Sludge!W52</f>
        <v>0</v>
      </c>
      <c r="AA50" s="689" t="str">
        <f>IF(Select2=2,MSW!$W52,"")</f>
        <v/>
      </c>
      <c r="AB50" s="698">
        <f>Industry!$W52</f>
        <v>0</v>
      </c>
      <c r="AC50" s="699">
        <f t="shared" si="4"/>
        <v>0.67921597113508481</v>
      </c>
      <c r="AD50" s="700">
        <f>Recovery_OX!R45</f>
        <v>0</v>
      </c>
      <c r="AE50" s="650"/>
      <c r="AF50" s="702">
        <f>(AC50-AD50)*(1-Recovery_OX!U45)</f>
        <v>0.67921597113508481</v>
      </c>
    </row>
    <row r="51" spans="2:32">
      <c r="B51" s="695">
        <f t="shared" si="1"/>
        <v>2034</v>
      </c>
      <c r="C51" s="696">
        <f>IF(Select2=1,Food!$K53,"")</f>
        <v>0.22693925527045417</v>
      </c>
      <c r="D51" s="697">
        <f>IF(Select2=1,Paper!$K53,"")</f>
        <v>0.11657971400715217</v>
      </c>
      <c r="E51" s="687">
        <f>IF(Select2=1,Nappies!$K53,"")</f>
        <v>0.1463113285792339</v>
      </c>
      <c r="F51" s="697">
        <f>IF(Select2=1,Garden!$K53,"")</f>
        <v>0</v>
      </c>
      <c r="G51" s="687">
        <f>IF(Select2=1,Wood!$K53,"")</f>
        <v>0</v>
      </c>
      <c r="H51" s="697">
        <f>IF(Select2=1,Textiles!$K53,"")</f>
        <v>2.760169809582174E-2</v>
      </c>
      <c r="I51" s="698">
        <f>Sludge!K53</f>
        <v>0</v>
      </c>
      <c r="J51" s="698" t="str">
        <f>IF(Select2=2,MSW!$K53,"")</f>
        <v/>
      </c>
      <c r="K51" s="698">
        <f>Industry!$K53</f>
        <v>0</v>
      </c>
      <c r="L51" s="699">
        <f t="shared" si="3"/>
        <v>0.51743199595266198</v>
      </c>
      <c r="M51" s="700">
        <f>Recovery_OX!C46</f>
        <v>0</v>
      </c>
      <c r="N51" s="650"/>
      <c r="O51" s="701">
        <f>(L51-M51)*(1-Recovery_OX!F46)</f>
        <v>0.51743199595266198</v>
      </c>
      <c r="P51" s="641"/>
      <c r="Q51" s="652"/>
      <c r="S51" s="695">
        <f t="shared" si="2"/>
        <v>2034</v>
      </c>
      <c r="T51" s="696">
        <f>IF(Select2=1,Food!$W53,"")</f>
        <v>0.15183268639860892</v>
      </c>
      <c r="U51" s="697">
        <f>IF(Select2=1,Paper!$W53,"")</f>
        <v>0.24086717770072769</v>
      </c>
      <c r="V51" s="687">
        <f>IF(Select2=1,Nappies!$W53,"")</f>
        <v>0</v>
      </c>
      <c r="W51" s="697">
        <f>IF(Select2=1,Garden!$W53,"")</f>
        <v>0</v>
      </c>
      <c r="X51" s="687">
        <f>IF(Select2=1,Wood!$W53,"")</f>
        <v>0.15636483569378945</v>
      </c>
      <c r="Y51" s="697">
        <f>IF(Select2=1,Textiles!$W53,"")</f>
        <v>3.0248436269393705E-2</v>
      </c>
      <c r="Z51" s="689">
        <f>Sludge!W53</f>
        <v>0</v>
      </c>
      <c r="AA51" s="689" t="str">
        <f>IF(Select2=2,MSW!$W53,"")</f>
        <v/>
      </c>
      <c r="AB51" s="698">
        <f>Industry!$W53</f>
        <v>0</v>
      </c>
      <c r="AC51" s="699">
        <f t="shared" si="4"/>
        <v>0.57931313606251977</v>
      </c>
      <c r="AD51" s="700">
        <f>Recovery_OX!R46</f>
        <v>0</v>
      </c>
      <c r="AE51" s="650"/>
      <c r="AF51" s="702">
        <f>(AC51-AD51)*(1-Recovery_OX!U46)</f>
        <v>0.57931313606251977</v>
      </c>
    </row>
    <row r="52" spans="2:32">
      <c r="B52" s="695">
        <f t="shared" si="1"/>
        <v>2035</v>
      </c>
      <c r="C52" s="696">
        <f>IF(Select2=1,Food!$K54,"")</f>
        <v>0.15212193204018454</v>
      </c>
      <c r="D52" s="697">
        <f>IF(Select2=1,Paper!$K54,"")</f>
        <v>0.1086982048666716</v>
      </c>
      <c r="E52" s="687">
        <f>IF(Select2=1,Nappies!$K54,"")</f>
        <v>0.1234377201917726</v>
      </c>
      <c r="F52" s="697">
        <f>IF(Select2=1,Garden!$K54,"")</f>
        <v>0</v>
      </c>
      <c r="G52" s="687">
        <f>IF(Select2=1,Wood!$K54,"")</f>
        <v>0</v>
      </c>
      <c r="H52" s="697">
        <f>IF(Select2=1,Textiles!$K54,"")</f>
        <v>2.5735652723453975E-2</v>
      </c>
      <c r="I52" s="698">
        <f>Sludge!K54</f>
        <v>0</v>
      </c>
      <c r="J52" s="698" t="str">
        <f>IF(Select2=2,MSW!$K54,"")</f>
        <v/>
      </c>
      <c r="K52" s="698">
        <f>Industry!$K54</f>
        <v>0</v>
      </c>
      <c r="L52" s="699">
        <f t="shared" si="3"/>
        <v>0.40999350982208266</v>
      </c>
      <c r="M52" s="700">
        <f>Recovery_OX!C47</f>
        <v>0</v>
      </c>
      <c r="N52" s="650"/>
      <c r="O52" s="701">
        <f>(L52-M52)*(1-Recovery_OX!F47)</f>
        <v>0.40999350982208266</v>
      </c>
      <c r="P52" s="641"/>
      <c r="Q52" s="652"/>
      <c r="S52" s="695">
        <f t="shared" si="2"/>
        <v>2035</v>
      </c>
      <c r="T52" s="696">
        <f>IF(Select2=1,Food!$W54,"")</f>
        <v>0.10177649333643032</v>
      </c>
      <c r="U52" s="697">
        <f>IF(Select2=1,Paper!$W54,"")</f>
        <v>0.22458306790634633</v>
      </c>
      <c r="V52" s="687">
        <f>IF(Select2=1,Nappies!$W54,"")</f>
        <v>0</v>
      </c>
      <c r="W52" s="697">
        <f>IF(Select2=1,Garden!$W54,"")</f>
        <v>0</v>
      </c>
      <c r="X52" s="687">
        <f>IF(Select2=1,Wood!$W54,"")</f>
        <v>0.15098673225814754</v>
      </c>
      <c r="Y52" s="697">
        <f>IF(Select2=1,Textiles!$W54,"")</f>
        <v>2.8203455039401627E-2</v>
      </c>
      <c r="Z52" s="689">
        <f>Sludge!W54</f>
        <v>0</v>
      </c>
      <c r="AA52" s="689" t="str">
        <f>IF(Select2=2,MSW!$W54,"")</f>
        <v/>
      </c>
      <c r="AB52" s="698">
        <f>Industry!$W54</f>
        <v>0</v>
      </c>
      <c r="AC52" s="699">
        <f t="shared" si="4"/>
        <v>0.50554974854032575</v>
      </c>
      <c r="AD52" s="700">
        <f>Recovery_OX!R47</f>
        <v>0</v>
      </c>
      <c r="AE52" s="650"/>
      <c r="AF52" s="702">
        <f>(AC52-AD52)*(1-Recovery_OX!U47)</f>
        <v>0.50554974854032575</v>
      </c>
    </row>
    <row r="53" spans="2:32">
      <c r="B53" s="695">
        <f t="shared" si="1"/>
        <v>2036</v>
      </c>
      <c r="C53" s="696">
        <f>IF(Select2=1,Food!$K55,"")</f>
        <v>0.10197038048820689</v>
      </c>
      <c r="D53" s="697">
        <f>IF(Select2=1,Paper!$K55,"")</f>
        <v>0.10134953445255526</v>
      </c>
      <c r="E53" s="687">
        <f>IF(Select2=1,Nappies!$K55,"")</f>
        <v>0.10414006156666757</v>
      </c>
      <c r="F53" s="697">
        <f>IF(Select2=1,Garden!$K55,"")</f>
        <v>0</v>
      </c>
      <c r="G53" s="687">
        <f>IF(Select2=1,Wood!$K55,"")</f>
        <v>0</v>
      </c>
      <c r="H53" s="697">
        <f>IF(Select2=1,Textiles!$K55,"")</f>
        <v>2.3995763550594174E-2</v>
      </c>
      <c r="I53" s="698">
        <f>Sludge!K55</f>
        <v>0</v>
      </c>
      <c r="J53" s="698" t="str">
        <f>IF(Select2=2,MSW!$K55,"")</f>
        <v/>
      </c>
      <c r="K53" s="698">
        <f>Industry!$K55</f>
        <v>0</v>
      </c>
      <c r="L53" s="699">
        <f t="shared" si="3"/>
        <v>0.33145574005802392</v>
      </c>
      <c r="M53" s="700">
        <f>Recovery_OX!C48</f>
        <v>0</v>
      </c>
      <c r="N53" s="650"/>
      <c r="O53" s="701">
        <f>(L53-M53)*(1-Recovery_OX!F48)</f>
        <v>0.33145574005802392</v>
      </c>
      <c r="P53" s="641"/>
      <c r="Q53" s="652"/>
      <c r="S53" s="695">
        <f t="shared" si="2"/>
        <v>2036</v>
      </c>
      <c r="T53" s="696">
        <f>IF(Select2=1,Food!$W55,"")</f>
        <v>6.8222823698621926E-2</v>
      </c>
      <c r="U53" s="697">
        <f>IF(Select2=1,Paper!$W55,"")</f>
        <v>0.2093998645713952</v>
      </c>
      <c r="V53" s="687">
        <f>IF(Select2=1,Nappies!$W55,"")</f>
        <v>0</v>
      </c>
      <c r="W53" s="697">
        <f>IF(Select2=1,Garden!$W55,"")</f>
        <v>0</v>
      </c>
      <c r="X53" s="687">
        <f>IF(Select2=1,Wood!$W55,"")</f>
        <v>0.1457936064514983</v>
      </c>
      <c r="Y53" s="697">
        <f>IF(Select2=1,Textiles!$W55,"")</f>
        <v>2.6296727178733346E-2</v>
      </c>
      <c r="Z53" s="689">
        <f>Sludge!W55</f>
        <v>0</v>
      </c>
      <c r="AA53" s="689" t="str">
        <f>IF(Select2=2,MSW!$W55,"")</f>
        <v/>
      </c>
      <c r="AB53" s="698">
        <f>Industry!$W55</f>
        <v>0</v>
      </c>
      <c r="AC53" s="699">
        <f t="shared" si="4"/>
        <v>0.44971302190024876</v>
      </c>
      <c r="AD53" s="700">
        <f>Recovery_OX!R48</f>
        <v>0</v>
      </c>
      <c r="AE53" s="650"/>
      <c r="AF53" s="702">
        <f>(AC53-AD53)*(1-Recovery_OX!U48)</f>
        <v>0.44971302190024876</v>
      </c>
    </row>
    <row r="54" spans="2:32">
      <c r="B54" s="695">
        <f t="shared" si="1"/>
        <v>2037</v>
      </c>
      <c r="C54" s="696">
        <f>IF(Select2=1,Food!$K56,"")</f>
        <v>6.8352790143126493E-2</v>
      </c>
      <c r="D54" s="697">
        <f>IF(Select2=1,Paper!$K56,"")</f>
        <v>9.4497679573907506E-2</v>
      </c>
      <c r="E54" s="687">
        <f>IF(Select2=1,Nappies!$K56,"")</f>
        <v>8.7859305941978688E-2</v>
      </c>
      <c r="F54" s="697">
        <f>IF(Select2=1,Garden!$K56,"")</f>
        <v>0</v>
      </c>
      <c r="G54" s="687">
        <f>IF(Select2=1,Wood!$K56,"")</f>
        <v>0</v>
      </c>
      <c r="H54" s="697">
        <f>IF(Select2=1,Textiles!$K56,"")</f>
        <v>2.2373501638498425E-2</v>
      </c>
      <c r="I54" s="698">
        <f>Sludge!K56</f>
        <v>0</v>
      </c>
      <c r="J54" s="698" t="str">
        <f>IF(Select2=2,MSW!$K56,"")</f>
        <v/>
      </c>
      <c r="K54" s="698">
        <f>Industry!$K56</f>
        <v>0</v>
      </c>
      <c r="L54" s="699">
        <f t="shared" si="3"/>
        <v>0.27308327729751108</v>
      </c>
      <c r="M54" s="700">
        <f>Recovery_OX!C49</f>
        <v>0</v>
      </c>
      <c r="N54" s="650"/>
      <c r="O54" s="701">
        <f>(L54-M54)*(1-Recovery_OX!F49)</f>
        <v>0.27308327729751108</v>
      </c>
      <c r="P54" s="641"/>
      <c r="Q54" s="652"/>
      <c r="S54" s="695">
        <f t="shared" si="2"/>
        <v>2037</v>
      </c>
      <c r="T54" s="696">
        <f>IF(Select2=1,Food!$W56,"")</f>
        <v>4.5731126322341553E-2</v>
      </c>
      <c r="U54" s="697">
        <f>IF(Select2=1,Paper!$W56,"")</f>
        <v>0.19524313961551143</v>
      </c>
      <c r="V54" s="687">
        <f>IF(Select2=1,Nappies!$W56,"")</f>
        <v>0</v>
      </c>
      <c r="W54" s="697">
        <f>IF(Select2=1,Garden!$W56,"")</f>
        <v>0</v>
      </c>
      <c r="X54" s="687">
        <f>IF(Select2=1,Wood!$W56,"")</f>
        <v>0.14077909604529085</v>
      </c>
      <c r="Y54" s="697">
        <f>IF(Select2=1,Textiles!$W56,"")</f>
        <v>2.451890590520376E-2</v>
      </c>
      <c r="Z54" s="689">
        <f>Sludge!W56</f>
        <v>0</v>
      </c>
      <c r="AA54" s="689" t="str">
        <f>IF(Select2=2,MSW!$W56,"")</f>
        <v/>
      </c>
      <c r="AB54" s="698">
        <f>Industry!$W56</f>
        <v>0</v>
      </c>
      <c r="AC54" s="699">
        <f t="shared" si="4"/>
        <v>0.40627226788834758</v>
      </c>
      <c r="AD54" s="700">
        <f>Recovery_OX!R49</f>
        <v>0</v>
      </c>
      <c r="AE54" s="650"/>
      <c r="AF54" s="702">
        <f>(AC54-AD54)*(1-Recovery_OX!U49)</f>
        <v>0.40627226788834758</v>
      </c>
    </row>
    <row r="55" spans="2:32">
      <c r="B55" s="695">
        <f t="shared" si="1"/>
        <v>2038</v>
      </c>
      <c r="C55" s="696">
        <f>IF(Select2=1,Food!$K57,"")</f>
        <v>4.5818245435404949E-2</v>
      </c>
      <c r="D55" s="697">
        <f>IF(Select2=1,Paper!$K57,"")</f>
        <v>8.8109052430163926E-2</v>
      </c>
      <c r="E55" s="687">
        <f>IF(Select2=1,Nappies!$K57,"")</f>
        <v>7.4123805233825016E-2</v>
      </c>
      <c r="F55" s="697">
        <f>IF(Select2=1,Garden!$K57,"")</f>
        <v>0</v>
      </c>
      <c r="G55" s="687">
        <f>IF(Select2=1,Wood!$K57,"")</f>
        <v>0</v>
      </c>
      <c r="H55" s="697">
        <f>IF(Select2=1,Textiles!$K57,"")</f>
        <v>2.0860914657391538E-2</v>
      </c>
      <c r="I55" s="698">
        <f>Sludge!K57</f>
        <v>0</v>
      </c>
      <c r="J55" s="698" t="str">
        <f>IF(Select2=2,MSW!$K57,"")</f>
        <v/>
      </c>
      <c r="K55" s="698">
        <f>Industry!$K57</f>
        <v>0</v>
      </c>
      <c r="L55" s="699">
        <f t="shared" si="3"/>
        <v>0.22891201775678544</v>
      </c>
      <c r="M55" s="700">
        <f>Recovery_OX!C50</f>
        <v>0</v>
      </c>
      <c r="N55" s="650"/>
      <c r="O55" s="701">
        <f>(L55-M55)*(1-Recovery_OX!F50)</f>
        <v>0.22891201775678544</v>
      </c>
      <c r="P55" s="641"/>
      <c r="Q55" s="652"/>
      <c r="S55" s="695">
        <f t="shared" si="2"/>
        <v>2038</v>
      </c>
      <c r="T55" s="696">
        <f>IF(Select2=1,Food!$W57,"")</f>
        <v>3.0654490701653624E-2</v>
      </c>
      <c r="U55" s="697">
        <f>IF(Select2=1,Paper!$W57,"")</f>
        <v>0.18204349675653708</v>
      </c>
      <c r="V55" s="687">
        <f>IF(Select2=1,Nappies!$W57,"")</f>
        <v>0</v>
      </c>
      <c r="W55" s="697">
        <f>IF(Select2=1,Garden!$W57,"")</f>
        <v>0</v>
      </c>
      <c r="X55" s="687">
        <f>IF(Select2=1,Wood!$W57,"")</f>
        <v>0.13593705763717698</v>
      </c>
      <c r="Y55" s="697">
        <f>IF(Select2=1,Textiles!$W57,"")</f>
        <v>2.2861276336867443E-2</v>
      </c>
      <c r="Z55" s="689">
        <f>Sludge!W57</f>
        <v>0</v>
      </c>
      <c r="AA55" s="689" t="str">
        <f>IF(Select2=2,MSW!$W57,"")</f>
        <v/>
      </c>
      <c r="AB55" s="698">
        <f>Industry!$W57</f>
        <v>0</v>
      </c>
      <c r="AC55" s="699">
        <f t="shared" si="4"/>
        <v>0.37149632143223515</v>
      </c>
      <c r="AD55" s="700">
        <f>Recovery_OX!R50</f>
        <v>0</v>
      </c>
      <c r="AE55" s="650"/>
      <c r="AF55" s="702">
        <f>(AC55-AD55)*(1-Recovery_OX!U50)</f>
        <v>0.37149632143223515</v>
      </c>
    </row>
    <row r="56" spans="2:32">
      <c r="B56" s="695">
        <f t="shared" si="1"/>
        <v>2039</v>
      </c>
      <c r="C56" s="696">
        <f>IF(Select2=1,Food!$K58,"")</f>
        <v>3.0712888389532865E-2</v>
      </c>
      <c r="D56" s="697">
        <f>IF(Select2=1,Paper!$K58,"")</f>
        <v>8.2152335963654011E-2</v>
      </c>
      <c r="E56" s="687">
        <f>IF(Select2=1,Nappies!$K58,"")</f>
        <v>6.2535646548021045E-2</v>
      </c>
      <c r="F56" s="697">
        <f>IF(Select2=1,Garden!$K58,"")</f>
        <v>0</v>
      </c>
      <c r="G56" s="687">
        <f>IF(Select2=1,Wood!$K58,"")</f>
        <v>0</v>
      </c>
      <c r="H56" s="697">
        <f>IF(Select2=1,Textiles!$K58,"")</f>
        <v>1.9450587904137284E-2</v>
      </c>
      <c r="I56" s="698">
        <f>Sludge!K58</f>
        <v>0</v>
      </c>
      <c r="J56" s="698" t="str">
        <f>IF(Select2=2,MSW!$K58,"")</f>
        <v/>
      </c>
      <c r="K56" s="698">
        <f>Industry!$K58</f>
        <v>0</v>
      </c>
      <c r="L56" s="699">
        <f t="shared" si="3"/>
        <v>0.19485145880534521</v>
      </c>
      <c r="M56" s="700">
        <f>Recovery_OX!C51</f>
        <v>0</v>
      </c>
      <c r="N56" s="650"/>
      <c r="O56" s="701">
        <f>(L56-M56)*(1-Recovery_OX!F51)</f>
        <v>0.19485145880534521</v>
      </c>
      <c r="P56" s="641"/>
      <c r="Q56" s="652"/>
      <c r="S56" s="695">
        <f t="shared" si="2"/>
        <v>2039</v>
      </c>
      <c r="T56" s="696">
        <f>IF(Select2=1,Food!$W58,"")</f>
        <v>2.0548319618331534E-2</v>
      </c>
      <c r="U56" s="697">
        <f>IF(Select2=1,Paper!$W58,"")</f>
        <v>0.16973623132986371</v>
      </c>
      <c r="V56" s="687">
        <f>IF(Select2=1,Nappies!$W58,"")</f>
        <v>0</v>
      </c>
      <c r="W56" s="697">
        <f>IF(Select2=1,Garden!$W58,"")</f>
        <v>0</v>
      </c>
      <c r="X56" s="687">
        <f>IF(Select2=1,Wood!$W58,"")</f>
        <v>0.1312615591245751</v>
      </c>
      <c r="Y56" s="697">
        <f>IF(Select2=1,Textiles!$W58,"")</f>
        <v>2.1315712771657298E-2</v>
      </c>
      <c r="Z56" s="689">
        <f>Sludge!W58</f>
        <v>0</v>
      </c>
      <c r="AA56" s="689" t="str">
        <f>IF(Select2=2,MSW!$W58,"")</f>
        <v/>
      </c>
      <c r="AB56" s="698">
        <f>Industry!$W58</f>
        <v>0</v>
      </c>
      <c r="AC56" s="699">
        <f t="shared" si="4"/>
        <v>0.34286182284442762</v>
      </c>
      <c r="AD56" s="700">
        <f>Recovery_OX!R51</f>
        <v>0</v>
      </c>
      <c r="AE56" s="650"/>
      <c r="AF56" s="702">
        <f>(AC56-AD56)*(1-Recovery_OX!U51)</f>
        <v>0.34286182284442762</v>
      </c>
    </row>
    <row r="57" spans="2:32">
      <c r="B57" s="695">
        <f t="shared" si="1"/>
        <v>2040</v>
      </c>
      <c r="C57" s="696">
        <f>IF(Select2=1,Food!$K59,"")</f>
        <v>2.0587464759159124E-2</v>
      </c>
      <c r="D57" s="697">
        <f>IF(Select2=1,Paper!$K59,"")</f>
        <v>7.6598330343348175E-2</v>
      </c>
      <c r="E57" s="687">
        <f>IF(Select2=1,Nappies!$K59,"")</f>
        <v>5.2759124775672447E-2</v>
      </c>
      <c r="F57" s="697">
        <f>IF(Select2=1,Garden!$K59,"")</f>
        <v>0</v>
      </c>
      <c r="G57" s="687">
        <f>IF(Select2=1,Wood!$K59,"")</f>
        <v>0</v>
      </c>
      <c r="H57" s="697">
        <f>IF(Select2=1,Textiles!$K59,"")</f>
        <v>1.8135607955354995E-2</v>
      </c>
      <c r="I57" s="698">
        <f>Sludge!K59</f>
        <v>0</v>
      </c>
      <c r="J57" s="698" t="str">
        <f>IF(Select2=2,MSW!$K59,"")</f>
        <v/>
      </c>
      <c r="K57" s="698">
        <f>Industry!$K59</f>
        <v>0</v>
      </c>
      <c r="L57" s="699">
        <f t="shared" si="3"/>
        <v>0.16808052783353475</v>
      </c>
      <c r="M57" s="700">
        <f>Recovery_OX!C52</f>
        <v>0</v>
      </c>
      <c r="N57" s="650"/>
      <c r="O57" s="701">
        <f>(L57-M57)*(1-Recovery_OX!F52)</f>
        <v>0.16808052783353475</v>
      </c>
      <c r="P57" s="641"/>
      <c r="Q57" s="652"/>
      <c r="S57" s="695">
        <f t="shared" si="2"/>
        <v>2040</v>
      </c>
      <c r="T57" s="696">
        <f>IF(Select2=1,Food!$W59,"")</f>
        <v>1.3773950552515027E-2</v>
      </c>
      <c r="U57" s="697">
        <f>IF(Select2=1,Paper!$W59,"")</f>
        <v>0.15826101310609131</v>
      </c>
      <c r="V57" s="687">
        <f>IF(Select2=1,Nappies!$W59,"")</f>
        <v>0</v>
      </c>
      <c r="W57" s="697">
        <f>IF(Select2=1,Garden!$W59,"")</f>
        <v>0</v>
      </c>
      <c r="X57" s="687">
        <f>IF(Select2=1,Wood!$W59,"")</f>
        <v>0.1267468724371025</v>
      </c>
      <c r="Y57" s="697">
        <f>IF(Select2=1,Textiles!$W59,"")</f>
        <v>1.9874638855183556E-2</v>
      </c>
      <c r="Z57" s="689">
        <f>Sludge!W59</f>
        <v>0</v>
      </c>
      <c r="AA57" s="689" t="str">
        <f>IF(Select2=2,MSW!$W59,"")</f>
        <v/>
      </c>
      <c r="AB57" s="698">
        <f>Industry!$W59</f>
        <v>0</v>
      </c>
      <c r="AC57" s="699">
        <f t="shared" si="4"/>
        <v>0.31865647495089239</v>
      </c>
      <c r="AD57" s="700">
        <f>Recovery_OX!R52</f>
        <v>0</v>
      </c>
      <c r="AE57" s="650"/>
      <c r="AF57" s="702">
        <f>(AC57-AD57)*(1-Recovery_OX!U52)</f>
        <v>0.31865647495089239</v>
      </c>
    </row>
    <row r="58" spans="2:32">
      <c r="B58" s="695">
        <f t="shared" si="1"/>
        <v>2041</v>
      </c>
      <c r="C58" s="696">
        <f>IF(Select2=1,Food!$K60,"")</f>
        <v>1.3800190325116648E-2</v>
      </c>
      <c r="D58" s="697">
        <f>IF(Select2=1,Paper!$K60,"")</f>
        <v>7.1419809827252115E-2</v>
      </c>
      <c r="E58" s="687">
        <f>IF(Select2=1,Nappies!$K60,"")</f>
        <v>4.4511017327653418E-2</v>
      </c>
      <c r="F58" s="697">
        <f>IF(Select2=1,Garden!$K60,"")</f>
        <v>0</v>
      </c>
      <c r="G58" s="687">
        <f>IF(Select2=1,Wood!$K60,"")</f>
        <v>0</v>
      </c>
      <c r="H58" s="697">
        <f>IF(Select2=1,Textiles!$K60,"")</f>
        <v>1.6909528777810146E-2</v>
      </c>
      <c r="I58" s="698">
        <f>Sludge!K60</f>
        <v>0</v>
      </c>
      <c r="J58" s="698" t="str">
        <f>IF(Select2=2,MSW!$K60,"")</f>
        <v/>
      </c>
      <c r="K58" s="698">
        <f>Industry!$K60</f>
        <v>0</v>
      </c>
      <c r="L58" s="699">
        <f t="shared" si="3"/>
        <v>0.14664054625783235</v>
      </c>
      <c r="M58" s="700">
        <f>Recovery_OX!C53</f>
        <v>0</v>
      </c>
      <c r="N58" s="650"/>
      <c r="O58" s="701">
        <f>(L58-M58)*(1-Recovery_OX!F53)</f>
        <v>0.14664054625783235</v>
      </c>
      <c r="P58" s="641"/>
      <c r="Q58" s="652"/>
      <c r="S58" s="695">
        <f t="shared" si="2"/>
        <v>2041</v>
      </c>
      <c r="T58" s="696">
        <f>IF(Select2=1,Food!$W60,"")</f>
        <v>9.232955168454491E-3</v>
      </c>
      <c r="U58" s="697">
        <f>IF(Select2=1,Paper!$W60,"")</f>
        <v>0.1475615905521738</v>
      </c>
      <c r="V58" s="687">
        <f>IF(Select2=1,Nappies!$W60,"")</f>
        <v>0</v>
      </c>
      <c r="W58" s="697">
        <f>IF(Select2=1,Garden!$W60,"")</f>
        <v>0</v>
      </c>
      <c r="X58" s="687">
        <f>IF(Select2=1,Wood!$W60,"")</f>
        <v>0.12238746651897305</v>
      </c>
      <c r="Y58" s="697">
        <f>IF(Select2=1,Textiles!$W60,"")</f>
        <v>1.8530990441435781E-2</v>
      </c>
      <c r="Z58" s="689">
        <f>Sludge!W60</f>
        <v>0</v>
      </c>
      <c r="AA58" s="689" t="str">
        <f>IF(Select2=2,MSW!$W60,"")</f>
        <v/>
      </c>
      <c r="AB58" s="698">
        <f>Industry!$W60</f>
        <v>0</v>
      </c>
      <c r="AC58" s="699">
        <f t="shared" si="4"/>
        <v>0.29771300268103712</v>
      </c>
      <c r="AD58" s="700">
        <f>Recovery_OX!R53</f>
        <v>0</v>
      </c>
      <c r="AE58" s="650"/>
      <c r="AF58" s="702">
        <f>(AC58-AD58)*(1-Recovery_OX!U53)</f>
        <v>0.29771300268103712</v>
      </c>
    </row>
    <row r="59" spans="2:32">
      <c r="B59" s="695">
        <f t="shared" si="1"/>
        <v>2042</v>
      </c>
      <c r="C59" s="696">
        <f>IF(Select2=1,Food!$K61,"")</f>
        <v>9.2505442140327753E-3</v>
      </c>
      <c r="D59" s="697">
        <f>IF(Select2=1,Paper!$K61,"")</f>
        <v>6.6591389301787984E-2</v>
      </c>
      <c r="E59" s="687">
        <f>IF(Select2=1,Nappies!$K61,"")</f>
        <v>3.7552379270253178E-2</v>
      </c>
      <c r="F59" s="697">
        <f>IF(Select2=1,Garden!$K61,"")</f>
        <v>0</v>
      </c>
      <c r="G59" s="687">
        <f>IF(Select2=1,Wood!$K61,"")</f>
        <v>0</v>
      </c>
      <c r="H59" s="697">
        <f>IF(Select2=1,Textiles!$K61,"")</f>
        <v>1.5766340129951963E-2</v>
      </c>
      <c r="I59" s="698">
        <f>Sludge!K61</f>
        <v>0</v>
      </c>
      <c r="J59" s="698" t="str">
        <f>IF(Select2=2,MSW!$K61,"")</f>
        <v/>
      </c>
      <c r="K59" s="698">
        <f>Industry!$K61</f>
        <v>0</v>
      </c>
      <c r="L59" s="699">
        <f t="shared" si="3"/>
        <v>0.12916065291602591</v>
      </c>
      <c r="M59" s="700">
        <f>Recovery_OX!C54</f>
        <v>0</v>
      </c>
      <c r="N59" s="650"/>
      <c r="O59" s="701">
        <f>(L59-M59)*(1-Recovery_OX!F54)</f>
        <v>0.12916065291602591</v>
      </c>
      <c r="P59" s="641"/>
      <c r="Q59" s="652"/>
      <c r="S59" s="695">
        <f t="shared" si="2"/>
        <v>2042</v>
      </c>
      <c r="T59" s="696">
        <f>IF(Select2=1,Food!$W61,"")</f>
        <v>6.1890349335634084E-3</v>
      </c>
      <c r="U59" s="697">
        <f>IF(Select2=1,Paper!$W61,"")</f>
        <v>0.13758551508633882</v>
      </c>
      <c r="V59" s="687">
        <f>IF(Select2=1,Nappies!$W61,"")</f>
        <v>0</v>
      </c>
      <c r="W59" s="697">
        <f>IF(Select2=1,Garden!$W61,"")</f>
        <v>0</v>
      </c>
      <c r="X59" s="687">
        <f>IF(Select2=1,Wood!$W61,"")</f>
        <v>0.11817800055276195</v>
      </c>
      <c r="Y59" s="697">
        <f>IF(Select2=1,Textiles!$W61,"")</f>
        <v>1.7278180964330925E-2</v>
      </c>
      <c r="Z59" s="689">
        <f>Sludge!W61</f>
        <v>0</v>
      </c>
      <c r="AA59" s="689" t="str">
        <f>IF(Select2=2,MSW!$W61,"")</f>
        <v/>
      </c>
      <c r="AB59" s="698">
        <f>Industry!$W61</f>
        <v>0</v>
      </c>
      <c r="AC59" s="699">
        <f t="shared" si="4"/>
        <v>0.27923073153699512</v>
      </c>
      <c r="AD59" s="700">
        <f>Recovery_OX!R54</f>
        <v>0</v>
      </c>
      <c r="AE59" s="650"/>
      <c r="AF59" s="702">
        <f>(AC59-AD59)*(1-Recovery_OX!U54)</f>
        <v>0.27923073153699512</v>
      </c>
    </row>
    <row r="60" spans="2:32">
      <c r="B60" s="695">
        <f t="shared" si="1"/>
        <v>2043</v>
      </c>
      <c r="C60" s="696">
        <f>IF(Select2=1,Food!$K62,"")</f>
        <v>6.2008252234051668E-3</v>
      </c>
      <c r="D60" s="697">
        <f>IF(Select2=1,Paper!$K62,"")</f>
        <v>6.2089399843938194E-2</v>
      </c>
      <c r="E60" s="687">
        <f>IF(Select2=1,Nappies!$K62,"")</f>
        <v>3.168162116979599E-2</v>
      </c>
      <c r="F60" s="697">
        <f>IF(Select2=1,Garden!$K62,"")</f>
        <v>0</v>
      </c>
      <c r="G60" s="687">
        <f>IF(Select2=1,Wood!$K62,"")</f>
        <v>0</v>
      </c>
      <c r="H60" s="697">
        <f>IF(Select2=1,Textiles!$K62,"")</f>
        <v>1.4700438099702355E-2</v>
      </c>
      <c r="I60" s="698">
        <f>Sludge!K62</f>
        <v>0</v>
      </c>
      <c r="J60" s="698" t="str">
        <f>IF(Select2=2,MSW!$K62,"")</f>
        <v/>
      </c>
      <c r="K60" s="698">
        <f>Industry!$K62</f>
        <v>0</v>
      </c>
      <c r="L60" s="699">
        <f t="shared" si="3"/>
        <v>0.11467228433684171</v>
      </c>
      <c r="M60" s="700">
        <f>Recovery_OX!C55</f>
        <v>0</v>
      </c>
      <c r="N60" s="650"/>
      <c r="O60" s="701">
        <f>(L60-M60)*(1-Recovery_OX!F55)</f>
        <v>0.11467228433684171</v>
      </c>
      <c r="P60" s="641"/>
      <c r="Q60" s="652"/>
      <c r="S60" s="695">
        <f t="shared" si="2"/>
        <v>2043</v>
      </c>
      <c r="T60" s="696">
        <f>IF(Select2=1,Food!$W62,"")</f>
        <v>4.1486341815824036E-3</v>
      </c>
      <c r="U60" s="697">
        <f>IF(Select2=1,Paper!$W62,"")</f>
        <v>0.12828388397507892</v>
      </c>
      <c r="V60" s="687">
        <f>IF(Select2=1,Nappies!$W62,"")</f>
        <v>0</v>
      </c>
      <c r="W60" s="697">
        <f>IF(Select2=1,Garden!$W62,"")</f>
        <v>0</v>
      </c>
      <c r="X60" s="687">
        <f>IF(Select2=1,Wood!$W62,"")</f>
        <v>0.11411331741623662</v>
      </c>
      <c r="Y60" s="697">
        <f>IF(Select2=1,Textiles!$W62,"")</f>
        <v>1.6110069150358751E-2</v>
      </c>
      <c r="Z60" s="689">
        <f>Sludge!W62</f>
        <v>0</v>
      </c>
      <c r="AA60" s="689" t="str">
        <f>IF(Select2=2,MSW!$W62,"")</f>
        <v/>
      </c>
      <c r="AB60" s="698">
        <f>Industry!$W62</f>
        <v>0</v>
      </c>
      <c r="AC60" s="699">
        <f t="shared" si="4"/>
        <v>0.26265590472325667</v>
      </c>
      <c r="AD60" s="700">
        <f>Recovery_OX!R55</f>
        <v>0</v>
      </c>
      <c r="AE60" s="650"/>
      <c r="AF60" s="702">
        <f>(AC60-AD60)*(1-Recovery_OX!U55)</f>
        <v>0.26265590472325667</v>
      </c>
    </row>
    <row r="61" spans="2:32">
      <c r="B61" s="695">
        <f t="shared" si="1"/>
        <v>2044</v>
      </c>
      <c r="C61" s="696">
        <f>IF(Select2=1,Food!$K63,"")</f>
        <v>4.1565374492119047E-3</v>
      </c>
      <c r="D61" s="697">
        <f>IF(Select2=1,Paper!$K63,"")</f>
        <v>5.789177269615732E-2</v>
      </c>
      <c r="E61" s="687">
        <f>IF(Select2=1,Nappies!$K63,"")</f>
        <v>2.6728669113692038E-2</v>
      </c>
      <c r="F61" s="697">
        <f>IF(Select2=1,Garden!$K63,"")</f>
        <v>0</v>
      </c>
      <c r="G61" s="687">
        <f>IF(Select2=1,Wood!$K63,"")</f>
        <v>0</v>
      </c>
      <c r="H61" s="697">
        <f>IF(Select2=1,Textiles!$K63,"")</f>
        <v>1.370659763407242E-2</v>
      </c>
      <c r="I61" s="698">
        <f>Sludge!K63</f>
        <v>0</v>
      </c>
      <c r="J61" s="698" t="str">
        <f>IF(Select2=2,MSW!$K63,"")</f>
        <v/>
      </c>
      <c r="K61" s="698">
        <f>Industry!$K63</f>
        <v>0</v>
      </c>
      <c r="L61" s="699">
        <f t="shared" si="3"/>
        <v>0.10248357689313368</v>
      </c>
      <c r="M61" s="700">
        <f>Recovery_OX!C56</f>
        <v>0</v>
      </c>
      <c r="N61" s="650"/>
      <c r="O61" s="701">
        <f>(L61-M61)*(1-Recovery_OX!F56)</f>
        <v>0.10248357689313368</v>
      </c>
      <c r="P61" s="641"/>
      <c r="Q61" s="652"/>
      <c r="S61" s="695">
        <f t="shared" si="2"/>
        <v>2044</v>
      </c>
      <c r="T61" s="696">
        <f>IF(Select2=1,Food!$W63,"")</f>
        <v>2.7809126555833437E-3</v>
      </c>
      <c r="U61" s="697">
        <f>IF(Select2=1,Paper!$W63,"")</f>
        <v>0.1196111006118953</v>
      </c>
      <c r="V61" s="687">
        <f>IF(Select2=1,Nappies!$W63,"")</f>
        <v>0</v>
      </c>
      <c r="W61" s="697">
        <f>IF(Select2=1,Garden!$W63,"")</f>
        <v>0</v>
      </c>
      <c r="X61" s="687">
        <f>IF(Select2=1,Wood!$W63,"")</f>
        <v>0.11018843736423697</v>
      </c>
      <c r="Y61" s="697">
        <f>IF(Select2=1,Textiles!$W63,"")</f>
        <v>1.5020928914051971E-2</v>
      </c>
      <c r="Z61" s="689">
        <f>Sludge!W63</f>
        <v>0</v>
      </c>
      <c r="AA61" s="689" t="str">
        <f>IF(Select2=2,MSW!$W63,"")</f>
        <v/>
      </c>
      <c r="AB61" s="698">
        <f>Industry!$W63</f>
        <v>0</v>
      </c>
      <c r="AC61" s="699">
        <f t="shared" si="4"/>
        <v>0.24760137954576758</v>
      </c>
      <c r="AD61" s="700">
        <f>Recovery_OX!R56</f>
        <v>0</v>
      </c>
      <c r="AE61" s="650"/>
      <c r="AF61" s="702">
        <f>(AC61-AD61)*(1-Recovery_OX!U56)</f>
        <v>0.24760137954576758</v>
      </c>
    </row>
    <row r="62" spans="2:32">
      <c r="B62" s="695">
        <f t="shared" si="1"/>
        <v>2045</v>
      </c>
      <c r="C62" s="696">
        <f>IF(Select2=1,Food!$K64,"")</f>
        <v>2.7862103743045829E-3</v>
      </c>
      <c r="D62" s="697">
        <f>IF(Select2=1,Paper!$K64,"")</f>
        <v>5.3977931085297005E-2</v>
      </c>
      <c r="E62" s="687">
        <f>IF(Select2=1,Nappies!$K64,"")</f>
        <v>2.2550037725668416E-2</v>
      </c>
      <c r="F62" s="697">
        <f>IF(Select2=1,Garden!$K64,"")</f>
        <v>0</v>
      </c>
      <c r="G62" s="687">
        <f>IF(Select2=1,Wood!$K64,"")</f>
        <v>0</v>
      </c>
      <c r="H62" s="697">
        <f>IF(Select2=1,Textiles!$K64,"")</f>
        <v>1.2779946925946618E-2</v>
      </c>
      <c r="I62" s="698">
        <f>Sludge!K64</f>
        <v>0</v>
      </c>
      <c r="J62" s="698" t="str">
        <f>IF(Select2=2,MSW!$K64,"")</f>
        <v/>
      </c>
      <c r="K62" s="698">
        <f>Industry!$K64</f>
        <v>0</v>
      </c>
      <c r="L62" s="699">
        <f t="shared" si="3"/>
        <v>9.2094126111216618E-2</v>
      </c>
      <c r="M62" s="700">
        <f>Recovery_OX!C57</f>
        <v>0</v>
      </c>
      <c r="N62" s="650"/>
      <c r="O62" s="701">
        <f>(L62-M62)*(1-Recovery_OX!F57)</f>
        <v>9.2094126111216618E-2</v>
      </c>
      <c r="P62" s="641"/>
      <c r="Q62" s="652"/>
      <c r="S62" s="695">
        <f t="shared" si="2"/>
        <v>2045</v>
      </c>
      <c r="T62" s="696">
        <f>IF(Select2=1,Food!$W64,"")</f>
        <v>1.8641014993117189E-3</v>
      </c>
      <c r="U62" s="697">
        <f>IF(Select2=1,Paper!$W64,"")</f>
        <v>0.11152465100267978</v>
      </c>
      <c r="V62" s="687">
        <f>IF(Select2=1,Nappies!$W64,"")</f>
        <v>0</v>
      </c>
      <c r="W62" s="697">
        <f>IF(Select2=1,Garden!$W64,"")</f>
        <v>0</v>
      </c>
      <c r="X62" s="687">
        <f>IF(Select2=1,Wood!$W64,"")</f>
        <v>0.10639855192786485</v>
      </c>
      <c r="Y62" s="697">
        <f>IF(Select2=1,Textiles!$W64,"")</f>
        <v>1.4005421288708625E-2</v>
      </c>
      <c r="Z62" s="689">
        <f>Sludge!W64</f>
        <v>0</v>
      </c>
      <c r="AA62" s="689" t="str">
        <f>IF(Select2=2,MSW!$W64,"")</f>
        <v/>
      </c>
      <c r="AB62" s="698">
        <f>Industry!$W64</f>
        <v>0</v>
      </c>
      <c r="AC62" s="699">
        <f t="shared" si="4"/>
        <v>0.23379272571856496</v>
      </c>
      <c r="AD62" s="700">
        <f>Recovery_OX!R57</f>
        <v>0</v>
      </c>
      <c r="AE62" s="650"/>
      <c r="AF62" s="702">
        <f>(AC62-AD62)*(1-Recovery_OX!U57)</f>
        <v>0.23379272571856496</v>
      </c>
    </row>
    <row r="63" spans="2:32">
      <c r="B63" s="695">
        <f t="shared" si="1"/>
        <v>2046</v>
      </c>
      <c r="C63" s="696">
        <f>IF(Select2=1,Food!$K65,"")</f>
        <v>1.8676526663688241E-3</v>
      </c>
      <c r="D63" s="697">
        <f>IF(Select2=1,Paper!$K65,"")</f>
        <v>5.0328689355240104E-2</v>
      </c>
      <c r="E63" s="687">
        <f>IF(Select2=1,Nappies!$K65,"")</f>
        <v>1.9024673442067576E-2</v>
      </c>
      <c r="F63" s="697">
        <f>IF(Select2=1,Garden!$K65,"")</f>
        <v>0</v>
      </c>
      <c r="G63" s="687">
        <f>IF(Select2=1,Wood!$K65,"")</f>
        <v>0</v>
      </c>
      <c r="H63" s="697">
        <f>IF(Select2=1,Textiles!$K65,"")</f>
        <v>1.191594353247865E-2</v>
      </c>
      <c r="I63" s="698">
        <f>Sludge!K65</f>
        <v>0</v>
      </c>
      <c r="J63" s="698" t="str">
        <f>IF(Select2=2,MSW!$K65,"")</f>
        <v/>
      </c>
      <c r="K63" s="698">
        <f>Industry!$K65</f>
        <v>0</v>
      </c>
      <c r="L63" s="699">
        <f t="shared" si="3"/>
        <v>8.3136958996155169E-2</v>
      </c>
      <c r="M63" s="700">
        <f>Recovery_OX!C58</f>
        <v>0</v>
      </c>
      <c r="N63" s="650"/>
      <c r="O63" s="701">
        <f>(L63-M63)*(1-Recovery_OX!F58)</f>
        <v>8.3136958996155169E-2</v>
      </c>
      <c r="P63" s="641"/>
      <c r="Q63" s="652"/>
      <c r="S63" s="695">
        <f t="shared" si="2"/>
        <v>2046</v>
      </c>
      <c r="T63" s="696">
        <f>IF(Select2=1,Food!$W65,"")</f>
        <v>1.2495446028337356E-3</v>
      </c>
      <c r="U63" s="697">
        <f>IF(Select2=1,Paper!$W65,"")</f>
        <v>0.10398489536206634</v>
      </c>
      <c r="V63" s="687">
        <f>IF(Select2=1,Nappies!$W65,"")</f>
        <v>0</v>
      </c>
      <c r="W63" s="697">
        <f>IF(Select2=1,Garden!$W65,"")</f>
        <v>0</v>
      </c>
      <c r="X63" s="687">
        <f>IF(Select2=1,Wood!$W65,"")</f>
        <v>0.10273901802350822</v>
      </c>
      <c r="Y63" s="697">
        <f>IF(Select2=1,Textiles!$W65,"")</f>
        <v>1.3058568254771122E-2</v>
      </c>
      <c r="Z63" s="689">
        <f>Sludge!W65</f>
        <v>0</v>
      </c>
      <c r="AA63" s="689" t="str">
        <f>IF(Select2=2,MSW!$W65,"")</f>
        <v/>
      </c>
      <c r="AB63" s="698">
        <f>Industry!$W65</f>
        <v>0</v>
      </c>
      <c r="AC63" s="699">
        <f t="shared" si="4"/>
        <v>0.22103202624317941</v>
      </c>
      <c r="AD63" s="700">
        <f>Recovery_OX!R58</f>
        <v>0</v>
      </c>
      <c r="AE63" s="650"/>
      <c r="AF63" s="702">
        <f>(AC63-AD63)*(1-Recovery_OX!U58)</f>
        <v>0.22103202624317941</v>
      </c>
    </row>
    <row r="64" spans="2:32">
      <c r="B64" s="695">
        <f t="shared" si="1"/>
        <v>2047</v>
      </c>
      <c r="C64" s="696">
        <f>IF(Select2=1,Food!$K66,"")</f>
        <v>1.2519250212989347E-3</v>
      </c>
      <c r="D64" s="697">
        <f>IF(Select2=1,Paper!$K66,"")</f>
        <v>4.6926158918792156E-2</v>
      </c>
      <c r="E64" s="687">
        <f>IF(Select2=1,Nappies!$K66,"")</f>
        <v>1.6050447630308037E-2</v>
      </c>
      <c r="F64" s="697">
        <f>IF(Select2=1,Garden!$K66,"")</f>
        <v>0</v>
      </c>
      <c r="G64" s="687">
        <f>IF(Select2=1,Wood!$K66,"")</f>
        <v>0</v>
      </c>
      <c r="H64" s="697">
        <f>IF(Select2=1,Textiles!$K66,"")</f>
        <v>1.1110352108031346E-2</v>
      </c>
      <c r="I64" s="698">
        <f>Sludge!K66</f>
        <v>0</v>
      </c>
      <c r="J64" s="698" t="str">
        <f>IF(Select2=2,MSW!$K66,"")</f>
        <v/>
      </c>
      <c r="K64" s="698">
        <f>Industry!$K66</f>
        <v>0</v>
      </c>
      <c r="L64" s="699">
        <f t="shared" si="3"/>
        <v>7.5338883678430474E-2</v>
      </c>
      <c r="M64" s="700">
        <f>Recovery_OX!C59</f>
        <v>0</v>
      </c>
      <c r="N64" s="650"/>
      <c r="O64" s="701">
        <f>(L64-M64)*(1-Recovery_OX!F59)</f>
        <v>7.5338883678430474E-2</v>
      </c>
      <c r="P64" s="641"/>
      <c r="Q64" s="652"/>
      <c r="S64" s="695">
        <f t="shared" si="2"/>
        <v>2047</v>
      </c>
      <c r="T64" s="696">
        <f>IF(Select2=1,Food!$W66,"")</f>
        <v>8.3759479569509422E-4</v>
      </c>
      <c r="U64" s="697">
        <f>IF(Select2=1,Paper!$W66,"")</f>
        <v>9.6954873799157362E-2</v>
      </c>
      <c r="V64" s="687">
        <f>IF(Select2=1,Nappies!$W66,"")</f>
        <v>0</v>
      </c>
      <c r="W64" s="697">
        <f>IF(Select2=1,Garden!$W66,"")</f>
        <v>0</v>
      </c>
      <c r="X64" s="687">
        <f>IF(Select2=1,Wood!$W66,"")</f>
        <v>9.9205352264483265E-2</v>
      </c>
      <c r="Y64" s="697">
        <f>IF(Select2=1,Textiles!$W66,"")</f>
        <v>1.2175728337568598E-2</v>
      </c>
      <c r="Z64" s="689">
        <f>Sludge!W66</f>
        <v>0</v>
      </c>
      <c r="AA64" s="689" t="str">
        <f>IF(Select2=2,MSW!$W66,"")</f>
        <v/>
      </c>
      <c r="AB64" s="698">
        <f>Industry!$W66</f>
        <v>0</v>
      </c>
      <c r="AC64" s="699">
        <f t="shared" si="4"/>
        <v>0.20917354919690431</v>
      </c>
      <c r="AD64" s="700">
        <f>Recovery_OX!R59</f>
        <v>0</v>
      </c>
      <c r="AE64" s="650"/>
      <c r="AF64" s="702">
        <f>(AC64-AD64)*(1-Recovery_OX!U59)</f>
        <v>0.20917354919690431</v>
      </c>
    </row>
    <row r="65" spans="2:32">
      <c r="B65" s="695">
        <f t="shared" si="1"/>
        <v>2048</v>
      </c>
      <c r="C65" s="696">
        <f>IF(Select2=1,Food!$K67,"")</f>
        <v>8.3919043791027073E-4</v>
      </c>
      <c r="D65" s="697">
        <f>IF(Select2=1,Paper!$K67,"")</f>
        <v>4.3753660567806205E-2</v>
      </c>
      <c r="E65" s="687">
        <f>IF(Select2=1,Nappies!$K67,"")</f>
        <v>1.3541197956313689E-2</v>
      </c>
      <c r="F65" s="697">
        <f>IF(Select2=1,Garden!$K67,"")</f>
        <v>0</v>
      </c>
      <c r="G65" s="687">
        <f>IF(Select2=1,Wood!$K67,"")</f>
        <v>0</v>
      </c>
      <c r="H65" s="697">
        <f>IF(Select2=1,Textiles!$K67,"")</f>
        <v>1.0359223642507451E-2</v>
      </c>
      <c r="I65" s="698">
        <f>Sludge!K67</f>
        <v>0</v>
      </c>
      <c r="J65" s="698" t="str">
        <f>IF(Select2=2,MSW!$K67,"")</f>
        <v/>
      </c>
      <c r="K65" s="698">
        <f>Industry!$K67</f>
        <v>0</v>
      </c>
      <c r="L65" s="699">
        <f t="shared" si="3"/>
        <v>6.8493272604537622E-2</v>
      </c>
      <c r="M65" s="700">
        <f>Recovery_OX!C60</f>
        <v>0</v>
      </c>
      <c r="N65" s="650"/>
      <c r="O65" s="701">
        <f>(L65-M65)*(1-Recovery_OX!F60)</f>
        <v>6.8493272604537622E-2</v>
      </c>
      <c r="P65" s="641"/>
      <c r="Q65" s="652"/>
      <c r="S65" s="695">
        <f t="shared" si="2"/>
        <v>2048</v>
      </c>
      <c r="T65" s="696">
        <f>IF(Select2=1,Food!$W67,"")</f>
        <v>5.6145658200954743E-4</v>
      </c>
      <c r="U65" s="697">
        <f>IF(Select2=1,Paper!$W67,"")</f>
        <v>9.0400125140095461E-2</v>
      </c>
      <c r="V65" s="687">
        <f>IF(Select2=1,Nappies!$W67,"")</f>
        <v>0</v>
      </c>
      <c r="W65" s="697">
        <f>IF(Select2=1,Garden!$W67,"")</f>
        <v>0</v>
      </c>
      <c r="X65" s="687">
        <f>IF(Select2=1,Wood!$W67,"")</f>
        <v>9.5793225468324888E-2</v>
      </c>
      <c r="Y65" s="697">
        <f>IF(Select2=1,Textiles!$W67,"")</f>
        <v>1.1352573854802686E-2</v>
      </c>
      <c r="Z65" s="689">
        <f>Sludge!W67</f>
        <v>0</v>
      </c>
      <c r="AA65" s="689" t="str">
        <f>IF(Select2=2,MSW!$W67,"")</f>
        <v/>
      </c>
      <c r="AB65" s="698">
        <f>Industry!$W67</f>
        <v>0</v>
      </c>
      <c r="AC65" s="699">
        <f t="shared" si="4"/>
        <v>0.19810738104523259</v>
      </c>
      <c r="AD65" s="700">
        <f>Recovery_OX!R60</f>
        <v>0</v>
      </c>
      <c r="AE65" s="650"/>
      <c r="AF65" s="702">
        <f>(AC65-AD65)*(1-Recovery_OX!U60)</f>
        <v>0.19810738104523259</v>
      </c>
    </row>
    <row r="66" spans="2:32">
      <c r="B66" s="695">
        <f t="shared" si="1"/>
        <v>2049</v>
      </c>
      <c r="C66" s="696">
        <f>IF(Select2=1,Food!$K68,"")</f>
        <v>5.6252617297268103E-4</v>
      </c>
      <c r="D66" s="697">
        <f>IF(Select2=1,Paper!$K68,"")</f>
        <v>4.0795642711685086E-2</v>
      </c>
      <c r="E66" s="687">
        <f>IF(Select2=1,Nappies!$K68,"")</f>
        <v>1.1424232290308716E-2</v>
      </c>
      <c r="F66" s="697">
        <f>IF(Select2=1,Garden!$K68,"")</f>
        <v>0</v>
      </c>
      <c r="G66" s="687">
        <f>IF(Select2=1,Wood!$K68,"")</f>
        <v>0</v>
      </c>
      <c r="H66" s="697">
        <f>IF(Select2=1,Textiles!$K68,"")</f>
        <v>9.658876103297534E-3</v>
      </c>
      <c r="I66" s="698">
        <f>Sludge!K68</f>
        <v>0</v>
      </c>
      <c r="J66" s="698" t="str">
        <f>IF(Select2=2,MSW!$K68,"")</f>
        <v/>
      </c>
      <c r="K66" s="698">
        <f>Industry!$K68</f>
        <v>0</v>
      </c>
      <c r="L66" s="699">
        <f t="shared" si="3"/>
        <v>6.2441277278264012E-2</v>
      </c>
      <c r="M66" s="700">
        <f>Recovery_OX!C61</f>
        <v>0</v>
      </c>
      <c r="N66" s="650"/>
      <c r="O66" s="701">
        <f>(L66-M66)*(1-Recovery_OX!F61)</f>
        <v>6.2441277278264012E-2</v>
      </c>
      <c r="P66" s="641"/>
      <c r="Q66" s="652"/>
      <c r="S66" s="695">
        <f t="shared" si="2"/>
        <v>2049</v>
      </c>
      <c r="T66" s="696">
        <f>IF(Select2=1,Food!$W68,"")</f>
        <v>3.7635560189965261E-4</v>
      </c>
      <c r="U66" s="697">
        <f>IF(Select2=1,Paper!$W68,"")</f>
        <v>8.4288517999349361E-2</v>
      </c>
      <c r="V66" s="687">
        <f>IF(Select2=1,Nappies!$W68,"")</f>
        <v>0</v>
      </c>
      <c r="W66" s="697">
        <f>IF(Select2=1,Garden!$W68,"")</f>
        <v>0</v>
      </c>
      <c r="X66" s="687">
        <f>IF(Select2=1,Wood!$W68,"")</f>
        <v>9.2498457352996777E-2</v>
      </c>
      <c r="Y66" s="697">
        <f>IF(Select2=1,Textiles!$W68,"")</f>
        <v>1.0585069702243873E-2</v>
      </c>
      <c r="Z66" s="689">
        <f>Sludge!W68</f>
        <v>0</v>
      </c>
      <c r="AA66" s="689" t="str">
        <f>IF(Select2=2,MSW!$W68,"")</f>
        <v/>
      </c>
      <c r="AB66" s="698">
        <f>Industry!$W68</f>
        <v>0</v>
      </c>
      <c r="AC66" s="699">
        <f t="shared" si="4"/>
        <v>0.18774840065648968</v>
      </c>
      <c r="AD66" s="700">
        <f>Recovery_OX!R61</f>
        <v>0</v>
      </c>
      <c r="AE66" s="650"/>
      <c r="AF66" s="702">
        <f>(AC66-AD66)*(1-Recovery_OX!U61)</f>
        <v>0.18774840065648968</v>
      </c>
    </row>
    <row r="67" spans="2:32">
      <c r="B67" s="695">
        <f t="shared" si="1"/>
        <v>2050</v>
      </c>
      <c r="C67" s="696">
        <f>IF(Select2=1,Food!$K69,"")</f>
        <v>3.770725701632996E-4</v>
      </c>
      <c r="D67" s="697">
        <f>IF(Select2=1,Paper!$K69,"")</f>
        <v>3.803760514346631E-2</v>
      </c>
      <c r="E67" s="687">
        <f>IF(Select2=1,Nappies!$K69,"")</f>
        <v>9.6382228399577875E-3</v>
      </c>
      <c r="F67" s="697">
        <f>IF(Select2=1,Garden!$K69,"")</f>
        <v>0</v>
      </c>
      <c r="G67" s="687">
        <f>IF(Select2=1,Wood!$K69,"")</f>
        <v>0</v>
      </c>
      <c r="H67" s="697">
        <f>IF(Select2=1,Textiles!$K69,"")</f>
        <v>9.0058763859518672E-3</v>
      </c>
      <c r="I67" s="698">
        <f>Sludge!K69</f>
        <v>0</v>
      </c>
      <c r="J67" s="698" t="str">
        <f>IF(Select2=2,MSW!$K69,"")</f>
        <v/>
      </c>
      <c r="K67" s="698">
        <f>Industry!$K69</f>
        <v>0</v>
      </c>
      <c r="L67" s="699">
        <f t="shared" si="3"/>
        <v>5.7058776939539257E-2</v>
      </c>
      <c r="M67" s="700">
        <f>Recovery_OX!C62</f>
        <v>0</v>
      </c>
      <c r="N67" s="650"/>
      <c r="O67" s="701">
        <f>(L67-M67)*(1-Recovery_OX!F62)</f>
        <v>5.7058776939539257E-2</v>
      </c>
      <c r="P67" s="641"/>
      <c r="Q67" s="652"/>
      <c r="S67" s="695">
        <f t="shared" si="2"/>
        <v>2050</v>
      </c>
      <c r="T67" s="696">
        <f>IF(Select2=1,Food!$W69,"")</f>
        <v>2.5227870439114587E-4</v>
      </c>
      <c r="U67" s="697">
        <f>IF(Select2=1,Paper!$W69,"")</f>
        <v>7.8590093271624625E-2</v>
      </c>
      <c r="V67" s="687">
        <f>IF(Select2=1,Nappies!$W69,"")</f>
        <v>0</v>
      </c>
      <c r="W67" s="697">
        <f>IF(Select2=1,Garden!$W69,"")</f>
        <v>0</v>
      </c>
      <c r="X67" s="687">
        <f>IF(Select2=1,Wood!$W69,"")</f>
        <v>8.9317011415523201E-2</v>
      </c>
      <c r="Y67" s="697">
        <f>IF(Select2=1,Textiles!$W69,"")</f>
        <v>9.8694535736458828E-3</v>
      </c>
      <c r="Z67" s="689">
        <f>Sludge!W69</f>
        <v>0</v>
      </c>
      <c r="AA67" s="689" t="str">
        <f>IF(Select2=2,MSW!$W69,"")</f>
        <v/>
      </c>
      <c r="AB67" s="698">
        <f>Industry!$W69</f>
        <v>0</v>
      </c>
      <c r="AC67" s="699">
        <f t="shared" si="4"/>
        <v>0.17802883696518484</v>
      </c>
      <c r="AD67" s="700">
        <f>Recovery_OX!R62</f>
        <v>0</v>
      </c>
      <c r="AE67" s="650"/>
      <c r="AF67" s="702">
        <f>(AC67-AD67)*(1-Recovery_OX!U62)</f>
        <v>0.17802883696518484</v>
      </c>
    </row>
    <row r="68" spans="2:32">
      <c r="B68" s="695">
        <f t="shared" si="1"/>
        <v>2051</v>
      </c>
      <c r="C68" s="696">
        <f>IF(Select2=1,Food!$K70,"")</f>
        <v>2.527593025906398E-4</v>
      </c>
      <c r="D68" s="697">
        <f>IF(Select2=1,Paper!$K70,"")</f>
        <v>3.5466027959790702E-2</v>
      </c>
      <c r="E68" s="687">
        <f>IF(Select2=1,Nappies!$K70,"")</f>
        <v>8.1314295045880614E-3</v>
      </c>
      <c r="F68" s="697">
        <f>IF(Select2=1,Garden!$K70,"")</f>
        <v>0</v>
      </c>
      <c r="G68" s="687">
        <f>IF(Select2=1,Wood!$K70,"")</f>
        <v>0</v>
      </c>
      <c r="H68" s="697">
        <f>IF(Select2=1,Textiles!$K70,"")</f>
        <v>8.3970234850984388E-3</v>
      </c>
      <c r="I68" s="698">
        <f>Sludge!K70</f>
        <v>0</v>
      </c>
      <c r="J68" s="698" t="str">
        <f>IF(Select2=2,MSW!$K70,"")</f>
        <v/>
      </c>
      <c r="K68" s="698">
        <f>Industry!$K70</f>
        <v>0</v>
      </c>
      <c r="L68" s="699">
        <f t="shared" si="3"/>
        <v>5.2247240252067839E-2</v>
      </c>
      <c r="M68" s="700">
        <f>Recovery_OX!C63</f>
        <v>0</v>
      </c>
      <c r="N68" s="650"/>
      <c r="O68" s="701">
        <f>(L68-M68)*(1-Recovery_OX!F63)</f>
        <v>5.2247240252067839E-2</v>
      </c>
      <c r="P68" s="641"/>
      <c r="Q68" s="652"/>
      <c r="S68" s="695">
        <f t="shared" si="2"/>
        <v>2051</v>
      </c>
      <c r="T68" s="696">
        <f>IF(Select2=1,Food!$W70,"")</f>
        <v>1.6910747274128434E-4</v>
      </c>
      <c r="U68" s="697">
        <f>IF(Select2=1,Paper!$W70,"")</f>
        <v>7.327691727229485E-2</v>
      </c>
      <c r="V68" s="687">
        <f>IF(Select2=1,Nappies!$W70,"")</f>
        <v>0</v>
      </c>
      <c r="W68" s="697">
        <f>IF(Select2=1,Garden!$W70,"")</f>
        <v>0</v>
      </c>
      <c r="X68" s="687">
        <f>IF(Select2=1,Wood!$W70,"")</f>
        <v>8.6244989986768106E-2</v>
      </c>
      <c r="Y68" s="697">
        <f>IF(Select2=1,Textiles!$W70,"")</f>
        <v>9.2022175179160975E-3</v>
      </c>
      <c r="Z68" s="689">
        <f>Sludge!W70</f>
        <v>0</v>
      </c>
      <c r="AA68" s="689" t="str">
        <f>IF(Select2=2,MSW!$W70,"")</f>
        <v/>
      </c>
      <c r="AB68" s="698">
        <f>Industry!$W70</f>
        <v>0</v>
      </c>
      <c r="AC68" s="699">
        <f t="shared" si="4"/>
        <v>0.16889323224972036</v>
      </c>
      <c r="AD68" s="700">
        <f>Recovery_OX!R63</f>
        <v>0</v>
      </c>
      <c r="AE68" s="650"/>
      <c r="AF68" s="702">
        <f>(AC68-AD68)*(1-Recovery_OX!U63)</f>
        <v>0.16889323224972036</v>
      </c>
    </row>
    <row r="69" spans="2:32">
      <c r="B69" s="695">
        <f t="shared" si="1"/>
        <v>2052</v>
      </c>
      <c r="C69" s="696">
        <f>IF(Select2=1,Food!$K71,"")</f>
        <v>1.6942962734849376E-4</v>
      </c>
      <c r="D69" s="697">
        <f>IF(Select2=1,Paper!$K71,"")</f>
        <v>3.3068305286320418E-2</v>
      </c>
      <c r="E69" s="687">
        <f>IF(Select2=1,Nappies!$K71,"")</f>
        <v>6.860200981654711E-3</v>
      </c>
      <c r="F69" s="697">
        <f>IF(Select2=1,Garden!$K71,"")</f>
        <v>0</v>
      </c>
      <c r="G69" s="687">
        <f>IF(Select2=1,Wood!$K71,"")</f>
        <v>0</v>
      </c>
      <c r="H69" s="697">
        <f>IF(Select2=1,Textiles!$K71,"")</f>
        <v>7.8293328031108916E-3</v>
      </c>
      <c r="I69" s="698">
        <f>Sludge!K71</f>
        <v>0</v>
      </c>
      <c r="J69" s="698" t="str">
        <f>IF(Select2=2,MSW!$K71,"")</f>
        <v/>
      </c>
      <c r="K69" s="698">
        <f>Industry!$K71</f>
        <v>0</v>
      </c>
      <c r="L69" s="699">
        <f t="shared" si="3"/>
        <v>4.7927268698434514E-2</v>
      </c>
      <c r="M69" s="700">
        <f>Recovery_OX!C64</f>
        <v>0</v>
      </c>
      <c r="N69" s="650"/>
      <c r="O69" s="701">
        <f>(L69-M69)*(1-Recovery_OX!F64)</f>
        <v>4.7927268698434514E-2</v>
      </c>
      <c r="P69" s="641"/>
      <c r="Q69" s="652"/>
      <c r="S69" s="695">
        <f t="shared" si="2"/>
        <v>2052</v>
      </c>
      <c r="T69" s="696">
        <f>IF(Select2=1,Food!$W71,"")</f>
        <v>1.1335612891290835E-4</v>
      </c>
      <c r="U69" s="697">
        <f>IF(Select2=1,Paper!$W71,"")</f>
        <v>6.8322944806447156E-2</v>
      </c>
      <c r="V69" s="687">
        <f>IF(Select2=1,Nappies!$W71,"")</f>
        <v>0</v>
      </c>
      <c r="W69" s="697">
        <f>IF(Select2=1,Garden!$W71,"")</f>
        <v>0</v>
      </c>
      <c r="X69" s="687">
        <f>IF(Select2=1,Wood!$W71,"")</f>
        <v>8.3278629456302863E-2</v>
      </c>
      <c r="Y69" s="697">
        <f>IF(Select2=1,Textiles!$W71,"")</f>
        <v>8.5800907431352238E-3</v>
      </c>
      <c r="Z69" s="689">
        <f>Sludge!W71</f>
        <v>0</v>
      </c>
      <c r="AA69" s="689" t="str">
        <f>IF(Select2=2,MSW!$W71,"")</f>
        <v/>
      </c>
      <c r="AB69" s="698">
        <f>Industry!$W71</f>
        <v>0</v>
      </c>
      <c r="AC69" s="699">
        <f t="shared" si="4"/>
        <v>0.16029502113479815</v>
      </c>
      <c r="AD69" s="700">
        <f>Recovery_OX!R64</f>
        <v>0</v>
      </c>
      <c r="AE69" s="650"/>
      <c r="AF69" s="702">
        <f>(AC69-AD69)*(1-Recovery_OX!U64)</f>
        <v>0.16029502113479815</v>
      </c>
    </row>
    <row r="70" spans="2:32">
      <c r="B70" s="695">
        <f t="shared" si="1"/>
        <v>2053</v>
      </c>
      <c r="C70" s="696">
        <f>IF(Select2=1,Food!$K72,"")</f>
        <v>1.1357207560404358E-4</v>
      </c>
      <c r="D70" s="697">
        <f>IF(Select2=1,Paper!$K72,"")</f>
        <v>3.0832683483728356E-2</v>
      </c>
      <c r="E70" s="687">
        <f>IF(Select2=1,Nappies!$K72,"")</f>
        <v>5.7877102030020524E-3</v>
      </c>
      <c r="F70" s="697">
        <f>IF(Select2=1,Garden!$K72,"")</f>
        <v>0</v>
      </c>
      <c r="G70" s="687">
        <f>IF(Select2=1,Wood!$K72,"")</f>
        <v>0</v>
      </c>
      <c r="H70" s="697">
        <f>IF(Select2=1,Textiles!$K72,"")</f>
        <v>7.3000215196075101E-3</v>
      </c>
      <c r="I70" s="698">
        <f>Sludge!K72</f>
        <v>0</v>
      </c>
      <c r="J70" s="698" t="str">
        <f>IF(Select2=2,MSW!$K72,"")</f>
        <v/>
      </c>
      <c r="K70" s="698">
        <f>Industry!$K72</f>
        <v>0</v>
      </c>
      <c r="L70" s="699">
        <f t="shared" si="3"/>
        <v>4.4033987281941966E-2</v>
      </c>
      <c r="M70" s="700">
        <f>Recovery_OX!C65</f>
        <v>0</v>
      </c>
      <c r="N70" s="650"/>
      <c r="O70" s="701">
        <f>(L70-M70)*(1-Recovery_OX!F65)</f>
        <v>4.4033987281941966E-2</v>
      </c>
      <c r="P70" s="641"/>
      <c r="Q70" s="652"/>
      <c r="S70" s="695">
        <f t="shared" si="2"/>
        <v>2053</v>
      </c>
      <c r="T70" s="696">
        <f>IF(Select2=1,Food!$W72,"")</f>
        <v>7.5984885551322575E-5</v>
      </c>
      <c r="U70" s="697">
        <f>IF(Select2=1,Paper!$W72,"")</f>
        <v>6.3703891495306531E-2</v>
      </c>
      <c r="V70" s="687">
        <f>IF(Select2=1,Nappies!$W72,"")</f>
        <v>0</v>
      </c>
      <c r="W70" s="697">
        <f>IF(Select2=1,Garden!$W72,"")</f>
        <v>0</v>
      </c>
      <c r="X70" s="687">
        <f>IF(Select2=1,Wood!$W72,"")</f>
        <v>8.0414295661512966E-2</v>
      </c>
      <c r="Y70" s="697">
        <f>IF(Select2=1,Textiles!$W72,"")</f>
        <v>8.0000235831315172E-3</v>
      </c>
      <c r="Z70" s="689">
        <f>Sludge!W72</f>
        <v>0</v>
      </c>
      <c r="AA70" s="689" t="str">
        <f>IF(Select2=2,MSW!$W72,"")</f>
        <v/>
      </c>
      <c r="AB70" s="698">
        <f>Industry!$W72</f>
        <v>0</v>
      </c>
      <c r="AC70" s="699">
        <f t="shared" si="4"/>
        <v>0.15219419562550235</v>
      </c>
      <c r="AD70" s="700">
        <f>Recovery_OX!R65</f>
        <v>0</v>
      </c>
      <c r="AE70" s="650"/>
      <c r="AF70" s="702">
        <f>(AC70-AD70)*(1-Recovery_OX!U65)</f>
        <v>0.15219419562550235</v>
      </c>
    </row>
    <row r="71" spans="2:32">
      <c r="B71" s="695">
        <f t="shared" si="1"/>
        <v>2054</v>
      </c>
      <c r="C71" s="696">
        <f>IF(Select2=1,Food!$K73,"")</f>
        <v>7.6129638947265596E-5</v>
      </c>
      <c r="D71" s="697">
        <f>IF(Select2=1,Paper!$K73,"")</f>
        <v>2.8748203531344527E-2</v>
      </c>
      <c r="E71" s="687">
        <f>IF(Select2=1,Nappies!$K73,"")</f>
        <v>4.8828874669287464E-3</v>
      </c>
      <c r="F71" s="697">
        <f>IF(Select2=1,Garden!$K73,"")</f>
        <v>0</v>
      </c>
      <c r="G71" s="687">
        <f>IF(Select2=1,Wood!$K73,"")</f>
        <v>0</v>
      </c>
      <c r="H71" s="697">
        <f>IF(Select2=1,Textiles!$K73,"")</f>
        <v>6.8064949500624703E-3</v>
      </c>
      <c r="I71" s="698">
        <f>Sludge!K73</f>
        <v>0</v>
      </c>
      <c r="J71" s="698" t="str">
        <f>IF(Select2=2,MSW!$K73,"")</f>
        <v/>
      </c>
      <c r="K71" s="698">
        <f>Industry!$K73</f>
        <v>0</v>
      </c>
      <c r="L71" s="699">
        <f t="shared" si="3"/>
        <v>4.0513715587283006E-2</v>
      </c>
      <c r="M71" s="700">
        <f>Recovery_OX!C66</f>
        <v>0</v>
      </c>
      <c r="N71" s="650"/>
      <c r="O71" s="701">
        <f>(L71-M71)*(1-Recovery_OX!F66)</f>
        <v>4.0513715587283006E-2</v>
      </c>
      <c r="P71" s="641"/>
      <c r="Q71" s="652"/>
      <c r="S71" s="695">
        <f t="shared" si="2"/>
        <v>2054</v>
      </c>
      <c r="T71" s="696">
        <f>IF(Select2=1,Food!$W73,"")</f>
        <v>5.0934191980775336E-5</v>
      </c>
      <c r="U71" s="697">
        <f>IF(Select2=1,Paper!$W73,"")</f>
        <v>5.939711473418291E-2</v>
      </c>
      <c r="V71" s="687">
        <f>IF(Select2=1,Nappies!$W73,"")</f>
        <v>0</v>
      </c>
      <c r="W71" s="697">
        <f>IF(Select2=1,Garden!$W73,"")</f>
        <v>0</v>
      </c>
      <c r="X71" s="687">
        <f>IF(Select2=1,Wood!$W73,"")</f>
        <v>7.7648479435294238E-2</v>
      </c>
      <c r="Y71" s="697">
        <f>IF(Select2=1,Textiles!$W73,"")</f>
        <v>7.4591725480136675E-3</v>
      </c>
      <c r="Z71" s="689">
        <f>Sludge!W73</f>
        <v>0</v>
      </c>
      <c r="AA71" s="689" t="str">
        <f>IF(Select2=2,MSW!$W73,"")</f>
        <v/>
      </c>
      <c r="AB71" s="698">
        <f>Industry!$W73</f>
        <v>0</v>
      </c>
      <c r="AC71" s="699">
        <f t="shared" si="4"/>
        <v>0.14455570090947159</v>
      </c>
      <c r="AD71" s="700">
        <f>Recovery_OX!R66</f>
        <v>0</v>
      </c>
      <c r="AE71" s="650"/>
      <c r="AF71" s="702">
        <f>(AC71-AD71)*(1-Recovery_OX!U66)</f>
        <v>0.14455570090947159</v>
      </c>
    </row>
    <row r="72" spans="2:32">
      <c r="B72" s="695">
        <f t="shared" si="1"/>
        <v>2055</v>
      </c>
      <c r="C72" s="696">
        <f>IF(Select2=1,Food!$K74,"")</f>
        <v>5.1031223083807672E-5</v>
      </c>
      <c r="D72" s="697">
        <f>IF(Select2=1,Paper!$K74,"")</f>
        <v>2.6804647306023999E-2</v>
      </c>
      <c r="E72" s="687">
        <f>IF(Select2=1,Nappies!$K74,"")</f>
        <v>4.1195203592472212E-3</v>
      </c>
      <c r="F72" s="697">
        <f>IF(Select2=1,Garden!$K74,"")</f>
        <v>0</v>
      </c>
      <c r="G72" s="687">
        <f>IF(Select2=1,Wood!$K74,"")</f>
        <v>0</v>
      </c>
      <c r="H72" s="697">
        <f>IF(Select2=1,Textiles!$K74,"")</f>
        <v>6.3463338266592931E-3</v>
      </c>
      <c r="I72" s="698">
        <f>Sludge!K74</f>
        <v>0</v>
      </c>
      <c r="J72" s="698" t="str">
        <f>IF(Select2=2,MSW!$K74,"")</f>
        <v/>
      </c>
      <c r="K72" s="698">
        <f>Industry!$K74</f>
        <v>0</v>
      </c>
      <c r="L72" s="699">
        <f t="shared" si="3"/>
        <v>3.7321532715014323E-2</v>
      </c>
      <c r="M72" s="700">
        <f>Recovery_OX!C67</f>
        <v>0</v>
      </c>
      <c r="N72" s="650"/>
      <c r="O72" s="701">
        <f>(L72-M72)*(1-Recovery_OX!F67)</f>
        <v>3.7321532715014323E-2</v>
      </c>
      <c r="P72" s="641"/>
      <c r="Q72" s="652"/>
      <c r="S72" s="695">
        <f t="shared" si="2"/>
        <v>2055</v>
      </c>
      <c r="T72" s="696">
        <f>IF(Select2=1,Food!$W74,"")</f>
        <v>3.4142209913341415E-5</v>
      </c>
      <c r="U72" s="697">
        <f>IF(Select2=1,Paper!$W74,"")</f>
        <v>5.538150269839668E-2</v>
      </c>
      <c r="V72" s="687">
        <f>IF(Select2=1,Nappies!$W74,"")</f>
        <v>0</v>
      </c>
      <c r="W72" s="697">
        <f>IF(Select2=1,Garden!$W74,"")</f>
        <v>0</v>
      </c>
      <c r="X72" s="687">
        <f>IF(Select2=1,Wood!$W74,"")</f>
        <v>7.497779230688438E-2</v>
      </c>
      <c r="Y72" s="697">
        <f>IF(Select2=1,Textiles!$W74,"")</f>
        <v>6.9548863853800495E-3</v>
      </c>
      <c r="Z72" s="689">
        <f>Sludge!W74</f>
        <v>0</v>
      </c>
      <c r="AA72" s="689" t="str">
        <f>IF(Select2=2,MSW!$W74,"")</f>
        <v/>
      </c>
      <c r="AB72" s="698">
        <f>Industry!$W74</f>
        <v>0</v>
      </c>
      <c r="AC72" s="699">
        <f t="shared" si="4"/>
        <v>0.13734832360057447</v>
      </c>
      <c r="AD72" s="700">
        <f>Recovery_OX!R67</f>
        <v>0</v>
      </c>
      <c r="AE72" s="650"/>
      <c r="AF72" s="702">
        <f>(AC72-AD72)*(1-Recovery_OX!U67)</f>
        <v>0.13734832360057447</v>
      </c>
    </row>
    <row r="73" spans="2:32">
      <c r="B73" s="695">
        <f t="shared" si="1"/>
        <v>2056</v>
      </c>
      <c r="C73" s="696">
        <f>IF(Select2=1,Food!$K75,"")</f>
        <v>3.4207251806792939E-5</v>
      </c>
      <c r="D73" s="697">
        <f>IF(Select2=1,Paper!$K75,"")</f>
        <v>2.4992487492895399E-2</v>
      </c>
      <c r="E73" s="687">
        <f>IF(Select2=1,Nappies!$K75,"")</f>
        <v>3.4754943883493752E-3</v>
      </c>
      <c r="F73" s="697">
        <f>IF(Select2=1,Garden!$K75,"")</f>
        <v>0</v>
      </c>
      <c r="G73" s="687">
        <f>IF(Select2=1,Wood!$K75,"")</f>
        <v>0</v>
      </c>
      <c r="H73" s="697">
        <f>IF(Select2=1,Textiles!$K75,"")</f>
        <v>5.9172824390371923E-3</v>
      </c>
      <c r="I73" s="698">
        <f>Sludge!K75</f>
        <v>0</v>
      </c>
      <c r="J73" s="698" t="str">
        <f>IF(Select2=2,MSW!$K75,"")</f>
        <v/>
      </c>
      <c r="K73" s="698">
        <f>Industry!$K75</f>
        <v>0</v>
      </c>
      <c r="L73" s="699">
        <f t="shared" si="3"/>
        <v>3.4419471572088758E-2</v>
      </c>
      <c r="M73" s="700">
        <f>Recovery_OX!C68</f>
        <v>0</v>
      </c>
      <c r="N73" s="650"/>
      <c r="O73" s="701">
        <f>(L73-M73)*(1-Recovery_OX!F68)</f>
        <v>3.4419471572088758E-2</v>
      </c>
      <c r="P73" s="641"/>
      <c r="Q73" s="652"/>
      <c r="S73" s="695">
        <f t="shared" si="2"/>
        <v>2056</v>
      </c>
      <c r="T73" s="696">
        <f>IF(Select2=1,Food!$W75,"")</f>
        <v>2.2886207720869477E-5</v>
      </c>
      <c r="U73" s="697">
        <f>IF(Select2=1,Paper!$W75,"")</f>
        <v>5.163737085308967E-2</v>
      </c>
      <c r="V73" s="687">
        <f>IF(Select2=1,Nappies!$W75,"")</f>
        <v>0</v>
      </c>
      <c r="W73" s="697">
        <f>IF(Select2=1,Garden!$W75,"")</f>
        <v>0</v>
      </c>
      <c r="X73" s="687">
        <f>IF(Select2=1,Wood!$W75,"")</f>
        <v>7.2398962350562465E-2</v>
      </c>
      <c r="Y73" s="697">
        <f>IF(Select2=1,Textiles!$W75,"")</f>
        <v>6.4846930838763778E-3</v>
      </c>
      <c r="Z73" s="689">
        <f>Sludge!W75</f>
        <v>0</v>
      </c>
      <c r="AA73" s="689" t="str">
        <f>IF(Select2=2,MSW!$W75,"")</f>
        <v/>
      </c>
      <c r="AB73" s="698">
        <f>Industry!$W75</f>
        <v>0</v>
      </c>
      <c r="AC73" s="699">
        <f t="shared" si="4"/>
        <v>0.13054391249524938</v>
      </c>
      <c r="AD73" s="700">
        <f>Recovery_OX!R68</f>
        <v>0</v>
      </c>
      <c r="AE73" s="650"/>
      <c r="AF73" s="702">
        <f>(AC73-AD73)*(1-Recovery_OX!U68)</f>
        <v>0.13054391249524938</v>
      </c>
    </row>
    <row r="74" spans="2:32">
      <c r="B74" s="695">
        <f t="shared" si="1"/>
        <v>2057</v>
      </c>
      <c r="C74" s="696">
        <f>IF(Select2=1,Food!$K76,"")</f>
        <v>2.2929806605882154E-5</v>
      </c>
      <c r="D74" s="697">
        <f>IF(Select2=1,Paper!$K76,"")</f>
        <v>2.3302840882452373E-2</v>
      </c>
      <c r="E74" s="687">
        <f>IF(Select2=1,Nappies!$K76,"")</f>
        <v>2.9321523357285365E-3</v>
      </c>
      <c r="F74" s="697">
        <f>IF(Select2=1,Garden!$K76,"")</f>
        <v>0</v>
      </c>
      <c r="G74" s="687">
        <f>IF(Select2=1,Wood!$K76,"")</f>
        <v>0</v>
      </c>
      <c r="H74" s="697">
        <f>IF(Select2=1,Textiles!$K76,"")</f>
        <v>5.5172375767962752E-3</v>
      </c>
      <c r="I74" s="698">
        <f>Sludge!K76</f>
        <v>0</v>
      </c>
      <c r="J74" s="698" t="str">
        <f>IF(Select2=2,MSW!$K76,"")</f>
        <v/>
      </c>
      <c r="K74" s="698">
        <f>Industry!$K76</f>
        <v>0</v>
      </c>
      <c r="L74" s="699">
        <f t="shared" si="3"/>
        <v>3.1775160601583065E-2</v>
      </c>
      <c r="M74" s="700">
        <f>Recovery_OX!C69</f>
        <v>0</v>
      </c>
      <c r="N74" s="650"/>
      <c r="O74" s="701">
        <f>(L74-M74)*(1-Recovery_OX!F69)</f>
        <v>3.1775160601583065E-2</v>
      </c>
      <c r="P74" s="641"/>
      <c r="Q74" s="652"/>
      <c r="S74" s="695">
        <f t="shared" si="2"/>
        <v>2057</v>
      </c>
      <c r="T74" s="696">
        <f>IF(Select2=1,Food!$W76,"")</f>
        <v>1.5341083813034432E-5</v>
      </c>
      <c r="U74" s="697">
        <f>IF(Select2=1,Paper!$W76,"")</f>
        <v>4.8146365459612352E-2</v>
      </c>
      <c r="V74" s="687">
        <f>IF(Select2=1,Nappies!$W76,"")</f>
        <v>0</v>
      </c>
      <c r="W74" s="697">
        <f>IF(Select2=1,Garden!$W76,"")</f>
        <v>0</v>
      </c>
      <c r="X74" s="687">
        <f>IF(Select2=1,Wood!$W76,"")</f>
        <v>6.9908830177130746E-2</v>
      </c>
      <c r="Y74" s="697">
        <f>IF(Select2=1,Textiles!$W76,"")</f>
        <v>6.0462877553931794E-3</v>
      </c>
      <c r="Z74" s="689">
        <f>Sludge!W76</f>
        <v>0</v>
      </c>
      <c r="AA74" s="689" t="str">
        <f>IF(Select2=2,MSW!$W76,"")</f>
        <v/>
      </c>
      <c r="AB74" s="698">
        <f>Industry!$W76</f>
        <v>0</v>
      </c>
      <c r="AC74" s="699">
        <f t="shared" si="4"/>
        <v>0.12411682447594931</v>
      </c>
      <c r="AD74" s="700">
        <f>Recovery_OX!R69</f>
        <v>0</v>
      </c>
      <c r="AE74" s="650"/>
      <c r="AF74" s="702">
        <f>(AC74-AD74)*(1-Recovery_OX!U69)</f>
        <v>0.12411682447594931</v>
      </c>
    </row>
    <row r="75" spans="2:32">
      <c r="B75" s="695">
        <f t="shared" si="1"/>
        <v>2058</v>
      </c>
      <c r="C75" s="696">
        <f>IF(Select2=1,Food!$K77,"")</f>
        <v>1.5370309019643232E-5</v>
      </c>
      <c r="D75" s="697">
        <f>IF(Select2=1,Paper!$K77,"")</f>
        <v>2.1727424825050266E-2</v>
      </c>
      <c r="E75" s="687">
        <f>IF(Select2=1,Nappies!$K77,"")</f>
        <v>2.4737537625550742E-3</v>
      </c>
      <c r="F75" s="697">
        <f>IF(Select2=1,Garden!$K77,"")</f>
        <v>0</v>
      </c>
      <c r="G75" s="687">
        <f>IF(Select2=1,Wood!$K77,"")</f>
        <v>0</v>
      </c>
      <c r="H75" s="697">
        <f>IF(Select2=1,Textiles!$K77,"")</f>
        <v>5.1442382195577164E-3</v>
      </c>
      <c r="I75" s="698">
        <f>Sludge!K77</f>
        <v>0</v>
      </c>
      <c r="J75" s="698" t="str">
        <f>IF(Select2=2,MSW!$K77,"")</f>
        <v/>
      </c>
      <c r="K75" s="698">
        <f>Industry!$K77</f>
        <v>0</v>
      </c>
      <c r="L75" s="699">
        <f t="shared" si="3"/>
        <v>2.9360787116182702E-2</v>
      </c>
      <c r="M75" s="700">
        <f>Recovery_OX!C70</f>
        <v>0</v>
      </c>
      <c r="N75" s="650"/>
      <c r="O75" s="701">
        <f>(L75-M75)*(1-Recovery_OX!F70)</f>
        <v>2.9360787116182702E-2</v>
      </c>
      <c r="P75" s="641"/>
      <c r="Q75" s="652"/>
      <c r="S75" s="695">
        <f t="shared" si="2"/>
        <v>2058</v>
      </c>
      <c r="T75" s="696">
        <f>IF(Select2=1,Food!$W77,"")</f>
        <v>1.0283436007789842E-5</v>
      </c>
      <c r="U75" s="697">
        <f>IF(Select2=1,Paper!$W77,"")</f>
        <v>4.4891373605475765E-2</v>
      </c>
      <c r="V75" s="687">
        <f>IF(Select2=1,Nappies!$W77,"")</f>
        <v>0</v>
      </c>
      <c r="W75" s="697">
        <f>IF(Select2=1,Garden!$W77,"")</f>
        <v>0</v>
      </c>
      <c r="X75" s="687">
        <f>IF(Select2=1,Wood!$W77,"")</f>
        <v>6.7504345063267857E-2</v>
      </c>
      <c r="Y75" s="697">
        <f>IF(Select2=1,Textiles!$W77,"")</f>
        <v>5.6375213365016082E-3</v>
      </c>
      <c r="Z75" s="689">
        <f>Sludge!W77</f>
        <v>0</v>
      </c>
      <c r="AA75" s="689" t="str">
        <f>IF(Select2=2,MSW!$W77,"")</f>
        <v/>
      </c>
      <c r="AB75" s="698">
        <f>Industry!$W77</f>
        <v>0</v>
      </c>
      <c r="AC75" s="699">
        <f t="shared" si="4"/>
        <v>0.11804352344125302</v>
      </c>
      <c r="AD75" s="700">
        <f>Recovery_OX!R70</f>
        <v>0</v>
      </c>
      <c r="AE75" s="650"/>
      <c r="AF75" s="702">
        <f>(AC75-AD75)*(1-Recovery_OX!U70)</f>
        <v>0.11804352344125302</v>
      </c>
    </row>
    <row r="76" spans="2:32">
      <c r="B76" s="695">
        <f t="shared" si="1"/>
        <v>2059</v>
      </c>
      <c r="C76" s="696">
        <f>IF(Select2=1,Food!$K78,"")</f>
        <v>1.0303026249629253E-5</v>
      </c>
      <c r="D76" s="697">
        <f>IF(Select2=1,Paper!$K78,"")</f>
        <v>2.0258516629347949E-2</v>
      </c>
      <c r="E76" s="687">
        <f>IF(Select2=1,Nappies!$K78,"")</f>
        <v>2.0870190143906404E-3</v>
      </c>
      <c r="F76" s="697">
        <f>IF(Select2=1,Garden!$K78,"")</f>
        <v>0</v>
      </c>
      <c r="G76" s="687">
        <f>IF(Select2=1,Wood!$K78,"")</f>
        <v>0</v>
      </c>
      <c r="H76" s="697">
        <f>IF(Select2=1,Textiles!$K78,"")</f>
        <v>4.7964559240395929E-3</v>
      </c>
      <c r="I76" s="698">
        <f>Sludge!K78</f>
        <v>0</v>
      </c>
      <c r="J76" s="698" t="str">
        <f>IF(Select2=2,MSW!$K78,"")</f>
        <v/>
      </c>
      <c r="K76" s="698">
        <f>Industry!$K78</f>
        <v>0</v>
      </c>
      <c r="L76" s="699">
        <f t="shared" si="3"/>
        <v>2.7152294594027813E-2</v>
      </c>
      <c r="M76" s="700">
        <f>Recovery_OX!C71</f>
        <v>0</v>
      </c>
      <c r="N76" s="650"/>
      <c r="O76" s="701">
        <f>(L76-M76)*(1-Recovery_OX!F71)</f>
        <v>2.7152294594027813E-2</v>
      </c>
      <c r="P76" s="641"/>
      <c r="Q76" s="652"/>
      <c r="S76" s="695">
        <f t="shared" si="2"/>
        <v>2059</v>
      </c>
      <c r="T76" s="696">
        <f>IF(Select2=1,Food!$W78,"")</f>
        <v>6.8931932981462381E-6</v>
      </c>
      <c r="U76" s="697">
        <f>IF(Select2=1,Paper!$W78,"")</f>
        <v>4.1856439316834609E-2</v>
      </c>
      <c r="V76" s="687">
        <f>IF(Select2=1,Nappies!$W78,"")</f>
        <v>0</v>
      </c>
      <c r="W76" s="697">
        <f>IF(Select2=1,Garden!$W78,"")</f>
        <v>0</v>
      </c>
      <c r="X76" s="687">
        <f>IF(Select2=1,Wood!$W78,"")</f>
        <v>6.5182561214011156E-2</v>
      </c>
      <c r="Y76" s="697">
        <f>IF(Select2=1,Textiles!$W78,"")</f>
        <v>5.2563900537420218E-3</v>
      </c>
      <c r="Z76" s="689">
        <f>Sludge!W78</f>
        <v>0</v>
      </c>
      <c r="AA76" s="689" t="str">
        <f>IF(Select2=2,MSW!$W78,"")</f>
        <v/>
      </c>
      <c r="AB76" s="698">
        <f>Industry!$W78</f>
        <v>0</v>
      </c>
      <c r="AC76" s="699">
        <f t="shared" si="4"/>
        <v>0.11230228377788594</v>
      </c>
      <c r="AD76" s="700">
        <f>Recovery_OX!R71</f>
        <v>0</v>
      </c>
      <c r="AE76" s="650"/>
      <c r="AF76" s="702">
        <f>(AC76-AD76)*(1-Recovery_OX!U71)</f>
        <v>0.11230228377788594</v>
      </c>
    </row>
    <row r="77" spans="2:32">
      <c r="B77" s="695">
        <f t="shared" si="1"/>
        <v>2060</v>
      </c>
      <c r="C77" s="696">
        <f>IF(Select2=1,Food!$K79,"")</f>
        <v>6.9063250299578819E-6</v>
      </c>
      <c r="D77" s="697">
        <f>IF(Select2=1,Paper!$K79,"")</f>
        <v>1.8888915705665907E-2</v>
      </c>
      <c r="E77" s="687">
        <f>IF(Select2=1,Nappies!$K79,"")</f>
        <v>1.7607445140090452E-3</v>
      </c>
      <c r="F77" s="697">
        <f>IF(Select2=1,Garden!$K79,"")</f>
        <v>0</v>
      </c>
      <c r="G77" s="687">
        <f>IF(Select2=1,Wood!$K79,"")</f>
        <v>0</v>
      </c>
      <c r="H77" s="697">
        <f>IF(Select2=1,Textiles!$K79,"")</f>
        <v>4.4721858610257906E-3</v>
      </c>
      <c r="I77" s="698">
        <f>Sludge!K79</f>
        <v>0</v>
      </c>
      <c r="J77" s="698" t="str">
        <f>IF(Select2=2,MSW!$K79,"")</f>
        <v/>
      </c>
      <c r="K77" s="698">
        <f>Industry!$K79</f>
        <v>0</v>
      </c>
      <c r="L77" s="699">
        <f t="shared" si="3"/>
        <v>2.5128752405730703E-2</v>
      </c>
      <c r="M77" s="700">
        <f>Recovery_OX!C72</f>
        <v>0</v>
      </c>
      <c r="N77" s="650"/>
      <c r="O77" s="701">
        <f>(L77-M77)*(1-Recovery_OX!F72)</f>
        <v>2.5128752405730703E-2</v>
      </c>
      <c r="P77" s="641"/>
      <c r="Q77" s="652"/>
      <c r="S77" s="695">
        <f t="shared" si="2"/>
        <v>2060</v>
      </c>
      <c r="T77" s="696">
        <f>IF(Select2=1,Food!$W79,"")</f>
        <v>4.6206456489459468E-6</v>
      </c>
      <c r="U77" s="697">
        <f>IF(Select2=1,Paper!$W79,"")</f>
        <v>3.9026685342284942E-2</v>
      </c>
      <c r="V77" s="687">
        <f>IF(Select2=1,Nappies!$W79,"")</f>
        <v>0</v>
      </c>
      <c r="W77" s="697">
        <f>IF(Select2=1,Garden!$W79,"")</f>
        <v>0</v>
      </c>
      <c r="X77" s="687">
        <f>IF(Select2=1,Wood!$W79,"")</f>
        <v>6.294063415378956E-2</v>
      </c>
      <c r="Y77" s="697">
        <f>IF(Select2=1,Textiles!$W79,"")</f>
        <v>4.9010256011241564E-3</v>
      </c>
      <c r="Z77" s="689">
        <f>Sludge!W79</f>
        <v>0</v>
      </c>
      <c r="AA77" s="689" t="str">
        <f>IF(Select2=2,MSW!$W79,"")</f>
        <v/>
      </c>
      <c r="AB77" s="698">
        <f>Industry!$W79</f>
        <v>0</v>
      </c>
      <c r="AC77" s="699">
        <f t="shared" si="4"/>
        <v>0.1068729657428476</v>
      </c>
      <c r="AD77" s="700">
        <f>Recovery_OX!R72</f>
        <v>0</v>
      </c>
      <c r="AE77" s="650"/>
      <c r="AF77" s="702">
        <f>(AC77-AD77)*(1-Recovery_OX!U72)</f>
        <v>0.1068729657428476</v>
      </c>
    </row>
    <row r="78" spans="2:32">
      <c r="B78" s="695">
        <f t="shared" si="1"/>
        <v>2061</v>
      </c>
      <c r="C78" s="696">
        <f>IF(Select2=1,Food!$K80,"")</f>
        <v>4.6294481120184553E-6</v>
      </c>
      <c r="D78" s="697">
        <f>IF(Select2=1,Paper!$K80,"")</f>
        <v>1.7611908268687297E-2</v>
      </c>
      <c r="E78" s="687">
        <f>IF(Select2=1,Nappies!$K80,"")</f>
        <v>1.4854781974845297E-3</v>
      </c>
      <c r="F78" s="697">
        <f>IF(Select2=1,Garden!$K80,"")</f>
        <v>0</v>
      </c>
      <c r="G78" s="687">
        <f>IF(Select2=1,Wood!$K80,"")</f>
        <v>0</v>
      </c>
      <c r="H78" s="697">
        <f>IF(Select2=1,Textiles!$K80,"")</f>
        <v>4.1698384582912092E-3</v>
      </c>
      <c r="I78" s="698">
        <f>Sludge!K80</f>
        <v>0</v>
      </c>
      <c r="J78" s="698" t="str">
        <f>IF(Select2=2,MSW!$K80,"")</f>
        <v/>
      </c>
      <c r="K78" s="698">
        <f>Industry!$K80</f>
        <v>0</v>
      </c>
      <c r="L78" s="699">
        <f t="shared" si="3"/>
        <v>2.3271854372575056E-2</v>
      </c>
      <c r="M78" s="700">
        <f>Recovery_OX!C73</f>
        <v>0</v>
      </c>
      <c r="N78" s="650"/>
      <c r="O78" s="701">
        <f>(L78-M78)*(1-Recovery_OX!F73)</f>
        <v>2.3271854372575056E-2</v>
      </c>
      <c r="P78" s="641"/>
      <c r="Q78" s="652"/>
      <c r="S78" s="695">
        <f t="shared" si="2"/>
        <v>2061</v>
      </c>
      <c r="T78" s="696">
        <f>IF(Select2=1,Food!$W80,"")</f>
        <v>3.0973114041158235E-6</v>
      </c>
      <c r="U78" s="697">
        <f>IF(Select2=1,Paper!$W80,"")</f>
        <v>3.6388240224560539E-2</v>
      </c>
      <c r="V78" s="687">
        <f>IF(Select2=1,Nappies!$W80,"")</f>
        <v>0</v>
      </c>
      <c r="W78" s="697">
        <f>IF(Select2=1,Garden!$W80,"")</f>
        <v>0</v>
      </c>
      <c r="X78" s="687">
        <f>IF(Select2=1,Wood!$W80,"")</f>
        <v>6.0775817241585178E-2</v>
      </c>
      <c r="Y78" s="697">
        <f>IF(Select2=1,Textiles!$W80,"")</f>
        <v>4.5696859816889987E-3</v>
      </c>
      <c r="Z78" s="689">
        <f>Sludge!W80</f>
        <v>0</v>
      </c>
      <c r="AA78" s="689" t="str">
        <f>IF(Select2=2,MSW!$W80,"")</f>
        <v/>
      </c>
      <c r="AB78" s="698">
        <f>Industry!$W80</f>
        <v>0</v>
      </c>
      <c r="AC78" s="699">
        <f t="shared" si="4"/>
        <v>0.10173684075923883</v>
      </c>
      <c r="AD78" s="700">
        <f>Recovery_OX!R73</f>
        <v>0</v>
      </c>
      <c r="AE78" s="650"/>
      <c r="AF78" s="702">
        <f>(AC78-AD78)*(1-Recovery_OX!U73)</f>
        <v>0.10173684075923883</v>
      </c>
    </row>
    <row r="79" spans="2:32">
      <c r="B79" s="695">
        <f t="shared" si="1"/>
        <v>2062</v>
      </c>
      <c r="C79" s="696">
        <f>IF(Select2=1,Food!$K81,"")</f>
        <v>3.1032118715678142E-6</v>
      </c>
      <c r="D79" s="697">
        <f>IF(Select2=1,Paper!$K81,"")</f>
        <v>1.6421234426474505E-2</v>
      </c>
      <c r="E79" s="687">
        <f>IF(Select2=1,Nappies!$K81,"")</f>
        <v>1.2532456910387124E-3</v>
      </c>
      <c r="F79" s="697">
        <f>IF(Select2=1,Garden!$K81,"")</f>
        <v>0</v>
      </c>
      <c r="G79" s="687">
        <f>IF(Select2=1,Wood!$K81,"")</f>
        <v>0</v>
      </c>
      <c r="H79" s="697">
        <f>IF(Select2=1,Textiles!$K81,"")</f>
        <v>3.8879316085168713E-3</v>
      </c>
      <c r="I79" s="698">
        <f>Sludge!K81</f>
        <v>0</v>
      </c>
      <c r="J79" s="698" t="str">
        <f>IF(Select2=2,MSW!$K81,"")</f>
        <v/>
      </c>
      <c r="K79" s="698">
        <f>Industry!$K81</f>
        <v>0</v>
      </c>
      <c r="L79" s="699">
        <f t="shared" si="3"/>
        <v>2.1565514937901653E-2</v>
      </c>
      <c r="M79" s="700">
        <f>Recovery_OX!C74</f>
        <v>0</v>
      </c>
      <c r="N79" s="650"/>
      <c r="O79" s="701">
        <f>(L79-M79)*(1-Recovery_OX!F74)</f>
        <v>2.1565514937901653E-2</v>
      </c>
      <c r="P79" s="641"/>
      <c r="Q79" s="652"/>
      <c r="S79" s="695">
        <f t="shared" si="2"/>
        <v>2062</v>
      </c>
      <c r="T79" s="696">
        <f>IF(Select2=1,Food!$W81,"")</f>
        <v>2.0761899229936296E-6</v>
      </c>
      <c r="U79" s="697">
        <f>IF(Select2=1,Paper!$W81,"")</f>
        <v>3.3928170302633287E-2</v>
      </c>
      <c r="V79" s="687">
        <f>IF(Select2=1,Nappies!$W81,"")</f>
        <v>0</v>
      </c>
      <c r="W79" s="697">
        <f>IF(Select2=1,Garden!$W81,"")</f>
        <v>0</v>
      </c>
      <c r="X79" s="687">
        <f>IF(Select2=1,Wood!$W81,"")</f>
        <v>5.8685458305954633E-2</v>
      </c>
      <c r="Y79" s="697">
        <f>IF(Select2=1,Textiles!$W81,"")</f>
        <v>4.2607469682376681E-3</v>
      </c>
      <c r="Z79" s="689">
        <f>Sludge!W81</f>
        <v>0</v>
      </c>
      <c r="AA79" s="689" t="str">
        <f>IF(Select2=2,MSW!$W81,"")</f>
        <v/>
      </c>
      <c r="AB79" s="698">
        <f>Industry!$W81</f>
        <v>0</v>
      </c>
      <c r="AC79" s="699">
        <f t="shared" si="4"/>
        <v>9.6876451766748584E-2</v>
      </c>
      <c r="AD79" s="700">
        <f>Recovery_OX!R74</f>
        <v>0</v>
      </c>
      <c r="AE79" s="650"/>
      <c r="AF79" s="702">
        <f>(AC79-AD79)*(1-Recovery_OX!U74)</f>
        <v>9.6876451766748584E-2</v>
      </c>
    </row>
    <row r="80" spans="2:32">
      <c r="B80" s="695">
        <f t="shared" si="1"/>
        <v>2063</v>
      </c>
      <c r="C80" s="696">
        <f>IF(Select2=1,Food!$K82,"")</f>
        <v>2.0801451246076796E-6</v>
      </c>
      <c r="D80" s="697">
        <f>IF(Select2=1,Paper!$K82,"")</f>
        <v>1.5311057494471628E-2</v>
      </c>
      <c r="E80" s="687">
        <f>IF(Select2=1,Nappies!$K82,"")</f>
        <v>1.0573192960803834E-3</v>
      </c>
      <c r="F80" s="697">
        <f>IF(Select2=1,Garden!$K82,"")</f>
        <v>0</v>
      </c>
      <c r="G80" s="687">
        <f>IF(Select2=1,Wood!$K82,"")</f>
        <v>0</v>
      </c>
      <c r="H80" s="697">
        <f>IF(Select2=1,Textiles!$K82,"")</f>
        <v>3.6250834039981234E-3</v>
      </c>
      <c r="I80" s="698">
        <f>Sludge!K82</f>
        <v>0</v>
      </c>
      <c r="J80" s="698" t="str">
        <f>IF(Select2=2,MSW!$K82,"")</f>
        <v/>
      </c>
      <c r="K80" s="698">
        <f>Industry!$K82</f>
        <v>0</v>
      </c>
      <c r="L80" s="699">
        <f t="shared" si="3"/>
        <v>1.9995540339674742E-2</v>
      </c>
      <c r="M80" s="700">
        <f>Recovery_OX!C75</f>
        <v>0</v>
      </c>
      <c r="N80" s="650"/>
      <c r="O80" s="701">
        <f>(L80-M80)*(1-Recovery_OX!F75)</f>
        <v>1.9995540339674742E-2</v>
      </c>
      <c r="P80" s="641"/>
      <c r="Q80" s="652"/>
      <c r="S80" s="695">
        <f t="shared" si="2"/>
        <v>2063</v>
      </c>
      <c r="T80" s="696">
        <f>IF(Select2=1,Food!$W82,"")</f>
        <v>1.3917117247598202E-6</v>
      </c>
      <c r="U80" s="697">
        <f>IF(Select2=1,Paper!$W82,"")</f>
        <v>3.1634416310891797E-2</v>
      </c>
      <c r="V80" s="687">
        <f>IF(Select2=1,Nappies!$W82,"")</f>
        <v>0</v>
      </c>
      <c r="W80" s="697">
        <f>IF(Select2=1,Garden!$W82,"")</f>
        <v>0</v>
      </c>
      <c r="X80" s="687">
        <f>IF(Select2=1,Wood!$W82,"")</f>
        <v>5.6666996395787386E-2</v>
      </c>
      <c r="Y80" s="697">
        <f>IF(Select2=1,Textiles!$W82,"")</f>
        <v>3.9726941413678078E-3</v>
      </c>
      <c r="Z80" s="689">
        <f>Sludge!W82</f>
        <v>0</v>
      </c>
      <c r="AA80" s="689" t="str">
        <f>IF(Select2=2,MSW!$W82,"")</f>
        <v/>
      </c>
      <c r="AB80" s="698">
        <f>Industry!$W82</f>
        <v>0</v>
      </c>
      <c r="AC80" s="699">
        <f t="shared" si="4"/>
        <v>9.227549855977174E-2</v>
      </c>
      <c r="AD80" s="700">
        <f>Recovery_OX!R75</f>
        <v>0</v>
      </c>
      <c r="AE80" s="650"/>
      <c r="AF80" s="702">
        <f>(AC80-AD80)*(1-Recovery_OX!U75)</f>
        <v>9.227549855977174E-2</v>
      </c>
    </row>
    <row r="81" spans="2:32">
      <c r="B81" s="695">
        <f t="shared" si="1"/>
        <v>2064</v>
      </c>
      <c r="C81" s="696">
        <f>IF(Select2=1,Food!$K83,"")</f>
        <v>1.3943629756878306E-6</v>
      </c>
      <c r="D81" s="697">
        <f>IF(Select2=1,Paper!$K83,"")</f>
        <v>1.4275935384069998E-2</v>
      </c>
      <c r="E81" s="687">
        <f>IF(Select2=1,Nappies!$K83,"")</f>
        <v>8.9202309001147444E-4</v>
      </c>
      <c r="F81" s="697">
        <f>IF(Select2=1,Garden!$K83,"")</f>
        <v>0</v>
      </c>
      <c r="G81" s="687">
        <f>IF(Select2=1,Wood!$K83,"")</f>
        <v>0</v>
      </c>
      <c r="H81" s="697">
        <f>IF(Select2=1,Textiles!$K83,"")</f>
        <v>3.3800053625314685E-3</v>
      </c>
      <c r="I81" s="698">
        <f>Sludge!K83</f>
        <v>0</v>
      </c>
      <c r="J81" s="698" t="str">
        <f>IF(Select2=2,MSW!$K83,"")</f>
        <v/>
      </c>
      <c r="K81" s="698">
        <f>Industry!$K83</f>
        <v>0</v>
      </c>
      <c r="L81" s="699">
        <f t="shared" si="3"/>
        <v>1.8549358199588629E-2</v>
      </c>
      <c r="M81" s="700">
        <f>Recovery_OX!C76</f>
        <v>0</v>
      </c>
      <c r="N81" s="650"/>
      <c r="O81" s="701">
        <f>(L81-M81)*(1-Recovery_OX!F76)</f>
        <v>1.8549358199588629E-2</v>
      </c>
      <c r="P81" s="641"/>
      <c r="Q81" s="652"/>
      <c r="S81" s="695">
        <f t="shared" si="2"/>
        <v>2064</v>
      </c>
      <c r="T81" s="696">
        <f>IF(Select2=1,Food!$W83,"")</f>
        <v>9.328922674093418E-7</v>
      </c>
      <c r="U81" s="697">
        <f>IF(Select2=1,Paper!$W83,"")</f>
        <v>2.9495734264607446E-2</v>
      </c>
      <c r="V81" s="687">
        <f>IF(Select2=1,Nappies!$W83,"")</f>
        <v>0</v>
      </c>
      <c r="W81" s="697">
        <f>IF(Select2=1,Garden!$W83,"")</f>
        <v>0</v>
      </c>
      <c r="X81" s="687">
        <f>IF(Select2=1,Wood!$W83,"")</f>
        <v>5.4717958642820308E-2</v>
      </c>
      <c r="Y81" s="697">
        <f>IF(Select2=1,Textiles!$W83,"")</f>
        <v>3.7041154657879117E-3</v>
      </c>
      <c r="Z81" s="689">
        <f>Sludge!W83</f>
        <v>0</v>
      </c>
      <c r="AA81" s="689" t="str">
        <f>IF(Select2=2,MSW!$W83,"")</f>
        <v/>
      </c>
      <c r="AB81" s="698">
        <f>Industry!$W83</f>
        <v>0</v>
      </c>
      <c r="AC81" s="699">
        <f t="shared" ref="AC81:AC97" si="5">SUM(T81:AA81)</f>
        <v>8.7918741265483075E-2</v>
      </c>
      <c r="AD81" s="700">
        <f>Recovery_OX!R76</f>
        <v>0</v>
      </c>
      <c r="AE81" s="650"/>
      <c r="AF81" s="702">
        <f>(AC81-AD81)*(1-Recovery_OX!U76)</f>
        <v>8.7918741265483075E-2</v>
      </c>
    </row>
    <row r="82" spans="2:32">
      <c r="B82" s="695">
        <f t="shared" ref="B82:B97" si="6">B81+1</f>
        <v>2065</v>
      </c>
      <c r="C82" s="696">
        <f>IF(Select2=1,Food!$K84,"")</f>
        <v>9.346694540534576E-7</v>
      </c>
      <c r="D82" s="697">
        <f>IF(Select2=1,Paper!$K84,"")</f>
        <v>1.3310793925483514E-2</v>
      </c>
      <c r="E82" s="687">
        <f>IF(Select2=1,Nappies!$K84,"")</f>
        <v>7.5256849663427007E-4</v>
      </c>
      <c r="F82" s="697">
        <f>IF(Select2=1,Garden!$K84,"")</f>
        <v>0</v>
      </c>
      <c r="G82" s="687">
        <f>IF(Select2=1,Wood!$K84,"")</f>
        <v>0</v>
      </c>
      <c r="H82" s="697">
        <f>IF(Select2=1,Textiles!$K84,"")</f>
        <v>3.151496111273305E-3</v>
      </c>
      <c r="I82" s="698">
        <f>Sludge!K84</f>
        <v>0</v>
      </c>
      <c r="J82" s="698" t="str">
        <f>IF(Select2=2,MSW!$K84,"")</f>
        <v/>
      </c>
      <c r="K82" s="698">
        <f>Industry!$K84</f>
        <v>0</v>
      </c>
      <c r="L82" s="699">
        <f t="shared" si="3"/>
        <v>1.7215793202845144E-2</v>
      </c>
      <c r="M82" s="700">
        <f>Recovery_OX!C77</f>
        <v>0</v>
      </c>
      <c r="N82" s="650"/>
      <c r="O82" s="701">
        <f>(L82-M82)*(1-Recovery_OX!F77)</f>
        <v>1.7215793202845144E-2</v>
      </c>
      <c r="P82" s="641"/>
      <c r="Q82" s="652"/>
      <c r="S82" s="695">
        <f t="shared" ref="S82:S97" si="7">S81+1</f>
        <v>2065</v>
      </c>
      <c r="T82" s="696">
        <f>IF(Select2=1,Food!$W84,"")</f>
        <v>6.2533638763612189E-7</v>
      </c>
      <c r="U82" s="697">
        <f>IF(Select2=1,Paper!$W84,"")</f>
        <v>2.75016403419081E-2</v>
      </c>
      <c r="V82" s="687">
        <f>IF(Select2=1,Nappies!$W84,"")</f>
        <v>0</v>
      </c>
      <c r="W82" s="697">
        <f>IF(Select2=1,Garden!$W84,"")</f>
        <v>0</v>
      </c>
      <c r="X82" s="687">
        <f>IF(Select2=1,Wood!$W84,"")</f>
        <v>5.2835957232064801E-2</v>
      </c>
      <c r="Y82" s="697">
        <f>IF(Select2=1,Textiles!$W84,"")</f>
        <v>3.4536943685186919E-3</v>
      </c>
      <c r="Z82" s="689">
        <f>Sludge!W84</f>
        <v>0</v>
      </c>
      <c r="AA82" s="689" t="str">
        <f>IF(Select2=2,MSW!$W84,"")</f>
        <v/>
      </c>
      <c r="AB82" s="698">
        <f>Industry!$W84</f>
        <v>0</v>
      </c>
      <c r="AC82" s="699">
        <f t="shared" si="5"/>
        <v>8.3791917278879233E-2</v>
      </c>
      <c r="AD82" s="700">
        <f>Recovery_OX!R77</f>
        <v>0</v>
      </c>
      <c r="AE82" s="650"/>
      <c r="AF82" s="702">
        <f>(AC82-AD82)*(1-Recovery_OX!U77)</f>
        <v>8.3791917278879233E-2</v>
      </c>
    </row>
    <row r="83" spans="2:32">
      <c r="B83" s="695">
        <f t="shared" si="6"/>
        <v>2066</v>
      </c>
      <c r="C83" s="696">
        <f>IF(Select2=1,Food!$K85,"")</f>
        <v>6.2652767146921957E-7</v>
      </c>
      <c r="D83" s="697">
        <f>IF(Select2=1,Paper!$K85,"")</f>
        <v>1.2410901994162466E-2</v>
      </c>
      <c r="E83" s="687">
        <f>IF(Select2=1,Nappies!$K85,"")</f>
        <v>6.3491556268916761E-4</v>
      </c>
      <c r="F83" s="697">
        <f>IF(Select2=1,Garden!$K85,"")</f>
        <v>0</v>
      </c>
      <c r="G83" s="687">
        <f>IF(Select2=1,Wood!$K85,"")</f>
        <v>0</v>
      </c>
      <c r="H83" s="697">
        <f>IF(Select2=1,Textiles!$K85,"")</f>
        <v>2.9384354976088583E-3</v>
      </c>
      <c r="I83" s="698">
        <f>Sludge!K85</f>
        <v>0</v>
      </c>
      <c r="J83" s="698" t="str">
        <f>IF(Select2=2,MSW!$K85,"")</f>
        <v/>
      </c>
      <c r="K83" s="698">
        <f>Industry!$K85</f>
        <v>0</v>
      </c>
      <c r="L83" s="699">
        <f t="shared" ref="L83:L97" si="8">SUM(C83:K83)</f>
        <v>1.5984879582131961E-2</v>
      </c>
      <c r="M83" s="700">
        <f>Recovery_OX!C78</f>
        <v>0</v>
      </c>
      <c r="N83" s="650"/>
      <c r="O83" s="701">
        <f>(L83-M83)*(1-Recovery_OX!F78)</f>
        <v>1.5984879582131961E-2</v>
      </c>
      <c r="P83" s="641"/>
      <c r="Q83" s="652"/>
      <c r="S83" s="695">
        <f t="shared" si="7"/>
        <v>2066</v>
      </c>
      <c r="T83" s="696">
        <f>IF(Select2=1,Food!$W85,"")</f>
        <v>4.1917551614800563E-7</v>
      </c>
      <c r="U83" s="697">
        <f>IF(Select2=1,Paper!$W85,"")</f>
        <v>2.5642359492071224E-2</v>
      </c>
      <c r="V83" s="687">
        <f>IF(Select2=1,Nappies!$W85,"")</f>
        <v>0</v>
      </c>
      <c r="W83" s="697">
        <f>IF(Select2=1,Garden!$W85,"")</f>
        <v>0</v>
      </c>
      <c r="X83" s="687">
        <f>IF(Select2=1,Wood!$W85,"")</f>
        <v>5.1018686476434906E-2</v>
      </c>
      <c r="Y83" s="697">
        <f>IF(Select2=1,Textiles!$W85,"")</f>
        <v>3.2202032850508046E-3</v>
      </c>
      <c r="Z83" s="689">
        <f>Sludge!W85</f>
        <v>0</v>
      </c>
      <c r="AA83" s="689" t="str">
        <f>IF(Select2=2,MSW!$W85,"")</f>
        <v/>
      </c>
      <c r="AB83" s="698">
        <f>Industry!$W85</f>
        <v>0</v>
      </c>
      <c r="AC83" s="699">
        <f t="shared" si="5"/>
        <v>7.9881668429073086E-2</v>
      </c>
      <c r="AD83" s="700">
        <f>Recovery_OX!R78</f>
        <v>0</v>
      </c>
      <c r="AE83" s="650"/>
      <c r="AF83" s="702">
        <f>(AC83-AD83)*(1-Recovery_OX!U78)</f>
        <v>7.9881668429073086E-2</v>
      </c>
    </row>
    <row r="84" spans="2:32">
      <c r="B84" s="695">
        <f t="shared" si="6"/>
        <v>2067</v>
      </c>
      <c r="C84" s="696">
        <f>IF(Select2=1,Food!$K86,"")</f>
        <v>4.1997405758184919E-7</v>
      </c>
      <c r="D84" s="697">
        <f>IF(Select2=1,Paper!$K86,"")</f>
        <v>1.1571848318815492E-2</v>
      </c>
      <c r="E84" s="687">
        <f>IF(Select2=1,Nappies!$K86,"")</f>
        <v>5.356559217503463E-4</v>
      </c>
      <c r="F84" s="697">
        <f>IF(Select2=1,Garden!$K86,"")</f>
        <v>0</v>
      </c>
      <c r="G84" s="687">
        <f>IF(Select2=1,Wood!$K86,"")</f>
        <v>0</v>
      </c>
      <c r="H84" s="697">
        <f>IF(Select2=1,Textiles!$K86,"")</f>
        <v>2.7397790981627591E-3</v>
      </c>
      <c r="I84" s="698">
        <f>Sludge!K86</f>
        <v>0</v>
      </c>
      <c r="J84" s="698" t="str">
        <f>IF(Select2=2,MSW!$K86,"")</f>
        <v/>
      </c>
      <c r="K84" s="698">
        <f>Industry!$K86</f>
        <v>0</v>
      </c>
      <c r="L84" s="699">
        <f t="shared" si="8"/>
        <v>1.4847703312786179E-2</v>
      </c>
      <c r="M84" s="700">
        <f>Recovery_OX!C79</f>
        <v>0</v>
      </c>
      <c r="N84" s="650"/>
      <c r="O84" s="701">
        <f>(L84-M84)*(1-Recovery_OX!F79)</f>
        <v>1.4847703312786179E-2</v>
      </c>
      <c r="P84" s="641"/>
      <c r="Q84" s="652"/>
      <c r="S84" s="695">
        <f t="shared" si="7"/>
        <v>2067</v>
      </c>
      <c r="T84" s="696">
        <f>IF(Select2=1,Food!$W86,"")</f>
        <v>2.8098175128134402E-7</v>
      </c>
      <c r="U84" s="697">
        <f>IF(Select2=1,Paper!$W86,"")</f>
        <v>2.3908777518213839E-2</v>
      </c>
      <c r="V84" s="687">
        <f>IF(Select2=1,Nappies!$W86,"")</f>
        <v>0</v>
      </c>
      <c r="W84" s="697">
        <f>IF(Select2=1,Garden!$W86,"")</f>
        <v>0</v>
      </c>
      <c r="X84" s="687">
        <f>IF(Select2=1,Wood!$W86,"")</f>
        <v>4.9263919991992207E-2</v>
      </c>
      <c r="Y84" s="697">
        <f>IF(Select2=1,Textiles!$W86,"")</f>
        <v>3.0024976418222033E-3</v>
      </c>
      <c r="Z84" s="689">
        <f>Sludge!W86</f>
        <v>0</v>
      </c>
      <c r="AA84" s="689" t="str">
        <f>IF(Select2=2,MSW!$W86,"")</f>
        <v/>
      </c>
      <c r="AB84" s="698">
        <f>Industry!$W86</f>
        <v>0</v>
      </c>
      <c r="AC84" s="699">
        <f t="shared" si="5"/>
        <v>7.6175476133779535E-2</v>
      </c>
      <c r="AD84" s="700">
        <f>Recovery_OX!R79</f>
        <v>0</v>
      </c>
      <c r="AE84" s="650"/>
      <c r="AF84" s="702">
        <f>(AC84-AD84)*(1-Recovery_OX!U79)</f>
        <v>7.6175476133779535E-2</v>
      </c>
    </row>
    <row r="85" spans="2:32">
      <c r="B85" s="695">
        <f t="shared" si="6"/>
        <v>2068</v>
      </c>
      <c r="C85" s="696">
        <f>IF(Select2=1,Food!$K87,"")</f>
        <v>2.8151702961203934E-7</v>
      </c>
      <c r="D85" s="697">
        <f>IF(Select2=1,Paper!$K87,"")</f>
        <v>1.0789519857352605E-2</v>
      </c>
      <c r="E85" s="687">
        <f>IF(Select2=1,Nappies!$K87,"")</f>
        <v>4.5191405498227284E-4</v>
      </c>
      <c r="F85" s="697">
        <f>IF(Select2=1,Garden!$K87,"")</f>
        <v>0</v>
      </c>
      <c r="G85" s="687">
        <f>IF(Select2=1,Wood!$K87,"")</f>
        <v>0</v>
      </c>
      <c r="H85" s="697">
        <f>IF(Select2=1,Textiles!$K87,"")</f>
        <v>2.5545530990344488E-3</v>
      </c>
      <c r="I85" s="698">
        <f>Sludge!K87</f>
        <v>0</v>
      </c>
      <c r="J85" s="698" t="str">
        <f>IF(Select2=2,MSW!$K87,"")</f>
        <v/>
      </c>
      <c r="K85" s="698">
        <f>Industry!$K87</f>
        <v>0</v>
      </c>
      <c r="L85" s="699">
        <f t="shared" si="8"/>
        <v>1.3796268528398938E-2</v>
      </c>
      <c r="M85" s="700">
        <f>Recovery_OX!C80</f>
        <v>0</v>
      </c>
      <c r="N85" s="650"/>
      <c r="O85" s="701">
        <f>(L85-M85)*(1-Recovery_OX!F80)</f>
        <v>1.3796268528398938E-2</v>
      </c>
      <c r="P85" s="641"/>
      <c r="Q85" s="652"/>
      <c r="S85" s="695">
        <f t="shared" si="7"/>
        <v>2068</v>
      </c>
      <c r="T85" s="696">
        <f>IF(Select2=1,Food!$W87,"")</f>
        <v>1.8834770045408506E-7</v>
      </c>
      <c r="U85" s="697">
        <f>IF(Select2=1,Paper!$W87,"")</f>
        <v>2.2292396399488858E-2</v>
      </c>
      <c r="V85" s="687">
        <f>IF(Select2=1,Nappies!$W87,"")</f>
        <v>0</v>
      </c>
      <c r="W85" s="697">
        <f>IF(Select2=1,Garden!$W87,"")</f>
        <v>0</v>
      </c>
      <c r="X85" s="687">
        <f>IF(Select2=1,Wood!$W87,"")</f>
        <v>4.7569507970347091E-2</v>
      </c>
      <c r="Y85" s="697">
        <f>IF(Select2=1,Textiles!$W87,"")</f>
        <v>2.7995102455172058E-3</v>
      </c>
      <c r="Z85" s="689">
        <f>Sludge!W87</f>
        <v>0</v>
      </c>
      <c r="AA85" s="689" t="str">
        <f>IF(Select2=2,MSW!$W87,"")</f>
        <v/>
      </c>
      <c r="AB85" s="698">
        <f>Industry!$W87</f>
        <v>0</v>
      </c>
      <c r="AC85" s="699">
        <f t="shared" si="5"/>
        <v>7.2661602963053615E-2</v>
      </c>
      <c r="AD85" s="700">
        <f>Recovery_OX!R80</f>
        <v>0</v>
      </c>
      <c r="AE85" s="650"/>
      <c r="AF85" s="702">
        <f>(AC85-AD85)*(1-Recovery_OX!U80)</f>
        <v>7.2661602963053615E-2</v>
      </c>
    </row>
    <row r="86" spans="2:32">
      <c r="B86" s="695">
        <f t="shared" si="6"/>
        <v>2069</v>
      </c>
      <c r="C86" s="696">
        <f>IF(Select2=1,Food!$K88,"")</f>
        <v>1.8870650824935868E-7</v>
      </c>
      <c r="D86" s="697">
        <f>IF(Select2=1,Paper!$K88,"")</f>
        <v>1.0060081634748076E-2</v>
      </c>
      <c r="E86" s="687">
        <f>IF(Select2=1,Nappies!$K88,"")</f>
        <v>3.8126398831394724E-4</v>
      </c>
      <c r="F86" s="697">
        <f>IF(Select2=1,Garden!$K88,"")</f>
        <v>0</v>
      </c>
      <c r="G86" s="687">
        <f>IF(Select2=1,Wood!$K88,"")</f>
        <v>0</v>
      </c>
      <c r="H86" s="697">
        <f>IF(Select2=1,Textiles!$K88,"")</f>
        <v>2.3818495221613082E-3</v>
      </c>
      <c r="I86" s="698">
        <f>Sludge!K88</f>
        <v>0</v>
      </c>
      <c r="J86" s="698" t="str">
        <f>IF(Select2=2,MSW!$K88,"")</f>
        <v/>
      </c>
      <c r="K86" s="698">
        <f>Industry!$K88</f>
        <v>0</v>
      </c>
      <c r="L86" s="699">
        <f t="shared" si="8"/>
        <v>1.2823383851731582E-2</v>
      </c>
      <c r="M86" s="700">
        <f>Recovery_OX!C81</f>
        <v>0</v>
      </c>
      <c r="N86" s="650"/>
      <c r="O86" s="701">
        <f>(L86-M86)*(1-Recovery_OX!F81)</f>
        <v>1.2823383851731582E-2</v>
      </c>
      <c r="P86" s="641"/>
      <c r="Q86" s="652"/>
      <c r="S86" s="695">
        <f t="shared" si="7"/>
        <v>2069</v>
      </c>
      <c r="T86" s="696">
        <f>IF(Select2=1,Food!$W88,"")</f>
        <v>1.2625323923908908E-7</v>
      </c>
      <c r="U86" s="697">
        <f>IF(Select2=1,Paper!$W88,"")</f>
        <v>2.0785292633777024E-2</v>
      </c>
      <c r="V86" s="687">
        <f>IF(Select2=1,Nappies!$W88,"")</f>
        <v>0</v>
      </c>
      <c r="W86" s="697">
        <f>IF(Select2=1,Garden!$W88,"")</f>
        <v>0</v>
      </c>
      <c r="X86" s="687">
        <f>IF(Select2=1,Wood!$W88,"")</f>
        <v>4.5933374544874624E-2</v>
      </c>
      <c r="Y86" s="697">
        <f>IF(Select2=1,Textiles!$W88,"")</f>
        <v>2.6102460516836267E-3</v>
      </c>
      <c r="Z86" s="689">
        <f>Sludge!W88</f>
        <v>0</v>
      </c>
      <c r="AA86" s="689" t="str">
        <f>IF(Select2=2,MSW!$W88,"")</f>
        <v/>
      </c>
      <c r="AB86" s="698">
        <f>Industry!$W88</f>
        <v>0</v>
      </c>
      <c r="AC86" s="699">
        <f t="shared" si="5"/>
        <v>6.9329039483574509E-2</v>
      </c>
      <c r="AD86" s="700">
        <f>Recovery_OX!R81</f>
        <v>0</v>
      </c>
      <c r="AE86" s="650"/>
      <c r="AF86" s="702">
        <f>(AC86-AD86)*(1-Recovery_OX!U81)</f>
        <v>6.9329039483574509E-2</v>
      </c>
    </row>
    <row r="87" spans="2:32">
      <c r="B87" s="695">
        <f t="shared" si="6"/>
        <v>2070</v>
      </c>
      <c r="C87" s="696">
        <f>IF(Select2=1,Food!$K89,"")</f>
        <v>1.2649375529693484E-7</v>
      </c>
      <c r="D87" s="697">
        <f>IF(Select2=1,Paper!$K89,"")</f>
        <v>9.3799579439884338E-3</v>
      </c>
      <c r="E87" s="687">
        <f>IF(Select2=1,Nappies!$K89,"")</f>
        <v>3.2165901277569214E-4</v>
      </c>
      <c r="F87" s="697">
        <f>IF(Select2=1,Garden!$K89,"")</f>
        <v>0</v>
      </c>
      <c r="G87" s="687">
        <f>IF(Select2=1,Wood!$K89,"")</f>
        <v>0</v>
      </c>
      <c r="H87" s="697">
        <f>IF(Select2=1,Textiles!$K89,"")</f>
        <v>2.2208217744091397E-3</v>
      </c>
      <c r="I87" s="698">
        <f>Sludge!K89</f>
        <v>0</v>
      </c>
      <c r="J87" s="698" t="str">
        <f>IF(Select2=2,MSW!$K89,"")</f>
        <v/>
      </c>
      <c r="K87" s="698">
        <f>Industry!$K89</f>
        <v>0</v>
      </c>
      <c r="L87" s="699">
        <f t="shared" si="8"/>
        <v>1.1922565224928561E-2</v>
      </c>
      <c r="M87" s="700">
        <f>Recovery_OX!C82</f>
        <v>0</v>
      </c>
      <c r="N87" s="650"/>
      <c r="O87" s="701">
        <f>(L87-M87)*(1-Recovery_OX!F82)</f>
        <v>1.1922565224928561E-2</v>
      </c>
      <c r="P87" s="641"/>
      <c r="Q87" s="652"/>
      <c r="S87" s="695">
        <f t="shared" si="7"/>
        <v>2070</v>
      </c>
      <c r="T87" s="696">
        <f>IF(Select2=1,Food!$W89,"")</f>
        <v>8.4630077138894794E-8</v>
      </c>
      <c r="U87" s="697">
        <f>IF(Select2=1,Paper!$W89,"")</f>
        <v>1.9380078396670327E-2</v>
      </c>
      <c r="V87" s="687">
        <f>IF(Select2=1,Nappies!$W89,"")</f>
        <v>0</v>
      </c>
      <c r="W87" s="697">
        <f>IF(Select2=1,Garden!$W89,"")</f>
        <v>0</v>
      </c>
      <c r="X87" s="687">
        <f>IF(Select2=1,Wood!$W89,"")</f>
        <v>4.4353515247518363E-2</v>
      </c>
      <c r="Y87" s="697">
        <f>IF(Select2=1,Textiles!$W89,"")</f>
        <v>2.4337772870237162E-3</v>
      </c>
      <c r="Z87" s="689">
        <f>Sludge!W89</f>
        <v>0</v>
      </c>
      <c r="AA87" s="689" t="str">
        <f>IF(Select2=2,MSW!$W89,"")</f>
        <v/>
      </c>
      <c r="AB87" s="698">
        <f>Industry!$W89</f>
        <v>0</v>
      </c>
      <c r="AC87" s="699">
        <f t="shared" si="5"/>
        <v>6.6167455561289543E-2</v>
      </c>
      <c r="AD87" s="700">
        <f>Recovery_OX!R82</f>
        <v>0</v>
      </c>
      <c r="AE87" s="650"/>
      <c r="AF87" s="702">
        <f>(AC87-AD87)*(1-Recovery_OX!U82)</f>
        <v>6.6167455561289543E-2</v>
      </c>
    </row>
    <row r="88" spans="2:32">
      <c r="B88" s="695">
        <f t="shared" si="6"/>
        <v>2071</v>
      </c>
      <c r="C88" s="696">
        <f>IF(Select2=1,Food!$K90,"")</f>
        <v>8.479129987386226E-8</v>
      </c>
      <c r="D88" s="697">
        <f>IF(Select2=1,Paper!$K90,"")</f>
        <v>8.745814817952521E-3</v>
      </c>
      <c r="E88" s="687">
        <f>IF(Select2=1,Nappies!$K90,"")</f>
        <v>2.7137239201997814E-4</v>
      </c>
      <c r="F88" s="697">
        <f>IF(Select2=1,Garden!$K90,"")</f>
        <v>0</v>
      </c>
      <c r="G88" s="687">
        <f>IF(Select2=1,Wood!$K90,"")</f>
        <v>0</v>
      </c>
      <c r="H88" s="697">
        <f>IF(Select2=1,Textiles!$K90,"")</f>
        <v>2.0706804975716437E-3</v>
      </c>
      <c r="I88" s="698">
        <f>Sludge!K90</f>
        <v>0</v>
      </c>
      <c r="J88" s="698" t="str">
        <f>IF(Select2=2,MSW!$K90,"")</f>
        <v/>
      </c>
      <c r="K88" s="698">
        <f>Industry!$K90</f>
        <v>0</v>
      </c>
      <c r="L88" s="699">
        <f t="shared" si="8"/>
        <v>1.1087952498844016E-2</v>
      </c>
      <c r="M88" s="700">
        <f>Recovery_OX!C83</f>
        <v>0</v>
      </c>
      <c r="N88" s="650"/>
      <c r="O88" s="701">
        <f>(L88-M88)*(1-Recovery_OX!F83)</f>
        <v>1.1087952498844016E-2</v>
      </c>
      <c r="P88" s="641"/>
      <c r="Q88" s="652"/>
      <c r="S88" s="695">
        <f t="shared" si="7"/>
        <v>2071</v>
      </c>
      <c r="T88" s="696">
        <f>IF(Select2=1,Food!$W90,"")</f>
        <v>5.6729237203743668E-8</v>
      </c>
      <c r="U88" s="697">
        <f>IF(Select2=1,Paper!$W90,"")</f>
        <v>1.8069865326348192E-2</v>
      </c>
      <c r="V88" s="687">
        <f>IF(Select2=1,Nappies!$W90,"")</f>
        <v>0</v>
      </c>
      <c r="W88" s="697">
        <f>IF(Select2=1,Garden!$W90,"")</f>
        <v>0</v>
      </c>
      <c r="X88" s="687">
        <f>IF(Select2=1,Wood!$W90,"")</f>
        <v>4.2827994553066295E-2</v>
      </c>
      <c r="Y88" s="697">
        <f>IF(Select2=1,Textiles!$W90,"")</f>
        <v>2.269238901448378E-3</v>
      </c>
      <c r="Z88" s="689">
        <f>Sludge!W90</f>
        <v>0</v>
      </c>
      <c r="AA88" s="689" t="str">
        <f>IF(Select2=2,MSW!$W90,"")</f>
        <v/>
      </c>
      <c r="AB88" s="698">
        <f>Industry!$W90</f>
        <v>0</v>
      </c>
      <c r="AC88" s="699">
        <f t="shared" si="5"/>
        <v>6.3167155510100076E-2</v>
      </c>
      <c r="AD88" s="700">
        <f>Recovery_OX!R83</f>
        <v>0</v>
      </c>
      <c r="AE88" s="650"/>
      <c r="AF88" s="702">
        <f>(AC88-AD88)*(1-Recovery_OX!U83)</f>
        <v>6.3167155510100076E-2</v>
      </c>
    </row>
    <row r="89" spans="2:32">
      <c r="B89" s="695">
        <f t="shared" si="6"/>
        <v>2072</v>
      </c>
      <c r="C89" s="696">
        <f>IF(Select2=1,Food!$K91,"")</f>
        <v>5.6837308034869051E-8</v>
      </c>
      <c r="D89" s="697">
        <f>IF(Select2=1,Paper!$K91,"")</f>
        <v>8.1545436863007977E-3</v>
      </c>
      <c r="E89" s="687">
        <f>IF(Select2=1,Nappies!$K91,"")</f>
        <v>2.2894733934285678E-4</v>
      </c>
      <c r="F89" s="697">
        <f>IF(Select2=1,Garden!$K91,"")</f>
        <v>0</v>
      </c>
      <c r="G89" s="687">
        <f>IF(Select2=1,Wood!$K91,"")</f>
        <v>0</v>
      </c>
      <c r="H89" s="697">
        <f>IF(Select2=1,Textiles!$K91,"")</f>
        <v>1.9306896989355745E-3</v>
      </c>
      <c r="I89" s="698">
        <f>Sludge!K91</f>
        <v>0</v>
      </c>
      <c r="J89" s="698" t="str">
        <f>IF(Select2=2,MSW!$K91,"")</f>
        <v/>
      </c>
      <c r="K89" s="698">
        <f>Industry!$K91</f>
        <v>0</v>
      </c>
      <c r="L89" s="699">
        <f t="shared" si="8"/>
        <v>1.0314237561887263E-2</v>
      </c>
      <c r="M89" s="700">
        <f>Recovery_OX!C84</f>
        <v>0</v>
      </c>
      <c r="N89" s="650"/>
      <c r="O89" s="701">
        <f>(L89-M89)*(1-Recovery_OX!F84)</f>
        <v>1.0314237561887263E-2</v>
      </c>
      <c r="P89" s="641"/>
      <c r="Q89" s="652"/>
      <c r="S89" s="695">
        <f t="shared" si="7"/>
        <v>2072</v>
      </c>
      <c r="T89" s="696">
        <f>IF(Select2=1,Food!$W91,"")</f>
        <v>3.8026744893980157E-8</v>
      </c>
      <c r="U89" s="697">
        <f>IF(Select2=1,Paper!$W91,"")</f>
        <v>1.6848230756819835E-2</v>
      </c>
      <c r="V89" s="687">
        <f>IF(Select2=1,Nappies!$W91,"")</f>
        <v>0</v>
      </c>
      <c r="W89" s="697">
        <f>IF(Select2=1,Garden!$W91,"")</f>
        <v>0</v>
      </c>
      <c r="X89" s="687">
        <f>IF(Select2=1,Wood!$W91,"")</f>
        <v>4.1354943507890367E-2</v>
      </c>
      <c r="Y89" s="697">
        <f>IF(Select2=1,Textiles!$W91,"")</f>
        <v>2.1158243276006307E-3</v>
      </c>
      <c r="Z89" s="689">
        <f>Sludge!W91</f>
        <v>0</v>
      </c>
      <c r="AA89" s="689" t="str">
        <f>IF(Select2=2,MSW!$W91,"")</f>
        <v/>
      </c>
      <c r="AB89" s="698">
        <f>Industry!$W91</f>
        <v>0</v>
      </c>
      <c r="AC89" s="699">
        <f t="shared" si="5"/>
        <v>6.031903661905573E-2</v>
      </c>
      <c r="AD89" s="700">
        <f>Recovery_OX!R84</f>
        <v>0</v>
      </c>
      <c r="AE89" s="650"/>
      <c r="AF89" s="702">
        <f>(AC89-AD89)*(1-Recovery_OX!U84)</f>
        <v>6.031903661905573E-2</v>
      </c>
    </row>
    <row r="90" spans="2:32">
      <c r="B90" s="695">
        <f t="shared" si="6"/>
        <v>2073</v>
      </c>
      <c r="C90" s="696">
        <f>IF(Select2=1,Food!$K92,"")</f>
        <v>3.8099186938475232E-8</v>
      </c>
      <c r="D90" s="697">
        <f>IF(Select2=1,Paper!$K92,"")</f>
        <v>7.6032461372599336E-3</v>
      </c>
      <c r="E90" s="687">
        <f>IF(Select2=1,Nappies!$K92,"")</f>
        <v>1.9315481505692128E-4</v>
      </c>
      <c r="F90" s="697">
        <f>IF(Select2=1,Garden!$K92,"")</f>
        <v>0</v>
      </c>
      <c r="G90" s="687">
        <f>IF(Select2=1,Wood!$K92,"")</f>
        <v>0</v>
      </c>
      <c r="H90" s="697">
        <f>IF(Select2=1,Textiles!$K92,"")</f>
        <v>1.8001631434436055E-3</v>
      </c>
      <c r="I90" s="698">
        <f>Sludge!K92</f>
        <v>0</v>
      </c>
      <c r="J90" s="698" t="str">
        <f>IF(Select2=2,MSW!$K92,"")</f>
        <v/>
      </c>
      <c r="K90" s="698">
        <f>Industry!$K92</f>
        <v>0</v>
      </c>
      <c r="L90" s="699">
        <f t="shared" si="8"/>
        <v>9.5966021949473977E-3</v>
      </c>
      <c r="M90" s="700">
        <f>Recovery_OX!C85</f>
        <v>0</v>
      </c>
      <c r="N90" s="650"/>
      <c r="O90" s="701">
        <f>(L90-M90)*(1-Recovery_OX!F85)</f>
        <v>9.5966021949473977E-3</v>
      </c>
      <c r="P90" s="641"/>
      <c r="Q90" s="652"/>
      <c r="S90" s="695">
        <f t="shared" si="7"/>
        <v>2073</v>
      </c>
      <c r="T90" s="696">
        <f>IF(Select2=1,Food!$W92,"")</f>
        <v>2.549008938791829E-8</v>
      </c>
      <c r="U90" s="697">
        <f>IF(Select2=1,Paper!$W92,"")</f>
        <v>1.5709186234008132E-2</v>
      </c>
      <c r="V90" s="687">
        <f>IF(Select2=1,Nappies!$W92,"")</f>
        <v>0</v>
      </c>
      <c r="W90" s="697">
        <f>IF(Select2=1,Garden!$W92,"")</f>
        <v>0</v>
      </c>
      <c r="X90" s="687">
        <f>IF(Select2=1,Wood!$W92,"")</f>
        <v>3.9932557440244626E-2</v>
      </c>
      <c r="Y90" s="697">
        <f>IF(Select2=1,Textiles!$W92,"")</f>
        <v>1.9727815270614867E-3</v>
      </c>
      <c r="Z90" s="689">
        <f>Sludge!W92</f>
        <v>0</v>
      </c>
      <c r="AA90" s="689" t="str">
        <f>IF(Select2=2,MSW!$W92,"")</f>
        <v/>
      </c>
      <c r="AB90" s="698">
        <f>Industry!$W92</f>
        <v>0</v>
      </c>
      <c r="AC90" s="699">
        <f t="shared" si="5"/>
        <v>5.7614550691403629E-2</v>
      </c>
      <c r="AD90" s="700">
        <f>Recovery_OX!R85</f>
        <v>0</v>
      </c>
      <c r="AE90" s="650"/>
      <c r="AF90" s="702">
        <f>(AC90-AD90)*(1-Recovery_OX!U85)</f>
        <v>5.7614550691403629E-2</v>
      </c>
    </row>
    <row r="91" spans="2:32">
      <c r="B91" s="695">
        <f t="shared" si="6"/>
        <v>2074</v>
      </c>
      <c r="C91" s="696">
        <f>IF(Select2=1,Food!$K93,"")</f>
        <v>2.5538648742519148E-8</v>
      </c>
      <c r="D91" s="697">
        <f>IF(Select2=1,Paper!$K93,"")</f>
        <v>7.0892197096049355E-3</v>
      </c>
      <c r="E91" s="687">
        <f>IF(Select2=1,Nappies!$K93,"")</f>
        <v>1.6295792161970593E-4</v>
      </c>
      <c r="F91" s="697">
        <f>IF(Select2=1,Garden!$K93,"")</f>
        <v>0</v>
      </c>
      <c r="G91" s="687">
        <f>IF(Select2=1,Wood!$K93,"")</f>
        <v>0</v>
      </c>
      <c r="H91" s="697">
        <f>IF(Select2=1,Textiles!$K93,"")</f>
        <v>1.6784609897692829E-3</v>
      </c>
      <c r="I91" s="698">
        <f>Sludge!K93</f>
        <v>0</v>
      </c>
      <c r="J91" s="698" t="str">
        <f>IF(Select2=2,MSW!$K93,"")</f>
        <v/>
      </c>
      <c r="K91" s="698">
        <f>Industry!$K93</f>
        <v>0</v>
      </c>
      <c r="L91" s="699">
        <f t="shared" si="8"/>
        <v>8.9306641596426668E-3</v>
      </c>
      <c r="M91" s="700">
        <f>Recovery_OX!C86</f>
        <v>0</v>
      </c>
      <c r="N91" s="650"/>
      <c r="O91" s="701">
        <f>(L91-M91)*(1-Recovery_OX!F86)</f>
        <v>8.9306641596426668E-3</v>
      </c>
      <c r="P91" s="641"/>
      <c r="Q91" s="652"/>
      <c r="S91" s="695">
        <f t="shared" si="7"/>
        <v>2074</v>
      </c>
      <c r="T91" s="696">
        <f>IF(Select2=1,Food!$W93,"")</f>
        <v>1.7086517891961948E-8</v>
      </c>
      <c r="U91" s="697">
        <f>IF(Select2=1,Paper!$W93,"")</f>
        <v>1.4647148160340781E-2</v>
      </c>
      <c r="V91" s="687">
        <f>IF(Select2=1,Nappies!$W93,"")</f>
        <v>0</v>
      </c>
      <c r="W91" s="697">
        <f>IF(Select2=1,Garden!$W93,"")</f>
        <v>0</v>
      </c>
      <c r="X91" s="687">
        <f>IF(Select2=1,Wood!$W93,"")</f>
        <v>3.8559093749316597E-2</v>
      </c>
      <c r="Y91" s="697">
        <f>IF(Select2=1,Textiles!$W93,"")</f>
        <v>1.8394093038567494E-3</v>
      </c>
      <c r="Z91" s="689">
        <f>Sludge!W93</f>
        <v>0</v>
      </c>
      <c r="AA91" s="689" t="str">
        <f>IF(Select2=2,MSW!$W93,"")</f>
        <v/>
      </c>
      <c r="AB91" s="698">
        <f>Industry!$W93</f>
        <v>0</v>
      </c>
      <c r="AC91" s="699">
        <f t="shared" si="5"/>
        <v>5.5045668300032026E-2</v>
      </c>
      <c r="AD91" s="700">
        <f>Recovery_OX!R86</f>
        <v>0</v>
      </c>
      <c r="AE91" s="650"/>
      <c r="AF91" s="702">
        <f>(AC91-AD91)*(1-Recovery_OX!U86)</f>
        <v>5.5045668300032026E-2</v>
      </c>
    </row>
    <row r="92" spans="2:32">
      <c r="B92" s="695">
        <f t="shared" si="6"/>
        <v>2075</v>
      </c>
      <c r="C92" s="696">
        <f>IF(Select2=1,Food!$K94,"")</f>
        <v>1.7119068200773455E-8</v>
      </c>
      <c r="D92" s="697">
        <f>IF(Select2=1,Paper!$K94,"")</f>
        <v>6.6099446451910841E-3</v>
      </c>
      <c r="E92" s="687">
        <f>IF(Select2=1,Nappies!$K94,"")</f>
        <v>1.3748186505621704E-4</v>
      </c>
      <c r="F92" s="697">
        <f>IF(Select2=1,Garden!$K94,"")</f>
        <v>0</v>
      </c>
      <c r="G92" s="687">
        <f>IF(Select2=1,Wood!$K94,"")</f>
        <v>0</v>
      </c>
      <c r="H92" s="697">
        <f>IF(Select2=1,Textiles!$K94,"")</f>
        <v>1.5649866538141003E-3</v>
      </c>
      <c r="I92" s="698">
        <f>Sludge!K94</f>
        <v>0</v>
      </c>
      <c r="J92" s="698" t="str">
        <f>IF(Select2=2,MSW!$K94,"")</f>
        <v/>
      </c>
      <c r="K92" s="698">
        <f>Industry!$K94</f>
        <v>0</v>
      </c>
      <c r="L92" s="699">
        <f t="shared" si="8"/>
        <v>8.3124302831296022E-3</v>
      </c>
      <c r="M92" s="700">
        <f>Recovery_OX!C87</f>
        <v>0</v>
      </c>
      <c r="N92" s="650"/>
      <c r="O92" s="701">
        <f>(L92-M92)*(1-Recovery_OX!F87)</f>
        <v>8.3124302831296022E-3</v>
      </c>
      <c r="P92" s="641"/>
      <c r="Q92" s="652"/>
      <c r="S92" s="695">
        <f t="shared" si="7"/>
        <v>2075</v>
      </c>
      <c r="T92" s="696">
        <f>IF(Select2=1,Food!$W94,"")</f>
        <v>1.1453435459928708E-8</v>
      </c>
      <c r="U92" s="697">
        <f>IF(Select2=1,Paper!$W94,"")</f>
        <v>1.3656910423948523E-2</v>
      </c>
      <c r="V92" s="687">
        <f>IF(Select2=1,Nappies!$W94,"")</f>
        <v>0</v>
      </c>
      <c r="W92" s="697">
        <f>IF(Select2=1,Garden!$W94,"")</f>
        <v>0</v>
      </c>
      <c r="X92" s="687">
        <f>IF(Select2=1,Wood!$W94,"")</f>
        <v>3.7232869770323383E-2</v>
      </c>
      <c r="Y92" s="697">
        <f>IF(Select2=1,Textiles!$W94,"")</f>
        <v>1.7150538671935355E-3</v>
      </c>
      <c r="Z92" s="689">
        <f>Sludge!W94</f>
        <v>0</v>
      </c>
      <c r="AA92" s="689" t="str">
        <f>IF(Select2=2,MSW!$W94,"")</f>
        <v/>
      </c>
      <c r="AB92" s="698">
        <f>Industry!$W94</f>
        <v>0</v>
      </c>
      <c r="AC92" s="699">
        <f t="shared" si="5"/>
        <v>5.2604845514900897E-2</v>
      </c>
      <c r="AD92" s="700">
        <f>Recovery_OX!R87</f>
        <v>0</v>
      </c>
      <c r="AE92" s="650"/>
      <c r="AF92" s="702">
        <f>(AC92-AD92)*(1-Recovery_OX!U87)</f>
        <v>5.2604845514900897E-2</v>
      </c>
    </row>
    <row r="93" spans="2:32">
      <c r="B93" s="695">
        <f t="shared" si="6"/>
        <v>2076</v>
      </c>
      <c r="C93" s="696">
        <f>IF(Select2=1,Food!$K95,"")</f>
        <v>1.1475254584429712E-8</v>
      </c>
      <c r="D93" s="697">
        <f>IF(Select2=1,Paper!$K95,"")</f>
        <v>6.1630715370965825E-3</v>
      </c>
      <c r="E93" s="687">
        <f>IF(Select2=1,Nappies!$K95,"")</f>
        <v>1.1598861246798213E-4</v>
      </c>
      <c r="F93" s="697">
        <f>IF(Select2=1,Garden!$K95,"")</f>
        <v>0</v>
      </c>
      <c r="G93" s="687">
        <f>IF(Select2=1,Wood!$K95,"")</f>
        <v>0</v>
      </c>
      <c r="H93" s="697">
        <f>IF(Select2=1,Textiles!$K95,"")</f>
        <v>1.4591838842515569E-3</v>
      </c>
      <c r="I93" s="698">
        <f>Sludge!K95</f>
        <v>0</v>
      </c>
      <c r="J93" s="698" t="str">
        <f>IF(Select2=2,MSW!$K95,"")</f>
        <v/>
      </c>
      <c r="K93" s="698">
        <f>Industry!$K95</f>
        <v>0</v>
      </c>
      <c r="L93" s="699">
        <f t="shared" si="8"/>
        <v>7.7382555090707052E-3</v>
      </c>
      <c r="M93" s="700">
        <f>Recovery_OX!C88</f>
        <v>0</v>
      </c>
      <c r="N93" s="650"/>
      <c r="O93" s="701">
        <f>(L93-M93)*(1-Recovery_OX!F88)</f>
        <v>7.7382555090707052E-3</v>
      </c>
      <c r="P93" s="641"/>
      <c r="Q93" s="652"/>
      <c r="S93" s="695">
        <f t="shared" si="7"/>
        <v>2076</v>
      </c>
      <c r="T93" s="696">
        <f>IF(Select2=1,Food!$W95,"")</f>
        <v>7.6774673847656359E-9</v>
      </c>
      <c r="U93" s="697">
        <f>IF(Select2=1,Paper!$W95,"")</f>
        <v>1.2733618878298728E-2</v>
      </c>
      <c r="V93" s="687">
        <f>IF(Select2=1,Nappies!$W95,"")</f>
        <v>0</v>
      </c>
      <c r="W93" s="697">
        <f>IF(Select2=1,Garden!$W95,"")</f>
        <v>0</v>
      </c>
      <c r="X93" s="687">
        <f>IF(Select2=1,Wood!$W95,"")</f>
        <v>3.5952260713036872E-2</v>
      </c>
      <c r="Y93" s="697">
        <f>IF(Select2=1,Textiles!$W95,"")</f>
        <v>1.5991056265770493E-3</v>
      </c>
      <c r="Z93" s="689">
        <f>Sludge!W95</f>
        <v>0</v>
      </c>
      <c r="AA93" s="689" t="str">
        <f>IF(Select2=2,MSW!$W95,"")</f>
        <v/>
      </c>
      <c r="AB93" s="698">
        <f>Industry!$W95</f>
        <v>0</v>
      </c>
      <c r="AC93" s="699">
        <f t="shared" si="5"/>
        <v>5.0284992895380035E-2</v>
      </c>
      <c r="AD93" s="700">
        <f>Recovery_OX!R88</f>
        <v>0</v>
      </c>
      <c r="AE93" s="650"/>
      <c r="AF93" s="702">
        <f>(AC93-AD93)*(1-Recovery_OX!U88)</f>
        <v>5.0284992895380035E-2</v>
      </c>
    </row>
    <row r="94" spans="2:32">
      <c r="B94" s="695">
        <f t="shared" si="6"/>
        <v>2077</v>
      </c>
      <c r="C94" s="696">
        <f>IF(Select2=1,Food!$K96,"")</f>
        <v>7.6920931813056059E-9</v>
      </c>
      <c r="D94" s="697">
        <f>IF(Select2=1,Paper!$K96,"")</f>
        <v>5.746409812827106E-3</v>
      </c>
      <c r="E94" s="687">
        <f>IF(Select2=1,Nappies!$K96,"")</f>
        <v>9.7855511465069181E-5</v>
      </c>
      <c r="F94" s="697">
        <f>IF(Select2=1,Garden!$K96,"")</f>
        <v>0</v>
      </c>
      <c r="G94" s="687">
        <f>IF(Select2=1,Wood!$K96,"")</f>
        <v>0</v>
      </c>
      <c r="H94" s="697">
        <f>IF(Select2=1,Textiles!$K96,"")</f>
        <v>1.3605340357825083E-3</v>
      </c>
      <c r="I94" s="698">
        <f>Sludge!K96</f>
        <v>0</v>
      </c>
      <c r="J94" s="698" t="str">
        <f>IF(Select2=2,MSW!$K96,"")</f>
        <v/>
      </c>
      <c r="K94" s="698">
        <f>Industry!$K96</f>
        <v>0</v>
      </c>
      <c r="L94" s="699">
        <f t="shared" si="8"/>
        <v>7.2048070521678644E-3</v>
      </c>
      <c r="M94" s="700">
        <f>Recovery_OX!C89</f>
        <v>0</v>
      </c>
      <c r="N94" s="650"/>
      <c r="O94" s="701">
        <f>(L94-M94)*(1-Recovery_OX!F89)</f>
        <v>7.2048070521678644E-3</v>
      </c>
      <c r="P94" s="641"/>
      <c r="Q94" s="652"/>
      <c r="S94" s="695">
        <f t="shared" si="7"/>
        <v>2077</v>
      </c>
      <c r="T94" s="696">
        <f>IF(Select2=1,Food!$W96,"")</f>
        <v>5.146360290793221E-9</v>
      </c>
      <c r="U94" s="697">
        <f>IF(Select2=1,Paper!$W96,"")</f>
        <v>1.1872747547163446E-2</v>
      </c>
      <c r="V94" s="687">
        <f>IF(Select2=1,Nappies!$W96,"")</f>
        <v>0</v>
      </c>
      <c r="W94" s="697">
        <f>IF(Select2=1,Garden!$W96,"")</f>
        <v>0</v>
      </c>
      <c r="X94" s="687">
        <f>IF(Select2=1,Wood!$W96,"")</f>
        <v>3.471569767121252E-2</v>
      </c>
      <c r="Y94" s="697">
        <f>IF(Select2=1,Textiles!$W96,"")</f>
        <v>1.4909962035972702E-3</v>
      </c>
      <c r="Z94" s="689">
        <f>Sludge!W96</f>
        <v>0</v>
      </c>
      <c r="AA94" s="689" t="str">
        <f>IF(Select2=2,MSW!$W96,"")</f>
        <v/>
      </c>
      <c r="AB94" s="698">
        <f>Industry!$W96</f>
        <v>0</v>
      </c>
      <c r="AC94" s="699">
        <f t="shared" si="5"/>
        <v>4.8079446568333531E-2</v>
      </c>
      <c r="AD94" s="700">
        <f>Recovery_OX!R89</f>
        <v>0</v>
      </c>
      <c r="AE94" s="650"/>
      <c r="AF94" s="702">
        <f>(AC94-AD94)*(1-Recovery_OX!U89)</f>
        <v>4.8079446568333531E-2</v>
      </c>
    </row>
    <row r="95" spans="2:32">
      <c r="B95" s="695">
        <f t="shared" si="6"/>
        <v>2078</v>
      </c>
      <c r="C95" s="696">
        <f>IF(Select2=1,Food!$K97,"")</f>
        <v>5.1561642554032011E-9</v>
      </c>
      <c r="D95" s="697">
        <f>IF(Select2=1,Paper!$K97,"")</f>
        <v>5.3579169961268909E-3</v>
      </c>
      <c r="E95" s="687">
        <f>IF(Select2=1,Nappies!$K97,"")</f>
        <v>8.2557252133122908E-5</v>
      </c>
      <c r="F95" s="697">
        <f>IF(Select2=1,Garden!$K97,"")</f>
        <v>0</v>
      </c>
      <c r="G95" s="687">
        <f>IF(Select2=1,Wood!$K97,"")</f>
        <v>0</v>
      </c>
      <c r="H95" s="697">
        <f>IF(Select2=1,Textiles!$K97,"")</f>
        <v>1.268553526735309E-3</v>
      </c>
      <c r="I95" s="698">
        <f>Sludge!K97</f>
        <v>0</v>
      </c>
      <c r="J95" s="698" t="str">
        <f>IF(Select2=2,MSW!$K97,"")</f>
        <v/>
      </c>
      <c r="K95" s="698">
        <f>Industry!$K97</f>
        <v>0</v>
      </c>
      <c r="L95" s="699">
        <f t="shared" si="8"/>
        <v>6.7090329311595785E-3</v>
      </c>
      <c r="M95" s="700">
        <f>Recovery_OX!C90</f>
        <v>0</v>
      </c>
      <c r="N95" s="650"/>
      <c r="O95" s="701">
        <f>(L95-M95)*(1-Recovery_OX!F90)</f>
        <v>6.7090329311595785E-3</v>
      </c>
      <c r="P95" s="641"/>
      <c r="Q95" s="652"/>
      <c r="S95" s="695">
        <f t="shared" si="7"/>
        <v>2078</v>
      </c>
      <c r="T95" s="696">
        <f>IF(Select2=1,Food!$W97,"")</f>
        <v>3.4497084670404972E-9</v>
      </c>
      <c r="U95" s="697">
        <f>IF(Select2=1,Paper!$W97,"")</f>
        <v>1.1070076438278705E-2</v>
      </c>
      <c r="V95" s="687">
        <f>IF(Select2=1,Nappies!$W97,"")</f>
        <v>0</v>
      </c>
      <c r="W95" s="697">
        <f>IF(Select2=1,Garden!$W97,"")</f>
        <v>0</v>
      </c>
      <c r="X95" s="687">
        <f>IF(Select2=1,Wood!$W97,"")</f>
        <v>3.3521665700482997E-2</v>
      </c>
      <c r="Y95" s="697">
        <f>IF(Select2=1,Textiles!$W97,"")</f>
        <v>1.3901956457373255E-3</v>
      </c>
      <c r="Z95" s="689">
        <f>Sludge!W97</f>
        <v>0</v>
      </c>
      <c r="AA95" s="689" t="str">
        <f>IF(Select2=2,MSW!$W97,"")</f>
        <v/>
      </c>
      <c r="AB95" s="698">
        <f>Industry!$W97</f>
        <v>0</v>
      </c>
      <c r="AC95" s="699">
        <f t="shared" si="5"/>
        <v>4.5981941234207499E-2</v>
      </c>
      <c r="AD95" s="700">
        <f>Recovery_OX!R90</f>
        <v>0</v>
      </c>
      <c r="AE95" s="650"/>
      <c r="AF95" s="702">
        <f>(AC95-AD95)*(1-Recovery_OX!U90)</f>
        <v>4.5981941234207499E-2</v>
      </c>
    </row>
    <row r="96" spans="2:32">
      <c r="B96" s="695">
        <f t="shared" si="6"/>
        <v>2079</v>
      </c>
      <c r="C96" s="696">
        <f>IF(Select2=1,Food!$K98,"")</f>
        <v>3.4562802610491917E-9</v>
      </c>
      <c r="D96" s="697">
        <f>IF(Select2=1,Paper!$K98,"")</f>
        <v>4.9956886947577547E-3</v>
      </c>
      <c r="E96" s="687">
        <f>IF(Select2=1,Nappies!$K98,"")</f>
        <v>6.9650648979592545E-5</v>
      </c>
      <c r="F96" s="697">
        <f>IF(Select2=1,Garden!$K98,"")</f>
        <v>0</v>
      </c>
      <c r="G96" s="687">
        <f>IF(Select2=1,Wood!$K98,"")</f>
        <v>0</v>
      </c>
      <c r="H96" s="697">
        <f>IF(Select2=1,Textiles!$K98,"")</f>
        <v>1.1827914685478974E-3</v>
      </c>
      <c r="I96" s="698">
        <f>Sludge!K98</f>
        <v>0</v>
      </c>
      <c r="J96" s="698" t="str">
        <f>IF(Select2=2,MSW!$K98,"")</f>
        <v/>
      </c>
      <c r="K96" s="698">
        <f>Industry!$K98</f>
        <v>0</v>
      </c>
      <c r="L96" s="699">
        <f t="shared" si="8"/>
        <v>6.2481342685655056E-3</v>
      </c>
      <c r="M96" s="700">
        <f>Recovery_OX!C91</f>
        <v>0</v>
      </c>
      <c r="N96" s="650"/>
      <c r="O96" s="701">
        <f>(L96-M96)*(1-Recovery_OX!F91)</f>
        <v>6.2481342685655056E-3</v>
      </c>
      <c r="P96" s="639"/>
      <c r="S96" s="695">
        <f t="shared" si="7"/>
        <v>2079</v>
      </c>
      <c r="T96" s="696">
        <f>IF(Select2=1,Food!$W98,"")</f>
        <v>2.3124087384361208E-9</v>
      </c>
      <c r="U96" s="697">
        <f>IF(Select2=1,Paper!$W98,"")</f>
        <v>1.0321670856937516E-2</v>
      </c>
      <c r="V96" s="687">
        <f>IF(Select2=1,Nappies!$W98,"")</f>
        <v>0</v>
      </c>
      <c r="W96" s="697">
        <f>IF(Select2=1,Garden!$W98,"")</f>
        <v>0</v>
      </c>
      <c r="X96" s="687">
        <f>IF(Select2=1,Wood!$W98,"")</f>
        <v>3.2368701962361877E-2</v>
      </c>
      <c r="Y96" s="697">
        <f>IF(Select2=1,Textiles!$W98,"")</f>
        <v>1.2962098285456414E-3</v>
      </c>
      <c r="Z96" s="689">
        <f>Sludge!W98</f>
        <v>0</v>
      </c>
      <c r="AA96" s="689" t="str">
        <f>IF(Select2=2,MSW!$W98,"")</f>
        <v/>
      </c>
      <c r="AB96" s="698">
        <f>Industry!$W98</f>
        <v>0</v>
      </c>
      <c r="AC96" s="699">
        <f t="shared" si="5"/>
        <v>4.3986584960253775E-2</v>
      </c>
      <c r="AD96" s="700">
        <f>Recovery_OX!R91</f>
        <v>0</v>
      </c>
      <c r="AE96" s="650"/>
      <c r="AF96" s="702">
        <f>(AC96-AD96)*(1-Recovery_OX!U91)</f>
        <v>4.3986584960253775E-2</v>
      </c>
    </row>
    <row r="97" spans="2:32" ht="13.5" thickBot="1">
      <c r="B97" s="703">
        <f t="shared" si="6"/>
        <v>2080</v>
      </c>
      <c r="C97" s="704">
        <f>IF(Select2=1,Food!$K99,"")</f>
        <v>2.3168139436985654E-9</v>
      </c>
      <c r="D97" s="705">
        <f>IF(Select2=1,Paper!$K99,"")</f>
        <v>4.657949265166144E-3</v>
      </c>
      <c r="E97" s="705">
        <f>IF(Select2=1,Nappies!$K99,"")</f>
        <v>5.8761801997187047E-5</v>
      </c>
      <c r="F97" s="705">
        <f>IF(Select2=1,Garden!$K99,"")</f>
        <v>0</v>
      </c>
      <c r="G97" s="705">
        <f>IF(Select2=1,Wood!$K99,"")</f>
        <v>0</v>
      </c>
      <c r="H97" s="705">
        <f>IF(Select2=1,Textiles!$K99,"")</f>
        <v>1.1028274555115402E-3</v>
      </c>
      <c r="I97" s="706">
        <f>Sludge!K99</f>
        <v>0</v>
      </c>
      <c r="J97" s="706" t="str">
        <f>IF(Select2=2,MSW!$K99,"")</f>
        <v/>
      </c>
      <c r="K97" s="698">
        <f>Industry!$K99</f>
        <v>0</v>
      </c>
      <c r="L97" s="699">
        <f t="shared" si="8"/>
        <v>5.8195408394888151E-3</v>
      </c>
      <c r="M97" s="707">
        <f>Recovery_OX!C92</f>
        <v>0</v>
      </c>
      <c r="N97" s="650"/>
      <c r="O97" s="708">
        <f>(L97-M97)*(1-Recovery_OX!F92)</f>
        <v>5.8195408394888151E-3</v>
      </c>
      <c r="S97" s="703">
        <f t="shared" si="7"/>
        <v>2080</v>
      </c>
      <c r="T97" s="704">
        <f>IF(Select2=1,Food!$W99,"")</f>
        <v>1.5500539320017154E-9</v>
      </c>
      <c r="U97" s="705">
        <f>IF(Select2=1,Paper!$W99,"")</f>
        <v>9.6238621181118714E-3</v>
      </c>
      <c r="V97" s="705">
        <f>IF(Select2=1,Nappies!$W99,"")</f>
        <v>0</v>
      </c>
      <c r="W97" s="705">
        <f>IF(Select2=1,Garden!$W99,"")</f>
        <v>0</v>
      </c>
      <c r="X97" s="705">
        <f>IF(Select2=1,Wood!$W99,"")</f>
        <v>3.1255393932083549E-2</v>
      </c>
      <c r="Y97" s="705">
        <f>IF(Select2=1,Textiles!$W99,"")</f>
        <v>1.2085780334373049E-3</v>
      </c>
      <c r="Z97" s="706">
        <f>Sludge!W99</f>
        <v>0</v>
      </c>
      <c r="AA97" s="706" t="str">
        <f>IF(Select2=2,MSW!$W99,"")</f>
        <v/>
      </c>
      <c r="AB97" s="698">
        <f>Industry!$W99</f>
        <v>0</v>
      </c>
      <c r="AC97" s="709">
        <f t="shared" si="5"/>
        <v>4.2087835633686656E-2</v>
      </c>
      <c r="AD97" s="707">
        <f>Recovery_OX!R92</f>
        <v>0</v>
      </c>
      <c r="AE97" s="650"/>
      <c r="AF97" s="710">
        <f>(AC97-AD97)*(1-Recovery_OX!U92)</f>
        <v>4.2087835633686656E-2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0.48076943745599998</v>
      </c>
      <c r="E12" s="464">
        <f>Stored_C!G18+Stored_C!M18</f>
        <v>0.39663478590119999</v>
      </c>
      <c r="F12" s="465">
        <f>F11+HWP!C12</f>
        <v>0</v>
      </c>
      <c r="G12" s="463">
        <f>G11+HWP!D12</f>
        <v>0.48076943745599998</v>
      </c>
      <c r="H12" s="464">
        <f>H11+HWP!E12</f>
        <v>0.39663478590119999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0.49070024368200005</v>
      </c>
      <c r="E13" s="473">
        <f>Stored_C!G19+Stored_C!M19</f>
        <v>0.40482770103764998</v>
      </c>
      <c r="F13" s="474">
        <f>F12+HWP!C13</f>
        <v>0</v>
      </c>
      <c r="G13" s="472">
        <f>G12+HWP!D13</f>
        <v>0.97146968113800003</v>
      </c>
      <c r="H13" s="473">
        <f>H12+HWP!E13</f>
        <v>0.80146248693885003</v>
      </c>
      <c r="I13" s="456"/>
      <c r="J13" s="475">
        <f>Garden!J20</f>
        <v>0</v>
      </c>
      <c r="K13" s="476">
        <f>Paper!J20</f>
        <v>1.5731444823425277E-2</v>
      </c>
      <c r="L13" s="477">
        <f>Wood!J20</f>
        <v>0</v>
      </c>
      <c r="M13" s="478">
        <f>J13*(1-Recovery_OX!E13)*(1-Recovery_OX!F13)</f>
        <v>0</v>
      </c>
      <c r="N13" s="476">
        <f>K13*(1-Recovery_OX!E13)*(1-Recovery_OX!F13)</f>
        <v>1.5731444823425277E-2</v>
      </c>
      <c r="O13" s="477">
        <f>L13*(1-Recovery_OX!E13)*(1-Recovery_OX!F13)</f>
        <v>0</v>
      </c>
    </row>
    <row r="14" spans="2:15">
      <c r="B14" s="470">
        <f t="shared" ref="B14:B77" si="0">B13+1</f>
        <v>1952</v>
      </c>
      <c r="C14" s="471">
        <f>Stored_C!E20</f>
        <v>0</v>
      </c>
      <c r="D14" s="472">
        <f>Stored_C!F20+Stored_C!L20</f>
        <v>0.3048892075152001</v>
      </c>
      <c r="E14" s="473">
        <f>Stored_C!G20+Stored_C!M20</f>
        <v>0.25153359620004001</v>
      </c>
      <c r="F14" s="474">
        <f>F13+HWP!C14</f>
        <v>0</v>
      </c>
      <c r="G14" s="472">
        <f>G13+HWP!D14</f>
        <v>1.2763588886532</v>
      </c>
      <c r="H14" s="473">
        <f>H13+HWP!E14</f>
        <v>1.05299608313889</v>
      </c>
      <c r="I14" s="456"/>
      <c r="J14" s="475">
        <f>Garden!J21</f>
        <v>0</v>
      </c>
      <c r="K14" s="476">
        <f>Paper!J21</f>
        <v>3.0724296550088362E-2</v>
      </c>
      <c r="L14" s="477">
        <f>Wood!J21</f>
        <v>0</v>
      </c>
      <c r="M14" s="478">
        <f>J14*(1-Recovery_OX!E14)*(1-Recovery_OX!F14)</f>
        <v>0</v>
      </c>
      <c r="N14" s="476">
        <f>K14*(1-Recovery_OX!E14)*(1-Recovery_OX!F14)</f>
        <v>3.0724296550088362E-2</v>
      </c>
      <c r="O14" s="477">
        <f>L14*(1-Recovery_OX!E14)*(1-Recovery_OX!F14)</f>
        <v>0</v>
      </c>
    </row>
    <row r="15" spans="2:15">
      <c r="B15" s="470">
        <f t="shared" si="0"/>
        <v>1953</v>
      </c>
      <c r="C15" s="471">
        <f>Stored_C!E21</f>
        <v>0</v>
      </c>
      <c r="D15" s="472">
        <f>Stored_C!F21+Stored_C!L21</f>
        <v>0.310115664342</v>
      </c>
      <c r="E15" s="473">
        <f>Stored_C!G21+Stored_C!M21</f>
        <v>0.25584542308215003</v>
      </c>
      <c r="F15" s="474">
        <f>F14+HWP!C15</f>
        <v>0</v>
      </c>
      <c r="G15" s="472">
        <f>G14+HWP!D15</f>
        <v>1.5864745529952</v>
      </c>
      <c r="H15" s="473">
        <f>H14+HWP!E15</f>
        <v>1.3088415062210401</v>
      </c>
      <c r="I15" s="456"/>
      <c r="J15" s="475">
        <f>Garden!J22</f>
        <v>0</v>
      </c>
      <c r="K15" s="476">
        <f>Paper!J22</f>
        <v>3.8623543245510615E-2</v>
      </c>
      <c r="L15" s="477">
        <f>Wood!J22</f>
        <v>0</v>
      </c>
      <c r="M15" s="478">
        <f>J15*(1-Recovery_OX!E15)*(1-Recovery_OX!F15)</f>
        <v>0</v>
      </c>
      <c r="N15" s="476">
        <f>K15*(1-Recovery_OX!E15)*(1-Recovery_OX!F15)</f>
        <v>3.8623543245510615E-2</v>
      </c>
      <c r="O15" s="477">
        <f>L15*(1-Recovery_OX!E15)*(1-Recovery_OX!F15)</f>
        <v>0</v>
      </c>
    </row>
    <row r="16" spans="2:15">
      <c r="B16" s="470">
        <f t="shared" si="0"/>
        <v>1954</v>
      </c>
      <c r="C16" s="471">
        <f>Stored_C!E22</f>
        <v>0</v>
      </c>
      <c r="D16" s="472">
        <f>Stored_C!F22+Stored_C!L22</f>
        <v>0.30819229952279997</v>
      </c>
      <c r="E16" s="473">
        <f>Stored_C!G22+Stored_C!M22</f>
        <v>0.25425864710630997</v>
      </c>
      <c r="F16" s="474">
        <f>F15+HWP!C16</f>
        <v>0</v>
      </c>
      <c r="G16" s="472">
        <f>G15+HWP!D16</f>
        <v>1.8946668525179999</v>
      </c>
      <c r="H16" s="473">
        <f>H15+HWP!E16</f>
        <v>1.5631001533273501</v>
      </c>
      <c r="I16" s="456"/>
      <c r="J16" s="475">
        <f>Garden!J23</f>
        <v>0</v>
      </c>
      <c r="K16" s="476">
        <f>Paper!J23</f>
        <v>4.6159768984474235E-2</v>
      </c>
      <c r="L16" s="477">
        <f>Wood!J23</f>
        <v>0</v>
      </c>
      <c r="M16" s="478">
        <f>J16*(1-Recovery_OX!E16)*(1-Recovery_OX!F16)</f>
        <v>0</v>
      </c>
      <c r="N16" s="476">
        <f>K16*(1-Recovery_OX!E16)*(1-Recovery_OX!F16)</f>
        <v>4.6159768984474235E-2</v>
      </c>
      <c r="O16" s="477">
        <f>L16*(1-Recovery_OX!E16)*(1-Recovery_OX!F16)</f>
        <v>0</v>
      </c>
    </row>
    <row r="17" spans="2:15">
      <c r="B17" s="470">
        <f t="shared" si="0"/>
        <v>1955</v>
      </c>
      <c r="C17" s="471">
        <f>Stored_C!E23</f>
        <v>0</v>
      </c>
      <c r="D17" s="472">
        <f>Stored_C!F23+Stored_C!L23</f>
        <v>0.31803339656880003</v>
      </c>
      <c r="E17" s="473">
        <f>Stored_C!G23+Stored_C!M23</f>
        <v>0.26237755216926001</v>
      </c>
      <c r="F17" s="474">
        <f>F16+HWP!C17</f>
        <v>0</v>
      </c>
      <c r="G17" s="472">
        <f>G16+HWP!D17</f>
        <v>2.2127002490868</v>
      </c>
      <c r="H17" s="473">
        <f>H16+HWP!E17</f>
        <v>1.82547770549661</v>
      </c>
      <c r="I17" s="456"/>
      <c r="J17" s="475">
        <f>Garden!J24</f>
        <v>0</v>
      </c>
      <c r="K17" s="476">
        <f>Paper!J24</f>
        <v>5.3123564116297005E-2</v>
      </c>
      <c r="L17" s="477">
        <f>Wood!J24</f>
        <v>0</v>
      </c>
      <c r="M17" s="478">
        <f>J17*(1-Recovery_OX!E17)*(1-Recovery_OX!F17)</f>
        <v>0</v>
      </c>
      <c r="N17" s="476">
        <f>K17*(1-Recovery_OX!E17)*(1-Recovery_OX!F17)</f>
        <v>5.3123564116297005E-2</v>
      </c>
      <c r="O17" s="477">
        <f>L17*(1-Recovery_OX!E17)*(1-Recovery_OX!F17)</f>
        <v>0</v>
      </c>
    </row>
    <row r="18" spans="2:15">
      <c r="B18" s="470">
        <f t="shared" si="0"/>
        <v>1956</v>
      </c>
      <c r="C18" s="471">
        <f>Stored_C!E24</f>
        <v>0</v>
      </c>
      <c r="D18" s="472">
        <f>Stored_C!F24+Stored_C!L24</f>
        <v>0.32142799193999999</v>
      </c>
      <c r="E18" s="473">
        <f>Stored_C!G24+Stored_C!M24</f>
        <v>0.26517809335049997</v>
      </c>
      <c r="F18" s="474">
        <f>F17+HWP!C18</f>
        <v>0</v>
      </c>
      <c r="G18" s="472">
        <f>G17+HWP!D18</f>
        <v>2.5341282410267998</v>
      </c>
      <c r="H18" s="473">
        <f>H17+HWP!E18</f>
        <v>2.0906557988471102</v>
      </c>
      <c r="I18" s="456"/>
      <c r="J18" s="475">
        <f>Garden!J25</f>
        <v>0</v>
      </c>
      <c r="K18" s="476">
        <f>Paper!J25</f>
        <v>5.9938578046239706E-2</v>
      </c>
      <c r="L18" s="477">
        <f>Wood!J25</f>
        <v>0</v>
      </c>
      <c r="M18" s="478">
        <f>J18*(1-Recovery_OX!E18)*(1-Recovery_OX!F18)</f>
        <v>0</v>
      </c>
      <c r="N18" s="476">
        <f>K18*(1-Recovery_OX!E18)*(1-Recovery_OX!F18)</f>
        <v>5.9938578046239706E-2</v>
      </c>
      <c r="O18" s="477">
        <f>L18*(1-Recovery_OX!E18)*(1-Recovery_OX!F18)</f>
        <v>0</v>
      </c>
    </row>
    <row r="19" spans="2:15">
      <c r="B19" s="470">
        <f t="shared" si="0"/>
        <v>1957</v>
      </c>
      <c r="C19" s="471">
        <f>Stored_C!E25</f>
        <v>0</v>
      </c>
      <c r="D19" s="472">
        <f>Stored_C!F25+Stored_C!L25</f>
        <v>0.32472211302960002</v>
      </c>
      <c r="E19" s="473">
        <f>Stored_C!G25+Stored_C!M25</f>
        <v>0.26789574324942</v>
      </c>
      <c r="F19" s="474">
        <f>F18+HWP!C19</f>
        <v>0</v>
      </c>
      <c r="G19" s="472">
        <f>G18+HWP!D19</f>
        <v>2.8588503540563996</v>
      </c>
      <c r="H19" s="473">
        <f>H18+HWP!E19</f>
        <v>2.3585515420965302</v>
      </c>
      <c r="I19" s="456"/>
      <c r="J19" s="475">
        <f>Garden!J26</f>
        <v>0</v>
      </c>
      <c r="K19" s="476">
        <f>Paper!J26</f>
        <v>6.6403930800080932E-2</v>
      </c>
      <c r="L19" s="477">
        <f>Wood!J26</f>
        <v>0</v>
      </c>
      <c r="M19" s="478">
        <f>J19*(1-Recovery_OX!E19)*(1-Recovery_OX!F19)</f>
        <v>0</v>
      </c>
      <c r="N19" s="476">
        <f>K19*(1-Recovery_OX!E19)*(1-Recovery_OX!F19)</f>
        <v>6.6403930800080932E-2</v>
      </c>
      <c r="O19" s="477">
        <f>L19*(1-Recovery_OX!E19)*(1-Recovery_OX!F19)</f>
        <v>0</v>
      </c>
    </row>
    <row r="20" spans="2:15">
      <c r="B20" s="470">
        <f t="shared" si="0"/>
        <v>1958</v>
      </c>
      <c r="C20" s="471">
        <f>Stored_C!E26</f>
        <v>0</v>
      </c>
      <c r="D20" s="472">
        <f>Stored_C!F26+Stored_C!L26</f>
        <v>0.32787808198200002</v>
      </c>
      <c r="E20" s="473">
        <f>Stored_C!G26+Stored_C!M26</f>
        <v>0.27049941763515001</v>
      </c>
      <c r="F20" s="474">
        <f>F19+HWP!C20</f>
        <v>0</v>
      </c>
      <c r="G20" s="472">
        <f>G19+HWP!D20</f>
        <v>3.1867284360383996</v>
      </c>
      <c r="H20" s="473">
        <f>H19+HWP!E20</f>
        <v>2.6290509597316802</v>
      </c>
      <c r="I20" s="456"/>
      <c r="J20" s="475">
        <f>Garden!J27</f>
        <v>0</v>
      </c>
      <c r="K20" s="476">
        <f>Paper!J27</f>
        <v>7.2539973975993793E-2</v>
      </c>
      <c r="L20" s="477">
        <f>Wood!J27</f>
        <v>0</v>
      </c>
      <c r="M20" s="478">
        <f>J20*(1-Recovery_OX!E20)*(1-Recovery_OX!F20)</f>
        <v>0</v>
      </c>
      <c r="N20" s="476">
        <f>K20*(1-Recovery_OX!E20)*(1-Recovery_OX!F20)</f>
        <v>7.2539973975993793E-2</v>
      </c>
      <c r="O20" s="477">
        <f>L20*(1-Recovery_OX!E20)*(1-Recovery_OX!F20)</f>
        <v>0</v>
      </c>
    </row>
    <row r="21" spans="2:15">
      <c r="B21" s="470">
        <f t="shared" si="0"/>
        <v>1959</v>
      </c>
      <c r="C21" s="471">
        <f>Stored_C!E27</f>
        <v>0</v>
      </c>
      <c r="D21" s="472">
        <f>Stored_C!F27+Stored_C!L27</f>
        <v>0.33085104420720007</v>
      </c>
      <c r="E21" s="473">
        <f>Stored_C!G27+Stored_C!M27</f>
        <v>0.27295211147094006</v>
      </c>
      <c r="F21" s="474">
        <f>F20+HWP!C21</f>
        <v>0</v>
      </c>
      <c r="G21" s="472">
        <f>G20+HWP!D21</f>
        <v>3.5175794802455997</v>
      </c>
      <c r="H21" s="473">
        <f>H20+HWP!E21</f>
        <v>2.9020030712026204</v>
      </c>
      <c r="I21" s="456"/>
      <c r="J21" s="475">
        <f>Garden!J28</f>
        <v>0</v>
      </c>
      <c r="K21" s="476">
        <f>Paper!J28</f>
        <v>7.8364450406488734E-2</v>
      </c>
      <c r="L21" s="477">
        <f>Wood!J28</f>
        <v>0</v>
      </c>
      <c r="M21" s="478">
        <f>J21*(1-Recovery_OX!E21)*(1-Recovery_OX!F21)</f>
        <v>0</v>
      </c>
      <c r="N21" s="476">
        <f>K21*(1-Recovery_OX!E21)*(1-Recovery_OX!F21)</f>
        <v>7.8364450406488734E-2</v>
      </c>
      <c r="O21" s="477">
        <f>L21*(1-Recovery_OX!E21)*(1-Recovery_OX!F21)</f>
        <v>0</v>
      </c>
    </row>
    <row r="22" spans="2:15">
      <c r="B22" s="470">
        <f t="shared" si="0"/>
        <v>1960</v>
      </c>
      <c r="C22" s="471">
        <f>Stored_C!E28</f>
        <v>0</v>
      </c>
      <c r="D22" s="472">
        <f>Stored_C!F28+Stored_C!L28</f>
        <v>0.4132291900176</v>
      </c>
      <c r="E22" s="473">
        <f>Stored_C!G28+Stored_C!M28</f>
        <v>0.34091408176451998</v>
      </c>
      <c r="F22" s="474">
        <f>F21+HWP!C22</f>
        <v>0</v>
      </c>
      <c r="G22" s="472">
        <f>G21+HWP!D22</f>
        <v>3.9308086702631999</v>
      </c>
      <c r="H22" s="473">
        <f>H21+HWP!E22</f>
        <v>3.2429171529671406</v>
      </c>
      <c r="I22" s="456"/>
      <c r="J22" s="475">
        <f>Garden!J29</f>
        <v>0</v>
      </c>
      <c r="K22" s="476">
        <f>Paper!J29</f>
        <v>8.3892435694361167E-2</v>
      </c>
      <c r="L22" s="477">
        <f>Wood!J29</f>
        <v>0</v>
      </c>
      <c r="M22" s="478">
        <f>J22*(1-Recovery_OX!E22)*(1-Recovery_OX!F22)</f>
        <v>0</v>
      </c>
      <c r="N22" s="476">
        <f>K22*(1-Recovery_OX!E22)*(1-Recovery_OX!F22)</f>
        <v>8.3892435694361167E-2</v>
      </c>
      <c r="O22" s="477">
        <f>L22*(1-Recovery_OX!E22)*(1-Recovery_OX!F22)</f>
        <v>0</v>
      </c>
    </row>
    <row r="23" spans="2:15">
      <c r="B23" s="470">
        <f t="shared" si="0"/>
        <v>1961</v>
      </c>
      <c r="C23" s="471">
        <f>Stored_C!E29</f>
        <v>0</v>
      </c>
      <c r="D23" s="472">
        <f>Stored_C!F29+Stored_C!L29</f>
        <v>0.38784214450800003</v>
      </c>
      <c r="E23" s="473">
        <f>Stored_C!G29+Stored_C!M29</f>
        <v>0.31996976921909998</v>
      </c>
      <c r="F23" s="474">
        <f>F22+HWP!C23</f>
        <v>0</v>
      </c>
      <c r="G23" s="472">
        <f>G22+HWP!D23</f>
        <v>4.3186508147711997</v>
      </c>
      <c r="H23" s="473">
        <f>H22+HWP!E23</f>
        <v>3.5628869221862405</v>
      </c>
      <c r="I23" s="456"/>
      <c r="J23" s="475">
        <f>Garden!J30</f>
        <v>0</v>
      </c>
      <c r="K23" s="476">
        <f>Paper!J30</f>
        <v>9.1742222545856844E-2</v>
      </c>
      <c r="L23" s="477">
        <f>Wood!J30</f>
        <v>0</v>
      </c>
      <c r="M23" s="478">
        <f>J23*(1-Recovery_OX!E23)*(1-Recovery_OX!F23)</f>
        <v>0</v>
      </c>
      <c r="N23" s="476">
        <f>K23*(1-Recovery_OX!E23)*(1-Recovery_OX!F23)</f>
        <v>9.1742222545856844E-2</v>
      </c>
      <c r="O23" s="477">
        <f>L23*(1-Recovery_OX!E23)*(1-Recovery_OX!F23)</f>
        <v>0</v>
      </c>
    </row>
    <row r="24" spans="2:15">
      <c r="B24" s="470">
        <f t="shared" si="0"/>
        <v>1962</v>
      </c>
      <c r="C24" s="471">
        <f>Stored_C!E30</f>
        <v>0</v>
      </c>
      <c r="D24" s="472">
        <f>Stored_C!F30+Stored_C!L30</f>
        <v>0.39816359343600005</v>
      </c>
      <c r="E24" s="473">
        <f>Stored_C!G30+Stored_C!M30</f>
        <v>0.3284849645847</v>
      </c>
      <c r="F24" s="474">
        <f>F23+HWP!C24</f>
        <v>0</v>
      </c>
      <c r="G24" s="472">
        <f>G23+HWP!D24</f>
        <v>4.7168144082071999</v>
      </c>
      <c r="H24" s="473">
        <f>H23+HWP!E24</f>
        <v>3.8913718867709406</v>
      </c>
      <c r="I24" s="456"/>
      <c r="J24" s="475">
        <f>Garden!J31</f>
        <v>0</v>
      </c>
      <c r="K24" s="476">
        <f>Paper!J31</f>
        <v>9.8230615847113886E-2</v>
      </c>
      <c r="L24" s="477">
        <f>Wood!J31</f>
        <v>0</v>
      </c>
      <c r="M24" s="478">
        <f>J24*(1-Recovery_OX!E24)*(1-Recovery_OX!F24)</f>
        <v>0</v>
      </c>
      <c r="N24" s="476">
        <f>K24*(1-Recovery_OX!E24)*(1-Recovery_OX!F24)</f>
        <v>9.8230615847113886E-2</v>
      </c>
      <c r="O24" s="477">
        <f>L24*(1-Recovery_OX!E24)*(1-Recovery_OX!F24)</f>
        <v>0</v>
      </c>
    </row>
    <row r="25" spans="2:15">
      <c r="B25" s="470">
        <f t="shared" si="0"/>
        <v>1963</v>
      </c>
      <c r="C25" s="471">
        <f>Stored_C!E31</f>
        <v>0</v>
      </c>
      <c r="D25" s="472">
        <f>Stored_C!F31+Stored_C!L31</f>
        <v>0.40775432031600006</v>
      </c>
      <c r="E25" s="473">
        <f>Stored_C!G31+Stored_C!M31</f>
        <v>0.33639731426070002</v>
      </c>
      <c r="F25" s="474">
        <f>F24+HWP!C25</f>
        <v>0</v>
      </c>
      <c r="G25" s="472">
        <f>G24+HWP!D25</f>
        <v>5.1245687285232</v>
      </c>
      <c r="H25" s="473">
        <f>H24+HWP!E25</f>
        <v>4.2277692010316406</v>
      </c>
      <c r="I25" s="456"/>
      <c r="J25" s="475">
        <f>Garden!J32</f>
        <v>0</v>
      </c>
      <c r="K25" s="476">
        <f>Paper!J32</f>
        <v>0.10461808583009315</v>
      </c>
      <c r="L25" s="477">
        <f>Wood!J32</f>
        <v>0</v>
      </c>
      <c r="M25" s="478">
        <f>J25*(1-Recovery_OX!E25)*(1-Recovery_OX!F25)</f>
        <v>0</v>
      </c>
      <c r="N25" s="476">
        <f>K25*(1-Recovery_OX!E25)*(1-Recovery_OX!F25)</f>
        <v>0.10461808583009315</v>
      </c>
      <c r="O25" s="477">
        <f>L25*(1-Recovery_OX!E25)*(1-Recovery_OX!F25)</f>
        <v>0</v>
      </c>
    </row>
    <row r="26" spans="2:15">
      <c r="B26" s="470">
        <f t="shared" si="0"/>
        <v>1964</v>
      </c>
      <c r="C26" s="471">
        <f>Stored_C!E32</f>
        <v>0</v>
      </c>
      <c r="D26" s="472">
        <f>Stored_C!F32+Stored_C!L32</f>
        <v>0.41784089430000004</v>
      </c>
      <c r="E26" s="473">
        <f>Stored_C!G32+Stored_C!M32</f>
        <v>0.34471873779749995</v>
      </c>
      <c r="F26" s="474">
        <f>F25+HWP!C26</f>
        <v>0</v>
      </c>
      <c r="G26" s="472">
        <f>G25+HWP!D26</f>
        <v>5.5424096228232003</v>
      </c>
      <c r="H26" s="473">
        <f>H25+HWP!E26</f>
        <v>4.5724879388291404</v>
      </c>
      <c r="I26" s="456"/>
      <c r="J26" s="475">
        <f>Garden!J33</f>
        <v>0</v>
      </c>
      <c r="K26" s="476">
        <f>Paper!J33</f>
        <v>0.11088754529285991</v>
      </c>
      <c r="L26" s="477">
        <f>Wood!J33</f>
        <v>0</v>
      </c>
      <c r="M26" s="478">
        <f>J26*(1-Recovery_OX!E26)*(1-Recovery_OX!F26)</f>
        <v>0</v>
      </c>
      <c r="N26" s="476">
        <f>K26*(1-Recovery_OX!E26)*(1-Recovery_OX!F26)</f>
        <v>0.11088754529285991</v>
      </c>
      <c r="O26" s="477">
        <f>L26*(1-Recovery_OX!E26)*(1-Recovery_OX!F26)</f>
        <v>0</v>
      </c>
    </row>
    <row r="27" spans="2:15">
      <c r="B27" s="470">
        <f t="shared" si="0"/>
        <v>1965</v>
      </c>
      <c r="C27" s="471">
        <f>Stored_C!E33</f>
        <v>0</v>
      </c>
      <c r="D27" s="472">
        <f>Stored_C!F33+Stored_C!L33</f>
        <v>0.42783286587600017</v>
      </c>
      <c r="E27" s="473">
        <f>Stored_C!G33+Stored_C!M33</f>
        <v>0.35296211434770008</v>
      </c>
      <c r="F27" s="474">
        <f>F26+HWP!C27</f>
        <v>0</v>
      </c>
      <c r="G27" s="472">
        <f>G26+HWP!D27</f>
        <v>5.9702424886992</v>
      </c>
      <c r="H27" s="473">
        <f>H26+HWP!E27</f>
        <v>4.9254500531768404</v>
      </c>
      <c r="I27" s="456"/>
      <c r="J27" s="475">
        <f>Garden!J34</f>
        <v>0</v>
      </c>
      <c r="K27" s="476">
        <f>Paper!J34</f>
        <v>0.11706319728294493</v>
      </c>
      <c r="L27" s="477">
        <f>Wood!J34</f>
        <v>0</v>
      </c>
      <c r="M27" s="478">
        <f>J27*(1-Recovery_OX!E27)*(1-Recovery_OX!F27)</f>
        <v>0</v>
      </c>
      <c r="N27" s="476">
        <f>K27*(1-Recovery_OX!E27)*(1-Recovery_OX!F27)</f>
        <v>0.11706319728294493</v>
      </c>
      <c r="O27" s="477">
        <f>L27*(1-Recovery_OX!E27)*(1-Recovery_OX!F27)</f>
        <v>0</v>
      </c>
    </row>
    <row r="28" spans="2:15">
      <c r="B28" s="470">
        <f t="shared" si="0"/>
        <v>1966</v>
      </c>
      <c r="C28" s="471">
        <f>Stored_C!E34</f>
        <v>0</v>
      </c>
      <c r="D28" s="472">
        <f>Stored_C!F34+Stored_C!L34</f>
        <v>0.43755407883600017</v>
      </c>
      <c r="E28" s="473">
        <f>Stored_C!G34+Stored_C!M34</f>
        <v>0.36098211503970007</v>
      </c>
      <c r="F28" s="474">
        <f>F27+HWP!C28</f>
        <v>0</v>
      </c>
      <c r="G28" s="472">
        <f>G27+HWP!D28</f>
        <v>6.4077965675352004</v>
      </c>
      <c r="H28" s="473">
        <f>H27+HWP!E28</f>
        <v>5.2864321682165407</v>
      </c>
      <c r="I28" s="456"/>
      <c r="J28" s="475">
        <f>Garden!J35</f>
        <v>0</v>
      </c>
      <c r="K28" s="476">
        <f>Paper!J35</f>
        <v>0.12314828824284314</v>
      </c>
      <c r="L28" s="477">
        <f>Wood!J35</f>
        <v>0</v>
      </c>
      <c r="M28" s="478">
        <f>J28*(1-Recovery_OX!E28)*(1-Recovery_OX!F28)</f>
        <v>0</v>
      </c>
      <c r="N28" s="476">
        <f>K28*(1-Recovery_OX!E28)*(1-Recovery_OX!F28)</f>
        <v>0.12314828824284314</v>
      </c>
      <c r="O28" s="477">
        <f>L28*(1-Recovery_OX!E28)*(1-Recovery_OX!F28)</f>
        <v>0</v>
      </c>
    </row>
    <row r="29" spans="2:15">
      <c r="B29" s="470">
        <f t="shared" si="0"/>
        <v>1967</v>
      </c>
      <c r="C29" s="471">
        <f>Stored_C!E35</f>
        <v>0</v>
      </c>
      <c r="D29" s="472">
        <f>Stored_C!F35+Stored_C!L35</f>
        <v>0.45139375869600001</v>
      </c>
      <c r="E29" s="473">
        <f>Stored_C!G35+Stored_C!M35</f>
        <v>0.37239985092420003</v>
      </c>
      <c r="F29" s="474">
        <f>F28+HWP!C29</f>
        <v>0</v>
      </c>
      <c r="G29" s="472">
        <f>G28+HWP!D29</f>
        <v>6.8591903262312002</v>
      </c>
      <c r="H29" s="473">
        <f>H28+HWP!E29</f>
        <v>5.6588320191407409</v>
      </c>
      <c r="I29" s="456"/>
      <c r="J29" s="475">
        <f>Garden!J36</f>
        <v>0</v>
      </c>
      <c r="K29" s="476">
        <f>Paper!J36</f>
        <v>0.12914008105928529</v>
      </c>
      <c r="L29" s="477">
        <f>Wood!J36</f>
        <v>0</v>
      </c>
      <c r="M29" s="478">
        <f>J29*(1-Recovery_OX!E29)*(1-Recovery_OX!F29)</f>
        <v>0</v>
      </c>
      <c r="N29" s="476">
        <f>K29*(1-Recovery_OX!E29)*(1-Recovery_OX!F29)</f>
        <v>0.12914008105928529</v>
      </c>
      <c r="O29" s="477">
        <f>L29*(1-Recovery_OX!E29)*(1-Recovery_OX!F29)</f>
        <v>0</v>
      </c>
    </row>
    <row r="30" spans="2:15">
      <c r="B30" s="470">
        <f t="shared" si="0"/>
        <v>1968</v>
      </c>
      <c r="C30" s="471">
        <f>Stored_C!E36</f>
        <v>0</v>
      </c>
      <c r="D30" s="472">
        <f>Stored_C!F36+Stored_C!L36</f>
        <v>0.46475716436400005</v>
      </c>
      <c r="E30" s="473">
        <f>Stored_C!G36+Stored_C!M36</f>
        <v>0.3834246606003</v>
      </c>
      <c r="F30" s="474">
        <f>F29+HWP!C30</f>
        <v>0</v>
      </c>
      <c r="G30" s="472">
        <f>G29+HWP!D30</f>
        <v>7.3239474905952004</v>
      </c>
      <c r="H30" s="473">
        <f>H29+HWP!E30</f>
        <v>6.0422566797410404</v>
      </c>
      <c r="I30" s="456"/>
      <c r="J30" s="475">
        <f>Garden!J37</f>
        <v>0</v>
      </c>
      <c r="K30" s="476">
        <f>Paper!J37</f>
        <v>0.13517964522979745</v>
      </c>
      <c r="L30" s="477">
        <f>Wood!J37</f>
        <v>0</v>
      </c>
      <c r="M30" s="478">
        <f>J30*(1-Recovery_OX!E30)*(1-Recovery_OX!F30)</f>
        <v>0</v>
      </c>
      <c r="N30" s="476">
        <f>K30*(1-Recovery_OX!E30)*(1-Recovery_OX!F30)</f>
        <v>0.13517964522979745</v>
      </c>
      <c r="O30" s="477">
        <f>L30*(1-Recovery_OX!E30)*(1-Recovery_OX!F30)</f>
        <v>0</v>
      </c>
    </row>
    <row r="31" spans="2:15">
      <c r="B31" s="470">
        <f t="shared" si="0"/>
        <v>1969</v>
      </c>
      <c r="C31" s="471">
        <f>Stored_C!E37</f>
        <v>0</v>
      </c>
      <c r="D31" s="472">
        <f>Stored_C!F37+Stored_C!L37</f>
        <v>0.47812057003200015</v>
      </c>
      <c r="E31" s="473">
        <f>Stored_C!G37+Stored_C!M37</f>
        <v>0.39444947027640009</v>
      </c>
      <c r="F31" s="474">
        <f>F30+HWP!C31</f>
        <v>0</v>
      </c>
      <c r="G31" s="472">
        <f>G30+HWP!D31</f>
        <v>7.8020680606272004</v>
      </c>
      <c r="H31" s="473">
        <f>H30+HWP!E31</f>
        <v>6.4367061500174403</v>
      </c>
      <c r="I31" s="456"/>
      <c r="J31" s="475">
        <f>Garden!J38</f>
        <v>0</v>
      </c>
      <c r="K31" s="476">
        <f>Paper!J38</f>
        <v>0.1412481667614745</v>
      </c>
      <c r="L31" s="477">
        <f>Wood!J38</f>
        <v>0</v>
      </c>
      <c r="M31" s="478">
        <f>J31*(1-Recovery_OX!E31)*(1-Recovery_OX!F31)</f>
        <v>0</v>
      </c>
      <c r="N31" s="476">
        <f>K31*(1-Recovery_OX!E31)*(1-Recovery_OX!F31)</f>
        <v>0.1412481667614745</v>
      </c>
      <c r="O31" s="477">
        <f>L31*(1-Recovery_OX!E31)*(1-Recovery_OX!F31)</f>
        <v>0</v>
      </c>
    </row>
    <row r="32" spans="2:15">
      <c r="B32" s="470">
        <f t="shared" si="0"/>
        <v>1970</v>
      </c>
      <c r="C32" s="471">
        <f>Stored_C!E38</f>
        <v>0</v>
      </c>
      <c r="D32" s="472">
        <f>Stored_C!F38+Stored_C!L38</f>
        <v>0.49148397570000002</v>
      </c>
      <c r="E32" s="473">
        <f>Stored_C!G38+Stored_C!M38</f>
        <v>0.40547427995250002</v>
      </c>
      <c r="F32" s="474">
        <f>F31+HWP!C32</f>
        <v>0</v>
      </c>
      <c r="G32" s="472">
        <f>G31+HWP!D32</f>
        <v>8.2935520363272008</v>
      </c>
      <c r="H32" s="473">
        <f>H31+HWP!E32</f>
        <v>6.8421804299699405</v>
      </c>
      <c r="I32" s="456"/>
      <c r="J32" s="475">
        <f>Garden!J39</f>
        <v>0</v>
      </c>
      <c r="K32" s="476">
        <f>Paper!J39</f>
        <v>0.14734368795774258</v>
      </c>
      <c r="L32" s="477">
        <f>Wood!J39</f>
        <v>0</v>
      </c>
      <c r="M32" s="478">
        <f>J32*(1-Recovery_OX!E32)*(1-Recovery_OX!F32)</f>
        <v>0</v>
      </c>
      <c r="N32" s="476">
        <f>K32*(1-Recovery_OX!E32)*(1-Recovery_OX!F32)</f>
        <v>0.14734368795774258</v>
      </c>
      <c r="O32" s="477">
        <f>L32*(1-Recovery_OX!E32)*(1-Recovery_OX!F32)</f>
        <v>0</v>
      </c>
    </row>
    <row r="33" spans="2:15">
      <c r="B33" s="470">
        <f t="shared" si="0"/>
        <v>1971</v>
      </c>
      <c r="C33" s="471">
        <f>Stored_C!E39</f>
        <v>0</v>
      </c>
      <c r="D33" s="472">
        <f>Stored_C!F39+Stored_C!L39</f>
        <v>0.504847381368</v>
      </c>
      <c r="E33" s="473">
        <f>Stored_C!G39+Stored_C!M39</f>
        <v>0.41649908962859999</v>
      </c>
      <c r="F33" s="474">
        <f>F32+HWP!C33</f>
        <v>0</v>
      </c>
      <c r="G33" s="472">
        <f>G32+HWP!D33</f>
        <v>8.798399417695201</v>
      </c>
      <c r="H33" s="473">
        <f>H32+HWP!E33</f>
        <v>7.2586795195985401</v>
      </c>
      <c r="I33" s="456"/>
      <c r="J33" s="475">
        <f>Garden!J40</f>
        <v>0</v>
      </c>
      <c r="K33" s="476">
        <f>Paper!J40</f>
        <v>0.15346438347441482</v>
      </c>
      <c r="L33" s="477">
        <f>Wood!J40</f>
        <v>0</v>
      </c>
      <c r="M33" s="478">
        <f>J33*(1-Recovery_OX!E33)*(1-Recovery_OX!F33)</f>
        <v>0</v>
      </c>
      <c r="N33" s="476">
        <f>K33*(1-Recovery_OX!E33)*(1-Recovery_OX!F33)</f>
        <v>0.15346438347441482</v>
      </c>
      <c r="O33" s="477">
        <f>L33*(1-Recovery_OX!E33)*(1-Recovery_OX!F33)</f>
        <v>0</v>
      </c>
    </row>
    <row r="34" spans="2:15">
      <c r="B34" s="470">
        <f t="shared" si="0"/>
        <v>1972</v>
      </c>
      <c r="C34" s="471">
        <f>Stored_C!E40</f>
        <v>0</v>
      </c>
      <c r="D34" s="472">
        <f>Stored_C!F40+Stored_C!L40</f>
        <v>0.5182107870360001</v>
      </c>
      <c r="E34" s="473">
        <f>Stored_C!G40+Stored_C!M40</f>
        <v>0.42752389930470003</v>
      </c>
      <c r="F34" s="474">
        <f>F33+HWP!C34</f>
        <v>0</v>
      </c>
      <c r="G34" s="472">
        <f>G33+HWP!D34</f>
        <v>9.3166102047312016</v>
      </c>
      <c r="H34" s="473">
        <f>H33+HWP!E34</f>
        <v>7.68620341890324</v>
      </c>
      <c r="I34" s="456"/>
      <c r="J34" s="475">
        <f>Garden!J41</f>
        <v>0</v>
      </c>
      <c r="K34" s="476">
        <f>Paper!J41</f>
        <v>0.15960855137185223</v>
      </c>
      <c r="L34" s="477">
        <f>Wood!J41</f>
        <v>0</v>
      </c>
      <c r="M34" s="478">
        <f>J34*(1-Recovery_OX!E34)*(1-Recovery_OX!F34)</f>
        <v>0</v>
      </c>
      <c r="N34" s="476">
        <f>K34*(1-Recovery_OX!E34)*(1-Recovery_OX!F34)</f>
        <v>0.15960855137185223</v>
      </c>
      <c r="O34" s="477">
        <f>L34*(1-Recovery_OX!E34)*(1-Recovery_OX!F34)</f>
        <v>0</v>
      </c>
    </row>
    <row r="35" spans="2:15">
      <c r="B35" s="470">
        <f t="shared" si="0"/>
        <v>1973</v>
      </c>
      <c r="C35" s="471">
        <f>Stored_C!E41</f>
        <v>0</v>
      </c>
      <c r="D35" s="472">
        <f>Stored_C!F41+Stored_C!L41</f>
        <v>0.53157419270400008</v>
      </c>
      <c r="E35" s="473">
        <f>Stored_C!G41+Stored_C!M41</f>
        <v>0.43854870898080001</v>
      </c>
      <c r="F35" s="474">
        <f>F34+HWP!C35</f>
        <v>0</v>
      </c>
      <c r="G35" s="472">
        <f>G34+HWP!D35</f>
        <v>9.848184397435201</v>
      </c>
      <c r="H35" s="473">
        <f>H34+HWP!E35</f>
        <v>8.1247521278840402</v>
      </c>
      <c r="I35" s="456"/>
      <c r="J35" s="475">
        <f>Garden!J42</f>
        <v>0</v>
      </c>
      <c r="K35" s="476">
        <f>Paper!J42</f>
        <v>0.16577460477205358</v>
      </c>
      <c r="L35" s="477">
        <f>Wood!J42</f>
        <v>0</v>
      </c>
      <c r="M35" s="478">
        <f>J35*(1-Recovery_OX!E35)*(1-Recovery_OX!F35)</f>
        <v>0</v>
      </c>
      <c r="N35" s="476">
        <f>K35*(1-Recovery_OX!E35)*(1-Recovery_OX!F35)</f>
        <v>0.16577460477205358</v>
      </c>
      <c r="O35" s="477">
        <f>L35*(1-Recovery_OX!E35)*(1-Recovery_OX!F35)</f>
        <v>0</v>
      </c>
    </row>
    <row r="36" spans="2:15">
      <c r="B36" s="470">
        <f t="shared" si="0"/>
        <v>1974</v>
      </c>
      <c r="C36" s="471">
        <f>Stored_C!E42</f>
        <v>0</v>
      </c>
      <c r="D36" s="472">
        <f>Stored_C!F42+Stored_C!L42</f>
        <v>0.54493759837199995</v>
      </c>
      <c r="E36" s="473">
        <f>Stored_C!G42+Stored_C!M42</f>
        <v>0.44957351865689993</v>
      </c>
      <c r="F36" s="474">
        <f>F35+HWP!C36</f>
        <v>0</v>
      </c>
      <c r="G36" s="472">
        <f>G35+HWP!D36</f>
        <v>10.393121995807201</v>
      </c>
      <c r="H36" s="473">
        <f>H35+HWP!E36</f>
        <v>8.5743256465409399</v>
      </c>
      <c r="I36" s="456"/>
      <c r="J36" s="475">
        <f>Garden!J43</f>
        <v>0</v>
      </c>
      <c r="K36" s="476">
        <f>Paper!J43</f>
        <v>0.17196106407977751</v>
      </c>
      <c r="L36" s="477">
        <f>Wood!J43</f>
        <v>0</v>
      </c>
      <c r="M36" s="478">
        <f>J36*(1-Recovery_OX!E36)*(1-Recovery_OX!F36)</f>
        <v>0</v>
      </c>
      <c r="N36" s="476">
        <f>K36*(1-Recovery_OX!E36)*(1-Recovery_OX!F36)</f>
        <v>0.17196106407977751</v>
      </c>
      <c r="O36" s="477">
        <f>L36*(1-Recovery_OX!E36)*(1-Recovery_OX!F36)</f>
        <v>0</v>
      </c>
    </row>
    <row r="37" spans="2:15">
      <c r="B37" s="470">
        <f t="shared" si="0"/>
        <v>1975</v>
      </c>
      <c r="C37" s="471">
        <f>Stored_C!E43</f>
        <v>0</v>
      </c>
      <c r="D37" s="472">
        <f>Stored_C!F43+Stored_C!L43</f>
        <v>0.55830100403999994</v>
      </c>
      <c r="E37" s="473">
        <f>Stored_C!G43+Stored_C!M43</f>
        <v>0.46059832833299996</v>
      </c>
      <c r="F37" s="474">
        <f>F36+HWP!C37</f>
        <v>0</v>
      </c>
      <c r="G37" s="472">
        <f>G36+HWP!D37</f>
        <v>10.951422999847201</v>
      </c>
      <c r="H37" s="473">
        <f>H36+HWP!E37</f>
        <v>9.0349239748739407</v>
      </c>
      <c r="I37" s="456"/>
      <c r="J37" s="475">
        <f>Garden!J44</f>
        <v>0</v>
      </c>
      <c r="K37" s="476">
        <f>Paper!J44</f>
        <v>0.17816654972956511</v>
      </c>
      <c r="L37" s="477">
        <f>Wood!J44</f>
        <v>0</v>
      </c>
      <c r="M37" s="478">
        <f>J37*(1-Recovery_OX!E37)*(1-Recovery_OX!F37)</f>
        <v>0</v>
      </c>
      <c r="N37" s="476">
        <f>K37*(1-Recovery_OX!E37)*(1-Recovery_OX!F37)</f>
        <v>0.17816654972956511</v>
      </c>
      <c r="O37" s="477">
        <f>L37*(1-Recovery_OX!E37)*(1-Recovery_OX!F37)</f>
        <v>0</v>
      </c>
    </row>
    <row r="38" spans="2:15">
      <c r="B38" s="470">
        <f t="shared" si="0"/>
        <v>1976</v>
      </c>
      <c r="C38" s="471">
        <f>Stored_C!E44</f>
        <v>0</v>
      </c>
      <c r="D38" s="472">
        <f>Stored_C!F44+Stored_C!L44</f>
        <v>0.57166440970800003</v>
      </c>
      <c r="E38" s="473">
        <f>Stored_C!G44+Stored_C!M44</f>
        <v>0.47162313800910011</v>
      </c>
      <c r="F38" s="474">
        <f>F37+HWP!C38</f>
        <v>0</v>
      </c>
      <c r="G38" s="472">
        <f>G37+HWP!D38</f>
        <v>11.523087409555201</v>
      </c>
      <c r="H38" s="473">
        <f>H37+HWP!E38</f>
        <v>9.506547112883041</v>
      </c>
      <c r="I38" s="456"/>
      <c r="J38" s="475">
        <f>Garden!J45</f>
        <v>0</v>
      </c>
      <c r="K38" s="476">
        <f>Paper!J45</f>
        <v>0.18438977542310828</v>
      </c>
      <c r="L38" s="477">
        <f>Wood!J45</f>
        <v>0</v>
      </c>
      <c r="M38" s="478">
        <f>J38*(1-Recovery_OX!E38)*(1-Recovery_OX!F38)</f>
        <v>0</v>
      </c>
      <c r="N38" s="476">
        <f>K38*(1-Recovery_OX!E38)*(1-Recovery_OX!F38)</f>
        <v>0.18438977542310828</v>
      </c>
      <c r="O38" s="477">
        <f>L38*(1-Recovery_OX!E38)*(1-Recovery_OX!F38)</f>
        <v>0</v>
      </c>
    </row>
    <row r="39" spans="2:15">
      <c r="B39" s="470">
        <f t="shared" si="0"/>
        <v>1977</v>
      </c>
      <c r="C39" s="471">
        <f>Stored_C!E45</f>
        <v>0</v>
      </c>
      <c r="D39" s="472">
        <f>Stored_C!F45+Stored_C!L45</f>
        <v>0.58502781537600002</v>
      </c>
      <c r="E39" s="473">
        <f>Stored_C!G45+Stored_C!M45</f>
        <v>0.48264794768520003</v>
      </c>
      <c r="F39" s="474">
        <f>F38+HWP!C39</f>
        <v>0</v>
      </c>
      <c r="G39" s="472">
        <f>G38+HWP!D39</f>
        <v>12.108115224931201</v>
      </c>
      <c r="H39" s="473">
        <f>H38+HWP!E39</f>
        <v>9.9891950605682407</v>
      </c>
      <c r="I39" s="456"/>
      <c r="J39" s="475">
        <f>Garden!J46</f>
        <v>0</v>
      </c>
      <c r="K39" s="476">
        <f>Paper!J46</f>
        <v>0.19062954182381403</v>
      </c>
      <c r="L39" s="477">
        <f>Wood!J46</f>
        <v>0</v>
      </c>
      <c r="M39" s="478">
        <f>J39*(1-Recovery_OX!E39)*(1-Recovery_OX!F39)</f>
        <v>0</v>
      </c>
      <c r="N39" s="476">
        <f>K39*(1-Recovery_OX!E39)*(1-Recovery_OX!F39)</f>
        <v>0.19062954182381403</v>
      </c>
      <c r="O39" s="477">
        <f>L39*(1-Recovery_OX!E39)*(1-Recovery_OX!F39)</f>
        <v>0</v>
      </c>
    </row>
    <row r="40" spans="2:15">
      <c r="B40" s="470">
        <f t="shared" si="0"/>
        <v>1978</v>
      </c>
      <c r="C40" s="471">
        <f>Stored_C!E46</f>
        <v>0</v>
      </c>
      <c r="D40" s="472">
        <f>Stored_C!F46+Stored_C!L46</f>
        <v>0.59839122104400011</v>
      </c>
      <c r="E40" s="473">
        <f>Stored_C!G46+Stored_C!M46</f>
        <v>0.49367275736130006</v>
      </c>
      <c r="F40" s="474">
        <f>F39+HWP!C40</f>
        <v>0</v>
      </c>
      <c r="G40" s="472">
        <f>G39+HWP!D40</f>
        <v>12.706506445975201</v>
      </c>
      <c r="H40" s="473">
        <f>H39+HWP!E40</f>
        <v>10.482867817929542</v>
      </c>
      <c r="I40" s="456"/>
      <c r="J40" s="475">
        <f>Garden!J47</f>
        <v>0</v>
      </c>
      <c r="K40" s="476">
        <f>Paper!J47</f>
        <v>0.196884730677655</v>
      </c>
      <c r="L40" s="477">
        <f>Wood!J47</f>
        <v>0</v>
      </c>
      <c r="M40" s="478">
        <f>J40*(1-Recovery_OX!E40)*(1-Recovery_OX!F40)</f>
        <v>0</v>
      </c>
      <c r="N40" s="476">
        <f>K40*(1-Recovery_OX!E40)*(1-Recovery_OX!F40)</f>
        <v>0.196884730677655</v>
      </c>
      <c r="O40" s="477">
        <f>L40*(1-Recovery_OX!E40)*(1-Recovery_OX!F40)</f>
        <v>0</v>
      </c>
    </row>
    <row r="41" spans="2:15">
      <c r="B41" s="470">
        <f t="shared" si="0"/>
        <v>1979</v>
      </c>
      <c r="C41" s="471">
        <f>Stored_C!E47</f>
        <v>0</v>
      </c>
      <c r="D41" s="472">
        <f>Stored_C!F47+Stored_C!L47</f>
        <v>0.61175462671200009</v>
      </c>
      <c r="E41" s="473">
        <f>Stored_C!G47+Stored_C!M47</f>
        <v>0.5046975670374001</v>
      </c>
      <c r="F41" s="474">
        <f>F40+HWP!C41</f>
        <v>0</v>
      </c>
      <c r="G41" s="472">
        <f>G40+HWP!D41</f>
        <v>13.318261072687202</v>
      </c>
      <c r="H41" s="473">
        <f>H40+HWP!E41</f>
        <v>10.987565384966942</v>
      </c>
      <c r="I41" s="456"/>
      <c r="J41" s="475">
        <f>Garden!J48</f>
        <v>0</v>
      </c>
      <c r="K41" s="476">
        <f>Paper!J48</f>
        <v>0.20315429933148704</v>
      </c>
      <c r="L41" s="477">
        <f>Wood!J48</f>
        <v>0</v>
      </c>
      <c r="M41" s="478">
        <f>J41*(1-Recovery_OX!E41)*(1-Recovery_OX!F41)</f>
        <v>0</v>
      </c>
      <c r="N41" s="476">
        <f>K41*(1-Recovery_OX!E41)*(1-Recovery_OX!F41)</f>
        <v>0.20315429933148704</v>
      </c>
      <c r="O41" s="477">
        <f>L41*(1-Recovery_OX!E41)*(1-Recovery_OX!F41)</f>
        <v>0</v>
      </c>
    </row>
    <row r="42" spans="2:15">
      <c r="B42" s="470">
        <f t="shared" si="0"/>
        <v>1980</v>
      </c>
      <c r="C42" s="471">
        <f>Stored_C!E48</f>
        <v>0</v>
      </c>
      <c r="D42" s="472">
        <f>Stored_C!F48+Stored_C!L48</f>
        <v>0.62511803238000008</v>
      </c>
      <c r="E42" s="473">
        <f>Stored_C!G48+Stored_C!M48</f>
        <v>0.51572237671349996</v>
      </c>
      <c r="F42" s="474">
        <f>F41+HWP!C42</f>
        <v>0</v>
      </c>
      <c r="G42" s="472">
        <f>G41+HWP!D42</f>
        <v>13.943379105067201</v>
      </c>
      <c r="H42" s="473">
        <f>H41+HWP!E42</f>
        <v>11.503287761680442</v>
      </c>
      <c r="I42" s="456"/>
      <c r="J42" s="475">
        <f>Garden!J49</f>
        <v>0</v>
      </c>
      <c r="K42" s="476">
        <f>Paper!J49</f>
        <v>0.20943727562196227</v>
      </c>
      <c r="L42" s="477">
        <f>Wood!J49</f>
        <v>0</v>
      </c>
      <c r="M42" s="478">
        <f>J42*(1-Recovery_OX!E42)*(1-Recovery_OX!F42)</f>
        <v>0</v>
      </c>
      <c r="N42" s="476">
        <f>K42*(1-Recovery_OX!E42)*(1-Recovery_OX!F42)</f>
        <v>0.20943727562196227</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13.943379105067201</v>
      </c>
      <c r="H43" s="473">
        <f>H42+HWP!E43</f>
        <v>11.503287761680442</v>
      </c>
      <c r="I43" s="456"/>
      <c r="J43" s="475">
        <f>Garden!J50</f>
        <v>0</v>
      </c>
      <c r="K43" s="476">
        <f>Paper!J50</f>
        <v>0.21573275310998313</v>
      </c>
      <c r="L43" s="477">
        <f>Wood!J50</f>
        <v>0</v>
      </c>
      <c r="M43" s="478">
        <f>J43*(1-Recovery_OX!E43)*(1-Recovery_OX!F43)</f>
        <v>0</v>
      </c>
      <c r="N43" s="476">
        <f>K43*(1-Recovery_OX!E43)*(1-Recovery_OX!F43)</f>
        <v>0.21573275310998313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13.943379105067201</v>
      </c>
      <c r="H44" s="473">
        <f>H43+HWP!E44</f>
        <v>11.503287761680442</v>
      </c>
      <c r="I44" s="456"/>
      <c r="J44" s="475">
        <f>Garden!J51</f>
        <v>0</v>
      </c>
      <c r="K44" s="476">
        <f>Paper!J51</f>
        <v>0.201147885751044</v>
      </c>
      <c r="L44" s="477">
        <f>Wood!J51</f>
        <v>0</v>
      </c>
      <c r="M44" s="478">
        <f>J44*(1-Recovery_OX!E44)*(1-Recovery_OX!F44)</f>
        <v>0</v>
      </c>
      <c r="N44" s="476">
        <f>K44*(1-Recovery_OX!E44)*(1-Recovery_OX!F44)</f>
        <v>0.201147885751044</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13.943379105067201</v>
      </c>
      <c r="H45" s="473">
        <f>H44+HWP!E45</f>
        <v>11.503287761680442</v>
      </c>
      <c r="I45" s="456"/>
      <c r="J45" s="475">
        <f>Garden!J52</f>
        <v>0</v>
      </c>
      <c r="K45" s="476">
        <f>Paper!J52</f>
        <v>0.18754904556142121</v>
      </c>
      <c r="L45" s="477">
        <f>Wood!J52</f>
        <v>0</v>
      </c>
      <c r="M45" s="478">
        <f>J45*(1-Recovery_OX!E45)*(1-Recovery_OX!F45)</f>
        <v>0</v>
      </c>
      <c r="N45" s="476">
        <f>K45*(1-Recovery_OX!E45)*(1-Recovery_OX!F45)</f>
        <v>0.18754904556142121</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13.943379105067201</v>
      </c>
      <c r="H46" s="473">
        <f>H45+HWP!E46</f>
        <v>11.503287761680442</v>
      </c>
      <c r="I46" s="456"/>
      <c r="J46" s="475">
        <f>Garden!J53</f>
        <v>0</v>
      </c>
      <c r="K46" s="476">
        <f>Paper!J53</f>
        <v>0.17486957101072825</v>
      </c>
      <c r="L46" s="477">
        <f>Wood!J53</f>
        <v>0</v>
      </c>
      <c r="M46" s="478">
        <f>J46*(1-Recovery_OX!E46)*(1-Recovery_OX!F46)</f>
        <v>0</v>
      </c>
      <c r="N46" s="476">
        <f>K46*(1-Recovery_OX!E46)*(1-Recovery_OX!F46)</f>
        <v>0.17486957101072825</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13.943379105067201</v>
      </c>
      <c r="H47" s="473">
        <f>H46+HWP!E47</f>
        <v>11.503287761680442</v>
      </c>
      <c r="I47" s="456"/>
      <c r="J47" s="475">
        <f>Garden!J54</f>
        <v>0</v>
      </c>
      <c r="K47" s="476">
        <f>Paper!J54</f>
        <v>0.16304730730000741</v>
      </c>
      <c r="L47" s="477">
        <f>Wood!J54</f>
        <v>0</v>
      </c>
      <c r="M47" s="478">
        <f>J47*(1-Recovery_OX!E47)*(1-Recovery_OX!F47)</f>
        <v>0</v>
      </c>
      <c r="N47" s="476">
        <f>K47*(1-Recovery_OX!E47)*(1-Recovery_OX!F47)</f>
        <v>0.16304730730000741</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13.943379105067201</v>
      </c>
      <c r="H48" s="473">
        <f>H47+HWP!E48</f>
        <v>11.503287761680442</v>
      </c>
      <c r="I48" s="456"/>
      <c r="J48" s="475">
        <f>Garden!J55</f>
        <v>0</v>
      </c>
      <c r="K48" s="476">
        <f>Paper!J55</f>
        <v>0.15202430167883291</v>
      </c>
      <c r="L48" s="477">
        <f>Wood!J55</f>
        <v>0</v>
      </c>
      <c r="M48" s="478">
        <f>J48*(1-Recovery_OX!E48)*(1-Recovery_OX!F48)</f>
        <v>0</v>
      </c>
      <c r="N48" s="476">
        <f>K48*(1-Recovery_OX!E48)*(1-Recovery_OX!F48)</f>
        <v>0.15202430167883291</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13.943379105067201</v>
      </c>
      <c r="H49" s="473">
        <f>H48+HWP!E49</f>
        <v>11.503287761680442</v>
      </c>
      <c r="I49" s="456"/>
      <c r="J49" s="475">
        <f>Garden!J56</f>
        <v>0</v>
      </c>
      <c r="K49" s="476">
        <f>Paper!J56</f>
        <v>0.14174651936086127</v>
      </c>
      <c r="L49" s="477">
        <f>Wood!J56</f>
        <v>0</v>
      </c>
      <c r="M49" s="478">
        <f>J49*(1-Recovery_OX!E49)*(1-Recovery_OX!F49)</f>
        <v>0</v>
      </c>
      <c r="N49" s="476">
        <f>K49*(1-Recovery_OX!E49)*(1-Recovery_OX!F49)</f>
        <v>0.14174651936086127</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13.943379105067201</v>
      </c>
      <c r="H50" s="473">
        <f>H49+HWP!E50</f>
        <v>11.503287761680442</v>
      </c>
      <c r="I50" s="456"/>
      <c r="J50" s="475">
        <f>Garden!J57</f>
        <v>0</v>
      </c>
      <c r="K50" s="476">
        <f>Paper!J57</f>
        <v>0.13216357864524589</v>
      </c>
      <c r="L50" s="477">
        <f>Wood!J57</f>
        <v>0</v>
      </c>
      <c r="M50" s="478">
        <f>J50*(1-Recovery_OX!E50)*(1-Recovery_OX!F50)</f>
        <v>0</v>
      </c>
      <c r="N50" s="476">
        <f>K50*(1-Recovery_OX!E50)*(1-Recovery_OX!F50)</f>
        <v>0.13216357864524589</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13.943379105067201</v>
      </c>
      <c r="H51" s="473">
        <f>H50+HWP!E51</f>
        <v>11.503287761680442</v>
      </c>
      <c r="I51" s="456"/>
      <c r="J51" s="475">
        <f>Garden!J58</f>
        <v>0</v>
      </c>
      <c r="K51" s="476">
        <f>Paper!J58</f>
        <v>0.12322850394548103</v>
      </c>
      <c r="L51" s="477">
        <f>Wood!J58</f>
        <v>0</v>
      </c>
      <c r="M51" s="478">
        <f>J51*(1-Recovery_OX!E51)*(1-Recovery_OX!F51)</f>
        <v>0</v>
      </c>
      <c r="N51" s="476">
        <f>K51*(1-Recovery_OX!E51)*(1-Recovery_OX!F51)</f>
        <v>0.12322850394548103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13.943379105067201</v>
      </c>
      <c r="H52" s="473">
        <f>H51+HWP!E52</f>
        <v>11.503287761680442</v>
      </c>
      <c r="I52" s="456"/>
      <c r="J52" s="475">
        <f>Garden!J59</f>
        <v>0</v>
      </c>
      <c r="K52" s="476">
        <f>Paper!J59</f>
        <v>0.11489749551502228</v>
      </c>
      <c r="L52" s="477">
        <f>Wood!J59</f>
        <v>0</v>
      </c>
      <c r="M52" s="478">
        <f>J52*(1-Recovery_OX!E52)*(1-Recovery_OX!F52)</f>
        <v>0</v>
      </c>
      <c r="N52" s="476">
        <f>K52*(1-Recovery_OX!E52)*(1-Recovery_OX!F52)</f>
        <v>0.11489749551502228</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13.943379105067201</v>
      </c>
      <c r="H53" s="473">
        <f>H52+HWP!E53</f>
        <v>11.503287761680442</v>
      </c>
      <c r="I53" s="456"/>
      <c r="J53" s="475">
        <f>Garden!J60</f>
        <v>0</v>
      </c>
      <c r="K53" s="476">
        <f>Paper!J60</f>
        <v>0.10712971474087818</v>
      </c>
      <c r="L53" s="477">
        <f>Wood!J60</f>
        <v>0</v>
      </c>
      <c r="M53" s="478">
        <f>J53*(1-Recovery_OX!E53)*(1-Recovery_OX!F53)</f>
        <v>0</v>
      </c>
      <c r="N53" s="476">
        <f>K53*(1-Recovery_OX!E53)*(1-Recovery_OX!F53)</f>
        <v>0.10712971474087818</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13.943379105067201</v>
      </c>
      <c r="H54" s="473">
        <f>H53+HWP!E54</f>
        <v>11.503287761680442</v>
      </c>
      <c r="I54" s="456"/>
      <c r="J54" s="475">
        <f>Garden!J61</f>
        <v>0</v>
      </c>
      <c r="K54" s="476">
        <f>Paper!J61</f>
        <v>9.9887083952681976E-2</v>
      </c>
      <c r="L54" s="477">
        <f>Wood!J61</f>
        <v>0</v>
      </c>
      <c r="M54" s="478">
        <f>J54*(1-Recovery_OX!E54)*(1-Recovery_OX!F54)</f>
        <v>0</v>
      </c>
      <c r="N54" s="476">
        <f>K54*(1-Recovery_OX!E54)*(1-Recovery_OX!F54)</f>
        <v>9.9887083952681976E-2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13.943379105067201</v>
      </c>
      <c r="H55" s="473">
        <f>H54+HWP!E55</f>
        <v>11.503287761680442</v>
      </c>
      <c r="I55" s="456"/>
      <c r="J55" s="475">
        <f>Garden!J62</f>
        <v>0</v>
      </c>
      <c r="K55" s="476">
        <f>Paper!J62</f>
        <v>9.3134099765907294E-2</v>
      </c>
      <c r="L55" s="477">
        <f>Wood!J62</f>
        <v>0</v>
      </c>
      <c r="M55" s="478">
        <f>J55*(1-Recovery_OX!E55)*(1-Recovery_OX!F55)</f>
        <v>0</v>
      </c>
      <c r="N55" s="476">
        <f>K55*(1-Recovery_OX!E55)*(1-Recovery_OX!F55)</f>
        <v>9.3134099765907294E-2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13.943379105067201</v>
      </c>
      <c r="H56" s="473">
        <f>H55+HWP!E56</f>
        <v>11.503287761680442</v>
      </c>
      <c r="I56" s="456"/>
      <c r="J56" s="475">
        <f>Garden!J63</f>
        <v>0</v>
      </c>
      <c r="K56" s="476">
        <f>Paper!J63</f>
        <v>8.6837659044235987E-2</v>
      </c>
      <c r="L56" s="477">
        <f>Wood!J63</f>
        <v>0</v>
      </c>
      <c r="M56" s="478">
        <f>J56*(1-Recovery_OX!E56)*(1-Recovery_OX!F56)</f>
        <v>0</v>
      </c>
      <c r="N56" s="476">
        <f>K56*(1-Recovery_OX!E56)*(1-Recovery_OX!F56)</f>
        <v>8.6837659044235987E-2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13.943379105067201</v>
      </c>
      <c r="H57" s="473">
        <f>H56+HWP!E57</f>
        <v>11.503287761680442</v>
      </c>
      <c r="I57" s="456"/>
      <c r="J57" s="475">
        <f>Garden!J64</f>
        <v>0</v>
      </c>
      <c r="K57" s="476">
        <f>Paper!J64</f>
        <v>8.0966896627945512E-2</v>
      </c>
      <c r="L57" s="477">
        <f>Wood!J64</f>
        <v>0</v>
      </c>
      <c r="M57" s="478">
        <f>J57*(1-Recovery_OX!E57)*(1-Recovery_OX!F57)</f>
        <v>0</v>
      </c>
      <c r="N57" s="476">
        <f>K57*(1-Recovery_OX!E57)*(1-Recovery_OX!F57)</f>
        <v>8.0966896627945512E-2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13.943379105067201</v>
      </c>
      <c r="H58" s="473">
        <f>H57+HWP!E58</f>
        <v>11.503287761680442</v>
      </c>
      <c r="I58" s="456"/>
      <c r="J58" s="475">
        <f>Garden!J65</f>
        <v>0</v>
      </c>
      <c r="K58" s="476">
        <f>Paper!J65</f>
        <v>7.549303403286016E-2</v>
      </c>
      <c r="L58" s="477">
        <f>Wood!J65</f>
        <v>0</v>
      </c>
      <c r="M58" s="478">
        <f>J58*(1-Recovery_OX!E58)*(1-Recovery_OX!F58)</f>
        <v>0</v>
      </c>
      <c r="N58" s="476">
        <f>K58*(1-Recovery_OX!E58)*(1-Recovery_OX!F58)</f>
        <v>7.549303403286016E-2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13.943379105067201</v>
      </c>
      <c r="H59" s="473">
        <f>H58+HWP!E59</f>
        <v>11.503287761680442</v>
      </c>
      <c r="I59" s="456"/>
      <c r="J59" s="475">
        <f>Garden!J66</f>
        <v>0</v>
      </c>
      <c r="K59" s="476">
        <f>Paper!J66</f>
        <v>7.0389238378188237E-2</v>
      </c>
      <c r="L59" s="477">
        <f>Wood!J66</f>
        <v>0</v>
      </c>
      <c r="M59" s="478">
        <f>J59*(1-Recovery_OX!E59)*(1-Recovery_OX!F59)</f>
        <v>0</v>
      </c>
      <c r="N59" s="476">
        <f>K59*(1-Recovery_OX!E59)*(1-Recovery_OX!F59)</f>
        <v>7.0389238378188237E-2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13.943379105067201</v>
      </c>
      <c r="H60" s="473">
        <f>H59+HWP!E60</f>
        <v>11.503287761680442</v>
      </c>
      <c r="I60" s="456"/>
      <c r="J60" s="475">
        <f>Garden!J67</f>
        <v>0</v>
      </c>
      <c r="K60" s="476">
        <f>Paper!J67</f>
        <v>6.5630490851709314E-2</v>
      </c>
      <c r="L60" s="477">
        <f>Wood!J67</f>
        <v>0</v>
      </c>
      <c r="M60" s="478">
        <f>J60*(1-Recovery_OX!E60)*(1-Recovery_OX!F60)</f>
        <v>0</v>
      </c>
      <c r="N60" s="476">
        <f>K60*(1-Recovery_OX!E60)*(1-Recovery_OX!F60)</f>
        <v>6.5630490851709314E-2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13.943379105067201</v>
      </c>
      <c r="H61" s="473">
        <f>H60+HWP!E61</f>
        <v>11.503287761680442</v>
      </c>
      <c r="I61" s="456"/>
      <c r="J61" s="475">
        <f>Garden!J68</f>
        <v>0</v>
      </c>
      <c r="K61" s="476">
        <f>Paper!J68</f>
        <v>6.1193464067527632E-2</v>
      </c>
      <c r="L61" s="477">
        <f>Wood!J68</f>
        <v>0</v>
      </c>
      <c r="M61" s="478">
        <f>J61*(1-Recovery_OX!E61)*(1-Recovery_OX!F61)</f>
        <v>0</v>
      </c>
      <c r="N61" s="476">
        <f>K61*(1-Recovery_OX!E61)*(1-Recovery_OX!F61)</f>
        <v>6.1193464067527632E-2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13.943379105067201</v>
      </c>
      <c r="H62" s="473">
        <f>H61+HWP!E62</f>
        <v>11.503287761680442</v>
      </c>
      <c r="I62" s="456"/>
      <c r="J62" s="475">
        <f>Garden!J69</f>
        <v>0</v>
      </c>
      <c r="K62" s="476">
        <f>Paper!J69</f>
        <v>5.7056407715199473E-2</v>
      </c>
      <c r="L62" s="477">
        <f>Wood!J69</f>
        <v>0</v>
      </c>
      <c r="M62" s="478">
        <f>J62*(1-Recovery_OX!E62)*(1-Recovery_OX!F62)</f>
        <v>0</v>
      </c>
      <c r="N62" s="476">
        <f>K62*(1-Recovery_OX!E62)*(1-Recovery_OX!F62)</f>
        <v>5.7056407715199473E-2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13.943379105067201</v>
      </c>
      <c r="H63" s="473">
        <f>H62+HWP!E63</f>
        <v>11.503287761680442</v>
      </c>
      <c r="I63" s="456"/>
      <c r="J63" s="475">
        <f>Garden!J70</f>
        <v>0</v>
      </c>
      <c r="K63" s="476">
        <f>Paper!J70</f>
        <v>5.3199041939686054E-2</v>
      </c>
      <c r="L63" s="477">
        <f>Wood!J70</f>
        <v>0</v>
      </c>
      <c r="M63" s="478">
        <f>J63*(1-Recovery_OX!E63)*(1-Recovery_OX!F63)</f>
        <v>0</v>
      </c>
      <c r="N63" s="476">
        <f>K63*(1-Recovery_OX!E63)*(1-Recovery_OX!F63)</f>
        <v>5.3199041939686054E-2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13.943379105067201</v>
      </c>
      <c r="H64" s="473">
        <f>H63+HWP!E64</f>
        <v>11.503287761680442</v>
      </c>
      <c r="I64" s="456"/>
      <c r="J64" s="475">
        <f>Garden!J71</f>
        <v>0</v>
      </c>
      <c r="K64" s="476">
        <f>Paper!J71</f>
        <v>4.9602457929480627E-2</v>
      </c>
      <c r="L64" s="477">
        <f>Wood!J71</f>
        <v>0</v>
      </c>
      <c r="M64" s="478">
        <f>J64*(1-Recovery_OX!E64)*(1-Recovery_OX!F64)</f>
        <v>0</v>
      </c>
      <c r="N64" s="476">
        <f>K64*(1-Recovery_OX!E64)*(1-Recovery_OX!F64)</f>
        <v>4.9602457929480627E-2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13.943379105067201</v>
      </c>
      <c r="H65" s="473">
        <f>H64+HWP!E65</f>
        <v>11.503287761680442</v>
      </c>
      <c r="I65" s="456"/>
      <c r="J65" s="475">
        <f>Garden!J72</f>
        <v>0</v>
      </c>
      <c r="K65" s="476">
        <f>Paper!J72</f>
        <v>4.6249025225592537E-2</v>
      </c>
      <c r="L65" s="477">
        <f>Wood!J72</f>
        <v>0</v>
      </c>
      <c r="M65" s="478">
        <f>J65*(1-Recovery_OX!E65)*(1-Recovery_OX!F65)</f>
        <v>0</v>
      </c>
      <c r="N65" s="476">
        <f>K65*(1-Recovery_OX!E65)*(1-Recovery_OX!F65)</f>
        <v>4.6249025225592537E-2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13.943379105067201</v>
      </c>
      <c r="H66" s="473">
        <f>H65+HWP!E66</f>
        <v>11.503287761680442</v>
      </c>
      <c r="I66" s="456"/>
      <c r="J66" s="475">
        <f>Garden!J73</f>
        <v>0</v>
      </c>
      <c r="K66" s="476">
        <f>Paper!J73</f>
        <v>4.3122305297016793E-2</v>
      </c>
      <c r="L66" s="477">
        <f>Wood!J73</f>
        <v>0</v>
      </c>
      <c r="M66" s="478">
        <f>J66*(1-Recovery_OX!E66)*(1-Recovery_OX!F66)</f>
        <v>0</v>
      </c>
      <c r="N66" s="476">
        <f>K66*(1-Recovery_OX!E66)*(1-Recovery_OX!F66)</f>
        <v>4.3122305297016793E-2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13.943379105067201</v>
      </c>
      <c r="H67" s="473">
        <f>H66+HWP!E67</f>
        <v>11.503287761680442</v>
      </c>
      <c r="I67" s="456"/>
      <c r="J67" s="475">
        <f>Garden!J74</f>
        <v>0</v>
      </c>
      <c r="K67" s="476">
        <f>Paper!J74</f>
        <v>4.0206970959035998E-2</v>
      </c>
      <c r="L67" s="477">
        <f>Wood!J74</f>
        <v>0</v>
      </c>
      <c r="M67" s="478">
        <f>J67*(1-Recovery_OX!E67)*(1-Recovery_OX!F67)</f>
        <v>0</v>
      </c>
      <c r="N67" s="476">
        <f>K67*(1-Recovery_OX!E67)*(1-Recovery_OX!F67)</f>
        <v>4.0206970959035998E-2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13.943379105067201</v>
      </c>
      <c r="H68" s="473">
        <f>H67+HWP!E68</f>
        <v>11.503287761680442</v>
      </c>
      <c r="I68" s="456"/>
      <c r="J68" s="475">
        <f>Garden!J75</f>
        <v>0</v>
      </c>
      <c r="K68" s="476">
        <f>Paper!J75</f>
        <v>3.7488731239343098E-2</v>
      </c>
      <c r="L68" s="477">
        <f>Wood!J75</f>
        <v>0</v>
      </c>
      <c r="M68" s="478">
        <f>J68*(1-Recovery_OX!E68)*(1-Recovery_OX!F68)</f>
        <v>0</v>
      </c>
      <c r="N68" s="476">
        <f>K68*(1-Recovery_OX!E68)*(1-Recovery_OX!F68)</f>
        <v>3.7488731239343098E-2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13.943379105067201</v>
      </c>
      <c r="H69" s="473">
        <f>H68+HWP!E69</f>
        <v>11.503287761680442</v>
      </c>
      <c r="I69" s="456"/>
      <c r="J69" s="475">
        <f>Garden!J76</f>
        <v>0</v>
      </c>
      <c r="K69" s="476">
        <f>Paper!J76</f>
        <v>3.4954261323678563E-2</v>
      </c>
      <c r="L69" s="477">
        <f>Wood!J76</f>
        <v>0</v>
      </c>
      <c r="M69" s="478">
        <f>J69*(1-Recovery_OX!E69)*(1-Recovery_OX!F69)</f>
        <v>0</v>
      </c>
      <c r="N69" s="476">
        <f>K69*(1-Recovery_OX!E69)*(1-Recovery_OX!F69)</f>
        <v>3.4954261323678563E-2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13.943379105067201</v>
      </c>
      <c r="H70" s="473">
        <f>H69+HWP!E70</f>
        <v>11.503287761680442</v>
      </c>
      <c r="I70" s="456"/>
      <c r="J70" s="475">
        <f>Garden!J77</f>
        <v>0</v>
      </c>
      <c r="K70" s="476">
        <f>Paper!J77</f>
        <v>3.2591137237575403E-2</v>
      </c>
      <c r="L70" s="477">
        <f>Wood!J77</f>
        <v>0</v>
      </c>
      <c r="M70" s="478">
        <f>J70*(1-Recovery_OX!E70)*(1-Recovery_OX!F70)</f>
        <v>0</v>
      </c>
      <c r="N70" s="476">
        <f>K70*(1-Recovery_OX!E70)*(1-Recovery_OX!F70)</f>
        <v>3.2591137237575403E-2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13.943379105067201</v>
      </c>
      <c r="H71" s="473">
        <f>H70+HWP!E71</f>
        <v>11.503287761680442</v>
      </c>
      <c r="I71" s="456"/>
      <c r="J71" s="475">
        <f>Garden!J78</f>
        <v>0</v>
      </c>
      <c r="K71" s="476">
        <f>Paper!J78</f>
        <v>3.0387774944021926E-2</v>
      </c>
      <c r="L71" s="477">
        <f>Wood!J78</f>
        <v>0</v>
      </c>
      <c r="M71" s="478">
        <f>J71*(1-Recovery_OX!E71)*(1-Recovery_OX!F71)</f>
        <v>0</v>
      </c>
      <c r="N71" s="476">
        <f>K71*(1-Recovery_OX!E71)*(1-Recovery_OX!F71)</f>
        <v>3.0387774944021926E-2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13.943379105067201</v>
      </c>
      <c r="H72" s="473">
        <f>H71+HWP!E72</f>
        <v>11.503287761680442</v>
      </c>
      <c r="I72" s="456"/>
      <c r="J72" s="475">
        <f>Garden!J79</f>
        <v>0</v>
      </c>
      <c r="K72" s="476">
        <f>Paper!J79</f>
        <v>2.8333373558498864E-2</v>
      </c>
      <c r="L72" s="477">
        <f>Wood!J79</f>
        <v>0</v>
      </c>
      <c r="M72" s="478">
        <f>J72*(1-Recovery_OX!E72)*(1-Recovery_OX!F72)</f>
        <v>0</v>
      </c>
      <c r="N72" s="476">
        <f>K72*(1-Recovery_OX!E72)*(1-Recovery_OX!F72)</f>
        <v>2.8333373558498864E-2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13.943379105067201</v>
      </c>
      <c r="H73" s="473">
        <f>H72+HWP!E73</f>
        <v>11.503287761680442</v>
      </c>
      <c r="I73" s="456"/>
      <c r="J73" s="475">
        <f>Garden!J80</f>
        <v>0</v>
      </c>
      <c r="K73" s="476">
        <f>Paper!J80</f>
        <v>2.6417862403030946E-2</v>
      </c>
      <c r="L73" s="477">
        <f>Wood!J80</f>
        <v>0</v>
      </c>
      <c r="M73" s="478">
        <f>J73*(1-Recovery_OX!E73)*(1-Recovery_OX!F73)</f>
        <v>0</v>
      </c>
      <c r="N73" s="476">
        <f>K73*(1-Recovery_OX!E73)*(1-Recovery_OX!F73)</f>
        <v>2.6417862403030946E-2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13.943379105067201</v>
      </c>
      <c r="H74" s="473">
        <f>H73+HWP!E74</f>
        <v>11.503287761680442</v>
      </c>
      <c r="I74" s="456"/>
      <c r="J74" s="475">
        <f>Garden!J81</f>
        <v>0</v>
      </c>
      <c r="K74" s="476">
        <f>Paper!J81</f>
        <v>2.4631851639711759E-2</v>
      </c>
      <c r="L74" s="477">
        <f>Wood!J81</f>
        <v>0</v>
      </c>
      <c r="M74" s="478">
        <f>J74*(1-Recovery_OX!E74)*(1-Recovery_OX!F74)</f>
        <v>0</v>
      </c>
      <c r="N74" s="476">
        <f>K74*(1-Recovery_OX!E74)*(1-Recovery_OX!F74)</f>
        <v>2.4631851639711759E-2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13.943379105067201</v>
      </c>
      <c r="H75" s="473">
        <f>H74+HWP!E75</f>
        <v>11.503287761680442</v>
      </c>
      <c r="I75" s="456"/>
      <c r="J75" s="475">
        <f>Garden!J82</f>
        <v>0</v>
      </c>
      <c r="K75" s="476">
        <f>Paper!J82</f>
        <v>2.2966586241707443E-2</v>
      </c>
      <c r="L75" s="477">
        <f>Wood!J82</f>
        <v>0</v>
      </c>
      <c r="M75" s="478">
        <f>J75*(1-Recovery_OX!E75)*(1-Recovery_OX!F75)</f>
        <v>0</v>
      </c>
      <c r="N75" s="476">
        <f>K75*(1-Recovery_OX!E75)*(1-Recovery_OX!F75)</f>
        <v>2.2966586241707443E-2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13.943379105067201</v>
      </c>
      <c r="H76" s="473">
        <f>H75+HWP!E76</f>
        <v>11.503287761680442</v>
      </c>
      <c r="I76" s="456"/>
      <c r="J76" s="475">
        <f>Garden!J83</f>
        <v>0</v>
      </c>
      <c r="K76" s="476">
        <f>Paper!J83</f>
        <v>2.1413903076104999E-2</v>
      </c>
      <c r="L76" s="477">
        <f>Wood!J83</f>
        <v>0</v>
      </c>
      <c r="M76" s="478">
        <f>J76*(1-Recovery_OX!E76)*(1-Recovery_OX!F76)</f>
        <v>0</v>
      </c>
      <c r="N76" s="476">
        <f>K76*(1-Recovery_OX!E76)*(1-Recovery_OX!F76)</f>
        <v>2.1413903076104999E-2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13.943379105067201</v>
      </c>
      <c r="H77" s="473">
        <f>H76+HWP!E77</f>
        <v>11.503287761680442</v>
      </c>
      <c r="I77" s="456"/>
      <c r="J77" s="475">
        <f>Garden!J84</f>
        <v>0</v>
      </c>
      <c r="K77" s="476">
        <f>Paper!J84</f>
        <v>1.9966190888225273E-2</v>
      </c>
      <c r="L77" s="477">
        <f>Wood!J84</f>
        <v>0</v>
      </c>
      <c r="M77" s="478">
        <f>J77*(1-Recovery_OX!E77)*(1-Recovery_OX!F77)</f>
        <v>0</v>
      </c>
      <c r="N77" s="476">
        <f>K77*(1-Recovery_OX!E77)*(1-Recovery_OX!F77)</f>
        <v>1.9966190888225273E-2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13.943379105067201</v>
      </c>
      <c r="H78" s="473">
        <f>H77+HWP!E78</f>
        <v>11.503287761680442</v>
      </c>
      <c r="I78" s="456"/>
      <c r="J78" s="475">
        <f>Garden!J85</f>
        <v>0</v>
      </c>
      <c r="K78" s="476">
        <f>Paper!J85</f>
        <v>1.8616352991243701E-2</v>
      </c>
      <c r="L78" s="477">
        <f>Wood!J85</f>
        <v>0</v>
      </c>
      <c r="M78" s="478">
        <f>J78*(1-Recovery_OX!E78)*(1-Recovery_OX!F78)</f>
        <v>0</v>
      </c>
      <c r="N78" s="476">
        <f>K78*(1-Recovery_OX!E78)*(1-Recovery_OX!F78)</f>
        <v>1.8616352991243701E-2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13.943379105067201</v>
      </c>
      <c r="H79" s="473">
        <f>H78+HWP!E79</f>
        <v>11.503287761680442</v>
      </c>
      <c r="I79" s="456"/>
      <c r="J79" s="475">
        <f>Garden!J86</f>
        <v>0</v>
      </c>
      <c r="K79" s="476">
        <f>Paper!J86</f>
        <v>1.7357772478223239E-2</v>
      </c>
      <c r="L79" s="477">
        <f>Wood!J86</f>
        <v>0</v>
      </c>
      <c r="M79" s="478">
        <f>J79*(1-Recovery_OX!E79)*(1-Recovery_OX!F79)</f>
        <v>0</v>
      </c>
      <c r="N79" s="476">
        <f>K79*(1-Recovery_OX!E79)*(1-Recovery_OX!F79)</f>
        <v>1.7357772478223239E-2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13.943379105067201</v>
      </c>
      <c r="H80" s="473">
        <f>H79+HWP!E80</f>
        <v>11.503287761680442</v>
      </c>
      <c r="I80" s="456"/>
      <c r="J80" s="475">
        <f>Garden!J87</f>
        <v>0</v>
      </c>
      <c r="K80" s="476">
        <f>Paper!J87</f>
        <v>1.6184279786028908E-2</v>
      </c>
      <c r="L80" s="477">
        <f>Wood!J87</f>
        <v>0</v>
      </c>
      <c r="M80" s="478">
        <f>J80*(1-Recovery_OX!E80)*(1-Recovery_OX!F80)</f>
        <v>0</v>
      </c>
      <c r="N80" s="476">
        <f>K80*(1-Recovery_OX!E80)*(1-Recovery_OX!F80)</f>
        <v>1.6184279786028908E-2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13.943379105067201</v>
      </c>
      <c r="H81" s="473">
        <f>H80+HWP!E81</f>
        <v>11.503287761680442</v>
      </c>
      <c r="I81" s="456"/>
      <c r="J81" s="475">
        <f>Garden!J88</f>
        <v>0</v>
      </c>
      <c r="K81" s="476">
        <f>Paper!J88</f>
        <v>1.5090122452122115E-2</v>
      </c>
      <c r="L81" s="477">
        <f>Wood!J88</f>
        <v>0</v>
      </c>
      <c r="M81" s="478">
        <f>J81*(1-Recovery_OX!E81)*(1-Recovery_OX!F81)</f>
        <v>0</v>
      </c>
      <c r="N81" s="476">
        <f>K81*(1-Recovery_OX!E81)*(1-Recovery_OX!F81)</f>
        <v>1.5090122452122115E-2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13.943379105067201</v>
      </c>
      <c r="H82" s="473">
        <f>H81+HWP!E82</f>
        <v>11.503287761680442</v>
      </c>
      <c r="I82" s="456"/>
      <c r="J82" s="475">
        <f>Garden!J89</f>
        <v>0</v>
      </c>
      <c r="K82" s="476">
        <f>Paper!J89</f>
        <v>1.4069936915982652E-2</v>
      </c>
      <c r="L82" s="477">
        <f>Wood!J89</f>
        <v>0</v>
      </c>
      <c r="M82" s="478">
        <f>J82*(1-Recovery_OX!E82)*(1-Recovery_OX!F82)</f>
        <v>0</v>
      </c>
      <c r="N82" s="476">
        <f>K82*(1-Recovery_OX!E82)*(1-Recovery_OX!F82)</f>
        <v>1.4069936915982652E-2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13.943379105067201</v>
      </c>
      <c r="H83" s="473">
        <f>H82+HWP!E83</f>
        <v>11.503287761680442</v>
      </c>
      <c r="I83" s="456"/>
      <c r="J83" s="475">
        <f>Garden!J90</f>
        <v>0</v>
      </c>
      <c r="K83" s="476">
        <f>Paper!J90</f>
        <v>1.3118722226928782E-2</v>
      </c>
      <c r="L83" s="477">
        <f>Wood!J90</f>
        <v>0</v>
      </c>
      <c r="M83" s="478">
        <f>J83*(1-Recovery_OX!E83)*(1-Recovery_OX!F83)</f>
        <v>0</v>
      </c>
      <c r="N83" s="476">
        <f>K83*(1-Recovery_OX!E83)*(1-Recovery_OX!F83)</f>
        <v>1.3118722226928782E-2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13.943379105067201</v>
      </c>
      <c r="H84" s="473">
        <f>H83+HWP!E84</f>
        <v>11.503287761680442</v>
      </c>
      <c r="I84" s="456"/>
      <c r="J84" s="475">
        <f>Garden!J91</f>
        <v>0</v>
      </c>
      <c r="K84" s="476">
        <f>Paper!J91</f>
        <v>1.2231815529451196E-2</v>
      </c>
      <c r="L84" s="477">
        <f>Wood!J91</f>
        <v>0</v>
      </c>
      <c r="M84" s="478">
        <f>J84*(1-Recovery_OX!E84)*(1-Recovery_OX!F84)</f>
        <v>0</v>
      </c>
      <c r="N84" s="476">
        <f>K84*(1-Recovery_OX!E84)*(1-Recovery_OX!F84)</f>
        <v>1.2231815529451196E-2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13.943379105067201</v>
      </c>
      <c r="H85" s="473">
        <f>H84+HWP!E85</f>
        <v>11.503287761680442</v>
      </c>
      <c r="I85" s="456"/>
      <c r="J85" s="475">
        <f>Garden!J92</f>
        <v>0</v>
      </c>
      <c r="K85" s="476">
        <f>Paper!J92</f>
        <v>1.14048692058899E-2</v>
      </c>
      <c r="L85" s="477">
        <f>Wood!J92</f>
        <v>0</v>
      </c>
      <c r="M85" s="478">
        <f>J85*(1-Recovery_OX!E85)*(1-Recovery_OX!F85)</f>
        <v>0</v>
      </c>
      <c r="N85" s="476">
        <f>K85*(1-Recovery_OX!E85)*(1-Recovery_OX!F85)</f>
        <v>1.14048692058899E-2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13.943379105067201</v>
      </c>
      <c r="H86" s="473">
        <f>H85+HWP!E86</f>
        <v>11.503287761680442</v>
      </c>
      <c r="I86" s="456"/>
      <c r="J86" s="475">
        <f>Garden!J93</f>
        <v>0</v>
      </c>
      <c r="K86" s="476">
        <f>Paper!J93</f>
        <v>1.0633829564407404E-2</v>
      </c>
      <c r="L86" s="477">
        <f>Wood!J93</f>
        <v>0</v>
      </c>
      <c r="M86" s="478">
        <f>J86*(1-Recovery_OX!E86)*(1-Recovery_OX!F86)</f>
        <v>0</v>
      </c>
      <c r="N86" s="476">
        <f>K86*(1-Recovery_OX!E86)*(1-Recovery_OX!F86)</f>
        <v>1.0633829564407404E-2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13.943379105067201</v>
      </c>
      <c r="H87" s="473">
        <f>H86+HWP!E87</f>
        <v>11.503287761680442</v>
      </c>
      <c r="I87" s="456"/>
      <c r="J87" s="475">
        <f>Garden!J94</f>
        <v>0</v>
      </c>
      <c r="K87" s="476">
        <f>Paper!J94</f>
        <v>9.9149169677866262E-3</v>
      </c>
      <c r="L87" s="477">
        <f>Wood!J94</f>
        <v>0</v>
      </c>
      <c r="M87" s="478">
        <f>J87*(1-Recovery_OX!E87)*(1-Recovery_OX!F87)</f>
        <v>0</v>
      </c>
      <c r="N87" s="476">
        <f>K87*(1-Recovery_OX!E87)*(1-Recovery_OX!F87)</f>
        <v>9.9149169677866262E-3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13.943379105067201</v>
      </c>
      <c r="H88" s="473">
        <f>H87+HWP!E88</f>
        <v>11.503287761680442</v>
      </c>
      <c r="I88" s="456"/>
      <c r="J88" s="475">
        <f>Garden!J95</f>
        <v>0</v>
      </c>
      <c r="K88" s="476">
        <f>Paper!J95</f>
        <v>9.2446073056448742E-3</v>
      </c>
      <c r="L88" s="477">
        <f>Wood!J95</f>
        <v>0</v>
      </c>
      <c r="M88" s="478">
        <f>J88*(1-Recovery_OX!E88)*(1-Recovery_OX!F88)</f>
        <v>0</v>
      </c>
      <c r="N88" s="476">
        <f>K88*(1-Recovery_OX!E88)*(1-Recovery_OX!F88)</f>
        <v>9.2446073056448742E-3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13.943379105067201</v>
      </c>
      <c r="H89" s="473">
        <f>H88+HWP!E89</f>
        <v>11.503287761680442</v>
      </c>
      <c r="I89" s="456"/>
      <c r="J89" s="475">
        <f>Garden!J96</f>
        <v>0</v>
      </c>
      <c r="K89" s="476">
        <f>Paper!J96</f>
        <v>8.6196147192406595E-3</v>
      </c>
      <c r="L89" s="477">
        <f>Wood!J96</f>
        <v>0</v>
      </c>
      <c r="M89" s="478">
        <f>J89*(1-Recovery_OX!E89)*(1-Recovery_OX!F89)</f>
        <v>0</v>
      </c>
      <c r="N89" s="476">
        <f>K89*(1-Recovery_OX!E89)*(1-Recovery_OX!F89)</f>
        <v>8.6196147192406595E-3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13.943379105067201</v>
      </c>
      <c r="H90" s="473">
        <f>H89+HWP!E90</f>
        <v>11.503287761680442</v>
      </c>
      <c r="I90" s="456"/>
      <c r="J90" s="475">
        <f>Garden!J97</f>
        <v>0</v>
      </c>
      <c r="K90" s="476">
        <f>Paper!J97</f>
        <v>8.0368754941903368E-3</v>
      </c>
      <c r="L90" s="477">
        <f>Wood!J97</f>
        <v>0</v>
      </c>
      <c r="M90" s="478">
        <f>J90*(1-Recovery_OX!E90)*(1-Recovery_OX!F90)</f>
        <v>0</v>
      </c>
      <c r="N90" s="476">
        <f>K90*(1-Recovery_OX!E90)*(1-Recovery_OX!F90)</f>
        <v>8.0368754941903368E-3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13.943379105067201</v>
      </c>
      <c r="H91" s="473">
        <f>H90+HWP!E91</f>
        <v>11.503287761680442</v>
      </c>
      <c r="I91" s="456"/>
      <c r="J91" s="475">
        <f>Garden!J98</f>
        <v>0</v>
      </c>
      <c r="K91" s="476">
        <f>Paper!J98</f>
        <v>7.4935330421366329E-3</v>
      </c>
      <c r="L91" s="477">
        <f>Wood!J98</f>
        <v>0</v>
      </c>
      <c r="M91" s="478">
        <f>J91*(1-Recovery_OX!E91)*(1-Recovery_OX!F91)</f>
        <v>0</v>
      </c>
      <c r="N91" s="476">
        <f>K91*(1-Recovery_OX!E91)*(1-Recovery_OX!F91)</f>
        <v>7.4935330421366329E-3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13.943379105067201</v>
      </c>
      <c r="H92" s="482">
        <f>H91+HWP!E92</f>
        <v>11.503287761680442</v>
      </c>
      <c r="I92" s="456"/>
      <c r="J92" s="484">
        <f>Garden!J99</f>
        <v>0</v>
      </c>
      <c r="K92" s="485">
        <f>Paper!J99</f>
        <v>6.986923897749216E-3</v>
      </c>
      <c r="L92" s="486">
        <f>Wood!J99</f>
        <v>0</v>
      </c>
      <c r="M92" s="487">
        <f>J92*(1-Recovery_OX!E92)*(1-Recovery_OX!F92)</f>
        <v>0</v>
      </c>
      <c r="N92" s="485">
        <f>K92*(1-Recovery_OX!E92)*(1-Recovery_OX!F92)</f>
        <v>6.986923897749216E-3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2017-09-14T06:35:33Z</dcterms:modified>
</cp:coreProperties>
</file>