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K89" i="7"/>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P83" i="32"/>
  <c r="C67" i="32"/>
  <c r="P67" i="32"/>
  <c r="C67" i="34"/>
  <c r="P52" i="32"/>
  <c r="C42" i="34"/>
  <c r="F46" i="7"/>
  <c r="E56" i="7"/>
  <c r="P61" i="35" s="1"/>
  <c r="O62" i="6"/>
  <c r="M63" i="7" s="1"/>
  <c r="O74" i="6"/>
  <c r="M75" i="7" s="1"/>
  <c r="O23" i="6"/>
  <c r="P23" i="6" s="1"/>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C78" i="18" l="1"/>
  <c r="C63" i="32"/>
  <c r="C89" i="33"/>
  <c r="P84" i="31"/>
  <c r="C53" i="31"/>
  <c r="C82" i="31"/>
  <c r="F82" i="31" s="1"/>
  <c r="G82" i="31" s="1"/>
  <c r="C55" i="31"/>
  <c r="P79" i="32"/>
  <c r="M37" i="7"/>
  <c r="P53" i="31"/>
  <c r="P77" i="33"/>
  <c r="C76" i="18"/>
  <c r="C84" i="35"/>
  <c r="P63" i="32"/>
  <c r="C62" i="34"/>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T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F54" i="31" s="1"/>
  <c r="H54" i="31" s="1"/>
  <c r="C95" i="34"/>
  <c r="C61" i="35"/>
  <c r="F61" i="35" s="1"/>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0" i="3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F48" i="35" l="1"/>
  <c r="R55" i="31"/>
  <c r="F56" i="34"/>
  <c r="H56" i="34" s="1"/>
  <c r="R94" i="33"/>
  <c r="S94" i="33" s="1"/>
  <c r="R51" i="33"/>
  <c r="S51" i="33" s="1"/>
  <c r="F55" i="32"/>
  <c r="R59" i="31"/>
  <c r="S59" i="31" s="1"/>
  <c r="R57" i="31"/>
  <c r="F50" i="32"/>
  <c r="F44" i="35"/>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H89" i="34" s="1"/>
  <c r="R84" i="18"/>
  <c r="T84" i="18" s="1"/>
  <c r="F61" i="34"/>
  <c r="G61" i="34" s="1"/>
  <c r="F44" i="32"/>
  <c r="R42" i="33"/>
  <c r="T42" i="33" s="1"/>
  <c r="R44" i="31"/>
  <c r="T44" i="31" s="1"/>
  <c r="R44" i="37"/>
  <c r="T44" i="37" s="1"/>
  <c r="F43" i="32"/>
  <c r="F68" i="37"/>
  <c r="H68" i="37" s="1"/>
  <c r="G68" i="34"/>
  <c r="H68" i="34"/>
  <c r="M81" i="39"/>
  <c r="E75" i="38" s="1"/>
  <c r="F53" i="31"/>
  <c r="H53" i="31" s="1"/>
  <c r="F86" i="36"/>
  <c r="G86" i="36" s="1"/>
  <c r="F90" i="36"/>
  <c r="F48" i="34"/>
  <c r="G48" i="34" s="1"/>
  <c r="F80" i="31"/>
  <c r="H80" i="31" s="1"/>
  <c r="C50" i="39"/>
  <c r="R47" i="37"/>
  <c r="S47" i="37" s="1"/>
  <c r="R71" i="37"/>
  <c r="T71" i="37" s="1"/>
  <c r="T77" i="18"/>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T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S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H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L65" i="39"/>
  <c r="D59" i="3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G66" i="35"/>
  <c r="H84" i="31"/>
  <c r="F49" i="31"/>
  <c r="F89" i="31"/>
  <c r="F95" i="35"/>
  <c r="G95" i="35" s="1"/>
  <c r="G76" i="18"/>
  <c r="G58" i="37"/>
  <c r="T48" i="33"/>
  <c r="S48" i="33"/>
  <c r="T45" i="33"/>
  <c r="T73" i="33"/>
  <c r="T79" i="37"/>
  <c r="S79" i="37"/>
  <c r="R46" i="18"/>
  <c r="T46" i="18" s="1"/>
  <c r="T81" i="33"/>
  <c r="S70" i="34"/>
  <c r="T67" i="35"/>
  <c r="T97" i="37"/>
  <c r="S41" i="37"/>
  <c r="G56" i="31"/>
  <c r="H56" i="31"/>
  <c r="T43" i="33"/>
  <c r="T67" i="37"/>
  <c r="R75" i="18"/>
  <c r="S75" i="18" s="1"/>
  <c r="S41" i="35"/>
  <c r="T78" i="35"/>
  <c r="G96" i="31"/>
  <c r="H92" i="37"/>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S72" i="37"/>
  <c r="G58" i="31"/>
  <c r="G36" i="36"/>
  <c r="G96" i="37"/>
  <c r="T57" i="31"/>
  <c r="S57" i="31"/>
  <c r="G93" i="34"/>
  <c r="H93" i="34"/>
  <c r="S81" i="31"/>
  <c r="T81" i="31"/>
  <c r="H48" i="35"/>
  <c r="G48" i="35"/>
  <c r="H44" i="35"/>
  <c r="G44" i="35"/>
  <c r="H85" i="34"/>
  <c r="G85" i="34"/>
  <c r="S41" i="31"/>
  <c r="T41" i="31"/>
  <c r="S86" i="31"/>
  <c r="T78" i="31"/>
  <c r="R63" i="32"/>
  <c r="R93" i="32"/>
  <c r="R74" i="32"/>
  <c r="T56" i="36"/>
  <c r="S78" i="36"/>
  <c r="S64" i="36"/>
  <c r="S34" i="36"/>
  <c r="T46" i="36"/>
  <c r="R96" i="32"/>
  <c r="R90" i="32"/>
  <c r="R68" i="32"/>
  <c r="R85" i="32"/>
  <c r="R49" i="32"/>
  <c r="T32" i="36"/>
  <c r="T50" i="36"/>
  <c r="S89" i="36"/>
  <c r="H84" i="34"/>
  <c r="G84" i="34"/>
  <c r="L58" i="39"/>
  <c r="F59" i="40"/>
  <c r="D58" i="39"/>
  <c r="F59" i="18"/>
  <c r="F81" i="33"/>
  <c r="H80" i="39"/>
  <c r="H67" i="34"/>
  <c r="G67" i="34"/>
  <c r="F79" i="33"/>
  <c r="H78" i="39"/>
  <c r="D74" i="39"/>
  <c r="F75" i="18"/>
  <c r="H48" i="34"/>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G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H44" i="36"/>
  <c r="H51" i="36"/>
  <c r="G35" i="36"/>
  <c r="H35" i="36"/>
  <c r="G58" i="36"/>
  <c r="H58" i="36"/>
  <c r="G61" i="36"/>
  <c r="H61" i="36"/>
  <c r="T96" i="35"/>
  <c r="S96" i="35"/>
  <c r="T42" i="35"/>
  <c r="S42" i="35"/>
  <c r="S90" i="35"/>
  <c r="T90" i="35"/>
  <c r="K10" i="32"/>
  <c r="K9" i="32"/>
  <c r="K12" i="32"/>
  <c r="S55" i="31"/>
  <c r="T55" i="31"/>
  <c r="T76" i="31"/>
  <c r="S76" i="31"/>
  <c r="S59" i="18"/>
  <c r="T89" i="18"/>
  <c r="T59" i="18"/>
  <c r="S86" i="18"/>
  <c r="S98" i="18"/>
  <c r="T86" i="18"/>
  <c r="S97" i="18"/>
  <c r="S55" i="18"/>
  <c r="G59" i="36"/>
  <c r="H19" i="36"/>
  <c r="J19" i="36" s="1"/>
  <c r="K19" i="36" s="1"/>
  <c r="I17" i="17" s="1"/>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G83" i="36"/>
  <c r="G53" i="36"/>
  <c r="H69" i="36"/>
  <c r="G69" i="36"/>
  <c r="T84" i="35"/>
  <c r="S84" i="35"/>
  <c r="T72" i="35"/>
  <c r="S72" i="35"/>
  <c r="S57" i="35"/>
  <c r="T57" i="35"/>
  <c r="T85" i="35"/>
  <c r="S85" i="35"/>
  <c r="G63" i="18"/>
  <c r="H63" i="18"/>
  <c r="G82" i="18"/>
  <c r="H82" i="18"/>
  <c r="G60" i="18"/>
  <c r="S91" i="35"/>
  <c r="S76" i="35"/>
  <c r="T73" i="35"/>
  <c r="S59" i="35"/>
  <c r="D40" i="38"/>
  <c r="S79" i="18"/>
  <c r="T67" i="18"/>
  <c r="T73" i="18"/>
  <c r="T87" i="18"/>
  <c r="S76" i="18"/>
  <c r="T96" i="18"/>
  <c r="T81" i="18"/>
  <c r="S82" i="18"/>
  <c r="G64" i="37"/>
  <c r="S54" i="18"/>
  <c r="T52" i="18"/>
  <c r="T56" i="35"/>
  <c r="G80" i="31"/>
  <c r="T88" i="18"/>
  <c r="T68" i="18"/>
  <c r="S72" i="18"/>
  <c r="G54" i="31"/>
  <c r="G76" i="31"/>
  <c r="E90" i="38"/>
  <c r="E45" i="38"/>
  <c r="T49" i="35"/>
  <c r="S50" i="35"/>
  <c r="T61" i="18"/>
  <c r="S51" i="18"/>
  <c r="S56" i="36"/>
  <c r="T78" i="36"/>
  <c r="T64" i="36"/>
  <c r="T34" i="36"/>
  <c r="T74" i="36"/>
  <c r="T33" i="36"/>
  <c r="D70" i="38"/>
  <c r="S38" i="36"/>
  <c r="S50" i="36"/>
  <c r="T89" i="36"/>
  <c r="T74" i="35"/>
  <c r="S74" i="35"/>
  <c r="S69" i="31"/>
  <c r="T69" i="31"/>
  <c r="G96" i="36"/>
  <c r="H96"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84" i="36"/>
  <c r="S55" i="35"/>
  <c r="T55" i="35"/>
  <c r="S98" i="40"/>
  <c r="S93" i="40"/>
  <c r="T95" i="40"/>
  <c r="T99" i="40"/>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8" i="18"/>
  <c r="G98" i="18"/>
  <c r="G86"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S40" i="37" l="1"/>
  <c r="G73" i="34"/>
  <c r="H24" i="36"/>
  <c r="H94" i="36"/>
  <c r="G22" i="36"/>
  <c r="G48" i="36"/>
  <c r="G34" i="36"/>
  <c r="H86" i="36"/>
  <c r="H37" i="36"/>
  <c r="G53" i="31"/>
  <c r="H69" i="31"/>
  <c r="H69" i="18"/>
  <c r="G60" i="37"/>
  <c r="H65" i="18"/>
  <c r="H82" i="37"/>
  <c r="G68" i="37"/>
  <c r="H53" i="37"/>
  <c r="H94" i="37"/>
  <c r="G61" i="18"/>
  <c r="S42" i="18"/>
  <c r="G69" i="34"/>
  <c r="H83" i="34"/>
  <c r="T60" i="18"/>
  <c r="H67" i="31"/>
  <c r="G50" i="34"/>
  <c r="T59" i="31"/>
  <c r="H61" i="34"/>
  <c r="H99" i="34"/>
  <c r="H52" i="31"/>
  <c r="G70" i="18"/>
  <c r="H66" i="31"/>
  <c r="G56" i="34"/>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I21" i="40" s="1"/>
  <c r="J22" i="40" s="1"/>
  <c r="K22" i="40" s="1"/>
  <c r="K20" i="17" s="1"/>
  <c r="J23" i="36"/>
  <c r="K23" i="36" s="1"/>
  <c r="I21"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c r="K29" i="36" s="1"/>
  <c r="I27" i="17" s="1"/>
  <c r="B30" i="35" l="1"/>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K24" i="32"/>
  <c r="F22" i="17" s="1"/>
  <c r="I24" i="32"/>
  <c r="J25" i="32" s="1"/>
  <c r="U24" i="34"/>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6" i="35" l="1"/>
  <c r="I25" i="32"/>
  <c r="J26" i="32" s="1"/>
  <c r="U25" i="34"/>
  <c r="J25" i="18"/>
  <c r="K25" i="18" s="1"/>
  <c r="C23" i="17" s="1"/>
  <c r="I25" i="18"/>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V26" i="34"/>
  <c r="W26" i="34" s="1"/>
  <c r="X24" i="17" s="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L23" i="17"/>
  <c r="E18" i="28" s="1"/>
  <c r="M18" i="38" s="1"/>
  <c r="V27" i="34"/>
  <c r="W27" i="34" s="1"/>
  <c r="X25" i="17" s="1"/>
  <c r="U27" i="34"/>
  <c r="N16" i="38"/>
  <c r="O16" i="38"/>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N17" i="38" l="1"/>
  <c r="O17" i="38"/>
  <c r="O23" i="17"/>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c r="L26" i="17" l="1"/>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V58" i="34"/>
  <c r="W58" i="34" s="1"/>
  <c r="X56" i="17" s="1"/>
  <c r="U58" i="34"/>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N48" i="38"/>
  <c r="U59" i="34"/>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O76" i="17" l="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V86" i="34" l="1"/>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<sst xmlns="http://schemas.openxmlformats.org/spreadsheetml/2006/main" count="1446" uniqueCount="339">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</sst>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36.264136281999996</v>
          </cell>
        </row>
        <row r="31">
          <cell r="B31">
            <v>36.990224304000002</v>
          </cell>
        </row>
        <row r="32">
          <cell r="B32">
            <v>37.833907848000003</v>
          </cell>
        </row>
        <row r="33">
          <cell r="B33">
            <v>39.045816281999997</v>
          </cell>
        </row>
        <row r="34">
          <cell r="B34">
            <v>39.499647373999998</v>
          </cell>
        </row>
        <row r="35">
          <cell r="B35">
            <v>40.597646011999998</v>
          </cell>
        </row>
        <row r="36">
          <cell r="B36">
            <v>41.065872298000002</v>
          </cell>
        </row>
        <row r="37">
          <cell r="B37">
            <v>41.521789650000002</v>
          </cell>
        </row>
        <row r="38">
          <cell r="B38">
            <v>41.960877837999995</v>
          </cell>
        </row>
        <row r="39">
          <cell r="B39">
            <v>42.377503959999999</v>
          </cell>
        </row>
        <row r="40">
          <cell r="B40">
            <v>50.591805000000001</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52.622222774000001</v>
          </cell>
        </row>
        <row r="30">
          <cell r="B30">
            <v>53.193232135999999</v>
          </cell>
        </row>
        <row r="31">
          <cell r="B31">
            <v>54.313345129999995</v>
          </cell>
        </row>
        <row r="32">
          <cell r="B32">
            <v>55.425391251999997</v>
          </cell>
        </row>
        <row r="33">
          <cell r="B33">
            <v>56.509620574000003</v>
          </cell>
        </row>
        <row r="34">
          <cell r="B34">
            <v>57.601847226000004</v>
          </cell>
        </row>
        <row r="35">
          <cell r="B35">
            <v>58.965079052</v>
          </cell>
        </row>
        <row r="36">
          <cell r="B36">
            <v>60.435614183999995</v>
          </cell>
        </row>
        <row r="37">
          <cell r="B37">
            <v>61.906149315999997</v>
          </cell>
        </row>
        <row r="38">
          <cell r="B38">
            <v>63.376684447999999</v>
          </cell>
        </row>
        <row r="39">
          <cell r="B39">
            <v>64.847219580000001</v>
          </cell>
        </row>
        <row r="40">
          <cell r="B40">
            <v>66.31775471200001</v>
          </cell>
        </row>
        <row r="41">
          <cell r="B41">
            <v>67.788289844000005</v>
          </cell>
        </row>
        <row r="42">
          <cell r="B42">
            <v>69.258824976</v>
          </cell>
        </row>
        <row r="43">
          <cell r="B43">
            <v>70.729360107999995</v>
          </cell>
        </row>
        <row r="44">
          <cell r="B44">
            <v>72.199895240000004</v>
          </cell>
        </row>
        <row r="45">
          <cell r="B45">
            <v>73.670430371999998</v>
          </cell>
        </row>
        <row r="46">
          <cell r="B46">
            <v>75.140965504000008</v>
          </cell>
        </row>
        <row r="47">
          <cell r="B47">
            <v>76.611500636000002</v>
          </cell>
        </row>
        <row r="48">
          <cell r="B48">
            <v>78.082035767999997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Samarinda</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1.1831174462002498</v>
      </c>
      <c r="E18" s="535">
        <f>Amnt_Deposited!F14*$F$11*(1-DOCF)*Garden!E19</f>
        <v>0</v>
      </c>
      <c r="F18" s="535">
        <f>Amnt_Deposited!D14*$D$11*(1-DOCF)*Paper!E19</f>
        <v>0.93561471607559987</v>
      </c>
      <c r="G18" s="535">
        <f>Amnt_Deposited!G14*$D$12*(1-DOCF)*Wood!E19</f>
        <v>0.77188214076236994</v>
      </c>
      <c r="H18" s="535">
        <f>Amnt_Deposited!H14*$F$12*(1-DOCF)*Textiles!E19</f>
        <v>0.11749580155367997</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3.0081101045918994</v>
      </c>
      <c r="O18" s="473">
        <f t="shared" ref="O18:O81" si="1">O17+N18</f>
        <v>3.0081101045918994</v>
      </c>
    </row>
    <row r="19" spans="2:15">
      <c r="B19" s="470">
        <f>B18+1</f>
        <v>1951</v>
      </c>
      <c r="C19" s="533">
        <f>Amnt_Deposited!O15*$D$10*(1-DOCF)*MSW!E20</f>
        <v>0</v>
      </c>
      <c r="D19" s="534">
        <f>Amnt_Deposited!C15*$F$10*(1-DOCF)*Food!E20</f>
        <v>1.2068060679180002</v>
      </c>
      <c r="E19" s="535">
        <f>Amnt_Deposited!F15*$F$11*(1-DOCF)*Garden!E20</f>
        <v>0</v>
      </c>
      <c r="F19" s="535">
        <f>Amnt_Deposited!D15*$D$11*(1-DOCF)*Paper!E20</f>
        <v>0.95434778704320022</v>
      </c>
      <c r="G19" s="535">
        <f>Amnt_Deposited!G15*$D$12*(1-DOCF)*Wood!E20</f>
        <v>0.78733692431064006</v>
      </c>
      <c r="H19" s="535">
        <f>Amnt_Deposited!H15*$F$12*(1-DOCF)*Textiles!E20</f>
        <v>0.11984832674495999</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3.0683391060168006</v>
      </c>
      <c r="O19" s="473">
        <f t="shared" si="1"/>
        <v>6.0764492106087005</v>
      </c>
    </row>
    <row r="20" spans="2:15">
      <c r="B20" s="470">
        <f t="shared" ref="B20:B83" si="2">B19+1</f>
        <v>1952</v>
      </c>
      <c r="C20" s="533">
        <f>Amnt_Deposited!O16*$D$10*(1-DOCF)*MSW!E21</f>
        <v>0</v>
      </c>
      <c r="D20" s="534">
        <f>Amnt_Deposited!C16*$F$10*(1-DOCF)*Food!E21</f>
        <v>1.2343312435410001</v>
      </c>
      <c r="E20" s="535">
        <f>Amnt_Deposited!F16*$F$11*(1-DOCF)*Garden!E21</f>
        <v>0</v>
      </c>
      <c r="F20" s="535">
        <f>Amnt_Deposited!D16*$D$11*(1-DOCF)*Paper!E21</f>
        <v>0.9761148224784002</v>
      </c>
      <c r="G20" s="535">
        <f>Amnt_Deposited!G16*$D$12*(1-DOCF)*Wood!E21</f>
        <v>0.80529472854468009</v>
      </c>
      <c r="H20" s="535">
        <f>Amnt_Deposited!H16*$F$12*(1-DOCF)*Textiles!E21</f>
        <v>0.12258186142751999</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3.1383226559916002</v>
      </c>
      <c r="O20" s="473">
        <f t="shared" si="1"/>
        <v>9.2147718666003016</v>
      </c>
    </row>
    <row r="21" spans="2:15">
      <c r="B21" s="470">
        <f t="shared" si="2"/>
        <v>1953</v>
      </c>
      <c r="C21" s="533">
        <f>Amnt_Deposited!O17*$D$10*(1-DOCF)*MSW!E22</f>
        <v>0</v>
      </c>
      <c r="D21" s="534">
        <f>Amnt_Deposited!C17*$F$10*(1-DOCF)*Food!E22</f>
        <v>1.2738697562002497</v>
      </c>
      <c r="E21" s="535">
        <f>Amnt_Deposited!F17*$F$11*(1-DOCF)*Garden!E22</f>
        <v>0</v>
      </c>
      <c r="F21" s="535">
        <f>Amnt_Deposited!D17*$D$11*(1-DOCF)*Paper!E22</f>
        <v>1.0073820600756</v>
      </c>
      <c r="G21" s="535">
        <f>Amnt_Deposited!G17*$D$12*(1-DOCF)*Wood!E22</f>
        <v>0.83109019956236996</v>
      </c>
      <c r="H21" s="535">
        <f>Amnt_Deposited!H17*$F$12*(1-DOCF)*Textiles!E22</f>
        <v>0.12650844475367998</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3.2388504605918995</v>
      </c>
      <c r="O21" s="473">
        <f t="shared" si="1"/>
        <v>12.453622327192202</v>
      </c>
    </row>
    <row r="22" spans="2:15">
      <c r="B22" s="470">
        <f t="shared" si="2"/>
        <v>1954</v>
      </c>
      <c r="C22" s="533">
        <f>Amnt_Deposited!O18*$D$10*(1-DOCF)*MSW!E23</f>
        <v>0</v>
      </c>
      <c r="D22" s="534">
        <f>Amnt_Deposited!C18*$F$10*(1-DOCF)*Food!E23</f>
        <v>1.2886759955767499</v>
      </c>
      <c r="E22" s="535">
        <f>Amnt_Deposited!F18*$F$11*(1-DOCF)*Garden!E23</f>
        <v>0</v>
      </c>
      <c r="F22" s="535">
        <f>Amnt_Deposited!D18*$D$11*(1-DOCF)*Paper!E23</f>
        <v>1.0190909022492001</v>
      </c>
      <c r="G22" s="535">
        <f>Amnt_Deposited!G18*$D$12*(1-DOCF)*Wood!E23</f>
        <v>0.84074999435558995</v>
      </c>
      <c r="H22" s="535">
        <f>Amnt_Deposited!H18*$F$12*(1-DOCF)*Textiles!E23</f>
        <v>0.12797885749175997</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3.2764957496733</v>
      </c>
      <c r="O22" s="473">
        <f t="shared" si="1"/>
        <v>15.730118076865502</v>
      </c>
    </row>
    <row r="23" spans="2:15">
      <c r="B23" s="470">
        <f t="shared" si="2"/>
        <v>1955</v>
      </c>
      <c r="C23" s="533">
        <f>Amnt_Deposited!O19*$D$10*(1-DOCF)*MSW!E24</f>
        <v>0</v>
      </c>
      <c r="D23" s="534">
        <f>Amnt_Deposited!C19*$F$10*(1-DOCF)*Food!E24</f>
        <v>1.3244982011414999</v>
      </c>
      <c r="E23" s="535">
        <f>Amnt_Deposited!F19*$F$11*(1-DOCF)*Garden!E24</f>
        <v>0</v>
      </c>
      <c r="F23" s="535">
        <f>Amnt_Deposited!D19*$D$11*(1-DOCF)*Paper!E24</f>
        <v>1.0474192671096001</v>
      </c>
      <c r="G23" s="535">
        <f>Amnt_Deposited!G19*$D$12*(1-DOCF)*Wood!E24</f>
        <v>0.86412089536542003</v>
      </c>
      <c r="H23" s="535">
        <f>Amnt_Deposited!H19*$F$12*(1-DOCF)*Textiles!E24</f>
        <v>0.13153637307887997</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3.3675747366953996</v>
      </c>
      <c r="O23" s="473">
        <f t="shared" si="1"/>
        <v>19.097692813560901</v>
      </c>
    </row>
    <row r="24" spans="2:15">
      <c r="B24" s="470">
        <f t="shared" si="2"/>
        <v>1956</v>
      </c>
      <c r="C24" s="533">
        <f>Amnt_Deposited!O20*$D$10*(1-DOCF)*MSW!E25</f>
        <v>0</v>
      </c>
      <c r="D24" s="534">
        <f>Amnt_Deposited!C20*$F$10*(1-DOCF)*Food!E25</f>
        <v>1.33977408372225</v>
      </c>
      <c r="E24" s="535">
        <f>Amnt_Deposited!F20*$F$11*(1-DOCF)*Garden!E25</f>
        <v>0</v>
      </c>
      <c r="F24" s="535">
        <f>Amnt_Deposited!D20*$D$11*(1-DOCF)*Paper!E25</f>
        <v>1.0594995052884</v>
      </c>
      <c r="G24" s="535">
        <f>Amnt_Deposited!G20*$D$12*(1-DOCF)*Wood!E25</f>
        <v>0.87408709186293021</v>
      </c>
      <c r="H24" s="535">
        <f>Amnt_Deposited!H20*$F$12*(1-DOCF)*Textiles!E25</f>
        <v>0.13305342624552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3.4064141071191001</v>
      </c>
      <c r="O24" s="473">
        <f t="shared" si="1"/>
        <v>22.504106920680002</v>
      </c>
    </row>
    <row r="25" spans="2:15">
      <c r="B25" s="470">
        <f t="shared" si="2"/>
        <v>1957</v>
      </c>
      <c r="C25" s="533">
        <f>Amnt_Deposited!O21*$D$10*(1-DOCF)*MSW!E26</f>
        <v>0</v>
      </c>
      <c r="D25" s="534">
        <f>Amnt_Deposited!C21*$F$10*(1-DOCF)*Food!E26</f>
        <v>1.35464838733125</v>
      </c>
      <c r="E25" s="535">
        <f>Amnt_Deposited!F21*$F$11*(1-DOCF)*Garden!E26</f>
        <v>0</v>
      </c>
      <c r="F25" s="535">
        <f>Amnt_Deposited!D21*$D$11*(1-DOCF)*Paper!E26</f>
        <v>1.07126217297</v>
      </c>
      <c r="G25" s="535">
        <f>Amnt_Deposited!G21*$D$12*(1-DOCF)*Wood!E26</f>
        <v>0.88379129270025003</v>
      </c>
      <c r="H25" s="535">
        <f>Amnt_Deposited!H21*$F$12*(1-DOCF)*Textiles!E26</f>
        <v>0.13453059846599999</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3.4442324514675002</v>
      </c>
      <c r="O25" s="473">
        <f t="shared" si="1"/>
        <v>25.948339372147501</v>
      </c>
    </row>
    <row r="26" spans="2:15">
      <c r="B26" s="470">
        <f t="shared" si="2"/>
        <v>1958</v>
      </c>
      <c r="C26" s="533">
        <f>Amnt_Deposited!O22*$D$10*(1-DOCF)*MSW!E27</f>
        <v>0</v>
      </c>
      <c r="D26" s="534">
        <f>Amnt_Deposited!C22*$F$10*(1-DOCF)*Food!E27</f>
        <v>1.3689736394647498</v>
      </c>
      <c r="E26" s="535">
        <f>Amnt_Deposited!F22*$F$11*(1-DOCF)*Garden!E27</f>
        <v>0</v>
      </c>
      <c r="F26" s="535">
        <f>Amnt_Deposited!D22*$D$11*(1-DOCF)*Paper!E27</f>
        <v>1.0825906482204</v>
      </c>
      <c r="G26" s="535">
        <f>Amnt_Deposited!G22*$D$12*(1-DOCF)*Wood!E27</f>
        <v>0.89313728478182985</v>
      </c>
      <c r="H26" s="535">
        <f>Amnt_Deposited!H22*$F$12*(1-DOCF)*Textiles!E27</f>
        <v>0.13595324419511998</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3.4806548166620996</v>
      </c>
      <c r="O26" s="473">
        <f t="shared" si="1"/>
        <v>29.4289941888096</v>
      </c>
    </row>
    <row r="27" spans="2:15">
      <c r="B27" s="470">
        <f t="shared" si="2"/>
        <v>1959</v>
      </c>
      <c r="C27" s="533">
        <f>Amnt_Deposited!O23*$D$10*(1-DOCF)*MSW!E28</f>
        <v>0</v>
      </c>
      <c r="D27" s="534">
        <f>Amnt_Deposited!C23*$F$10*(1-DOCF)*Food!E28</f>
        <v>1.3825660666949997</v>
      </c>
      <c r="E27" s="535">
        <f>Amnt_Deposited!F23*$F$11*(1-DOCF)*Garden!E28</f>
        <v>0</v>
      </c>
      <c r="F27" s="535">
        <f>Amnt_Deposited!D23*$D$11*(1-DOCF)*Paper!E28</f>
        <v>1.093339602168</v>
      </c>
      <c r="G27" s="535">
        <f>Amnt_Deposited!G23*$D$12*(1-DOCF)*Wood!E28</f>
        <v>0.90200517178859996</v>
      </c>
      <c r="H27" s="535">
        <f>Amnt_Deposited!H23*$F$12*(1-DOCF)*Textiles!E28</f>
        <v>0.13730311283039998</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3.5152139534819997</v>
      </c>
      <c r="O27" s="473">
        <f t="shared" si="1"/>
        <v>32.9442081422916</v>
      </c>
    </row>
    <row r="28" spans="2:15">
      <c r="B28" s="470">
        <f t="shared" si="2"/>
        <v>1960</v>
      </c>
      <c r="C28" s="533">
        <f>Amnt_Deposited!O24*$D$10*(1-DOCF)*MSW!E29</f>
        <v>0</v>
      </c>
      <c r="D28" s="534">
        <f>Amnt_Deposited!C24*$F$10*(1-DOCF)*Food!E29</f>
        <v>1.650557638125</v>
      </c>
      <c r="E28" s="535">
        <f>Amnt_Deposited!F24*$F$11*(1-DOCF)*Garden!E29</f>
        <v>0</v>
      </c>
      <c r="F28" s="535">
        <f>Amnt_Deposited!D24*$D$11*(1-DOCF)*Paper!E29</f>
        <v>1.3052685690000001</v>
      </c>
      <c r="G28" s="535">
        <f>Amnt_Deposited!G24*$D$12*(1-DOCF)*Wood!E29</f>
        <v>1.076846569425</v>
      </c>
      <c r="H28" s="535">
        <f>Amnt_Deposited!H24*$F$12*(1-DOCF)*Textiles!E29</f>
        <v>0.16391744820000001</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4.1965902247500004</v>
      </c>
      <c r="O28" s="473">
        <f t="shared" si="1"/>
        <v>37.140798367041597</v>
      </c>
    </row>
    <row r="29" spans="2:15">
      <c r="B29" s="470">
        <f t="shared" si="2"/>
        <v>1961</v>
      </c>
      <c r="C29" s="533">
        <f>Amnt_Deposited!O25*$D$10*(1-DOCF)*MSW!E30</f>
        <v>0</v>
      </c>
      <c r="D29" s="534">
        <f>Amnt_Deposited!C25*$F$10*(1-DOCF)*Food!E30</f>
        <v>1.71680001800175</v>
      </c>
      <c r="E29" s="535">
        <f>Amnt_Deposited!F25*$F$11*(1-DOCF)*Garden!E30</f>
        <v>0</v>
      </c>
      <c r="F29" s="535">
        <f>Amnt_Deposited!D25*$D$11*(1-DOCF)*Paper!E30</f>
        <v>1.3576533475692001</v>
      </c>
      <c r="G29" s="535">
        <f>Amnt_Deposited!G25*$D$12*(1-DOCF)*Wood!E30</f>
        <v>1.1200640117445901</v>
      </c>
      <c r="H29" s="535">
        <f>Amnt_Deposited!H25*$F$12*(1-DOCF)*Textiles!E30</f>
        <v>0.17049600178776</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4.3650133791033001</v>
      </c>
      <c r="O29" s="473">
        <f t="shared" si="1"/>
        <v>41.5058117461449</v>
      </c>
    </row>
    <row r="30" spans="2:15">
      <c r="B30" s="470">
        <f t="shared" si="2"/>
        <v>1962</v>
      </c>
      <c r="C30" s="533">
        <f>Amnt_Deposited!O26*$D$10*(1-DOCF)*MSW!E31</f>
        <v>0</v>
      </c>
      <c r="D30" s="534">
        <f>Amnt_Deposited!C26*$F$10*(1-DOCF)*Food!E31</f>
        <v>1.7354291984369998</v>
      </c>
      <c r="E30" s="535">
        <f>Amnt_Deposited!F26*$F$11*(1-DOCF)*Garden!E31</f>
        <v>0</v>
      </c>
      <c r="F30" s="535">
        <f>Amnt_Deposited!D26*$D$11*(1-DOCF)*Paper!E31</f>
        <v>1.3723853891088</v>
      </c>
      <c r="G30" s="535">
        <f>Amnt_Deposited!G26*$D$12*(1-DOCF)*Wood!E31</f>
        <v>1.1322179460147601</v>
      </c>
      <c r="H30" s="535">
        <f>Amnt_Deposited!H26*$F$12*(1-DOCF)*Textiles!E31</f>
        <v>0.17234607212063999</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4.4123786056812007</v>
      </c>
      <c r="O30" s="473">
        <f t="shared" si="1"/>
        <v>45.918190351826098</v>
      </c>
    </row>
    <row r="31" spans="2:15">
      <c r="B31" s="470">
        <f t="shared" si="2"/>
        <v>1963</v>
      </c>
      <c r="C31" s="533">
        <f>Amnt_Deposited!O27*$D$10*(1-DOCF)*MSW!E32</f>
        <v>0</v>
      </c>
      <c r="D31" s="534">
        <f>Amnt_Deposited!C27*$F$10*(1-DOCF)*Food!E32</f>
        <v>1.7719728848662497</v>
      </c>
      <c r="E31" s="535">
        <f>Amnt_Deposited!F27*$F$11*(1-DOCF)*Garden!E32</f>
        <v>0</v>
      </c>
      <c r="F31" s="535">
        <f>Amnt_Deposited!D27*$D$11*(1-DOCF)*Paper!E32</f>
        <v>1.401284304354</v>
      </c>
      <c r="G31" s="535">
        <f>Amnt_Deposited!G27*$D$12*(1-DOCF)*Wood!E32</f>
        <v>1.1560595510920499</v>
      </c>
      <c r="H31" s="535">
        <f>Amnt_Deposited!H27*$F$12*(1-DOCF)*Textiles!E32</f>
        <v>0.17597523822119998</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4.5052919785335002</v>
      </c>
      <c r="O31" s="473">
        <f t="shared" si="1"/>
        <v>50.423482330359597</v>
      </c>
    </row>
    <row r="32" spans="2:15">
      <c r="B32" s="470">
        <f t="shared" si="2"/>
        <v>1964</v>
      </c>
      <c r="C32" s="533">
        <f>Amnt_Deposited!O28*$D$10*(1-DOCF)*MSW!E33</f>
        <v>0</v>
      </c>
      <c r="D32" s="534">
        <f>Amnt_Deposited!C28*$F$10*(1-DOCF)*Food!E33</f>
        <v>1.8082533895964998</v>
      </c>
      <c r="E32" s="535">
        <f>Amnt_Deposited!F28*$F$11*(1-DOCF)*Garden!E33</f>
        <v>0</v>
      </c>
      <c r="F32" s="535">
        <f>Amnt_Deposited!D28*$D$11*(1-DOCF)*Paper!E33</f>
        <v>1.4299750943016001</v>
      </c>
      <c r="G32" s="535">
        <f>Amnt_Deposited!G28*$D$12*(1-DOCF)*Wood!E33</f>
        <v>1.17972945279882</v>
      </c>
      <c r="H32" s="535">
        <f>Amnt_Deposited!H28*$F$12*(1-DOCF)*Textiles!E33</f>
        <v>0.17957826765648</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4.5975362043533998</v>
      </c>
      <c r="O32" s="473">
        <f t="shared" si="1"/>
        <v>55.021018534712994</v>
      </c>
    </row>
    <row r="33" spans="2:15">
      <c r="B33" s="470">
        <f t="shared" si="2"/>
        <v>1965</v>
      </c>
      <c r="C33" s="533">
        <f>Amnt_Deposited!O29*$D$10*(1-DOCF)*MSW!E34</f>
        <v>0</v>
      </c>
      <c r="D33" s="534">
        <f>Amnt_Deposited!C29*$F$10*(1-DOCF)*Food!E34</f>
        <v>1.84362637122675</v>
      </c>
      <c r="E33" s="535">
        <f>Amnt_Deposited!F29*$F$11*(1-DOCF)*Garden!E34</f>
        <v>0</v>
      </c>
      <c r="F33" s="535">
        <f>Amnt_Deposited!D29*$D$11*(1-DOCF)*Paper!E34</f>
        <v>1.4579482108092003</v>
      </c>
      <c r="G33" s="535">
        <f>Amnt_Deposited!G29*$D$12*(1-DOCF)*Wood!E34</f>
        <v>1.2028072739175901</v>
      </c>
      <c r="H33" s="535">
        <f>Amnt_Deposited!H29*$F$12*(1-DOCF)*Textiles!E34</f>
        <v>0.18309117065975999</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4.6874730266133007</v>
      </c>
      <c r="O33" s="473">
        <f t="shared" si="1"/>
        <v>59.708491561326298</v>
      </c>
    </row>
    <row r="34" spans="2:15">
      <c r="B34" s="470">
        <f t="shared" si="2"/>
        <v>1966</v>
      </c>
      <c r="C34" s="533">
        <f>Amnt_Deposited!O30*$D$10*(1-DOCF)*MSW!E35</f>
        <v>0</v>
      </c>
      <c r="D34" s="534">
        <f>Amnt_Deposited!C30*$F$10*(1-DOCF)*Food!E35</f>
        <v>1.87926026574825</v>
      </c>
      <c r="E34" s="535">
        <f>Amnt_Deposited!F30*$F$11*(1-DOCF)*Garden!E35</f>
        <v>0</v>
      </c>
      <c r="F34" s="535">
        <f>Amnt_Deposited!D30*$D$11*(1-DOCF)*Paper!E35</f>
        <v>1.4861276584308003</v>
      </c>
      <c r="G34" s="535">
        <f>Amnt_Deposited!G30*$D$12*(1-DOCF)*Wood!E35</f>
        <v>1.2260553182054101</v>
      </c>
      <c r="H34" s="535">
        <f>Amnt_Deposited!H30*$F$12*(1-DOCF)*Textiles!E35</f>
        <v>0.18662998501224001</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4.7780732273967006</v>
      </c>
      <c r="O34" s="473">
        <f t="shared" si="1"/>
        <v>64.486564788723001</v>
      </c>
    </row>
    <row r="35" spans="2:15">
      <c r="B35" s="470">
        <f t="shared" si="2"/>
        <v>1967</v>
      </c>
      <c r="C35" s="533">
        <f>Amnt_Deposited!O31*$D$10*(1-DOCF)*MSW!E36</f>
        <v>0</v>
      </c>
      <c r="D35" s="534">
        <f>Amnt_Deposited!C31*$F$10*(1-DOCF)*Food!E36</f>
        <v>1.9237357040715</v>
      </c>
      <c r="E35" s="535">
        <f>Amnt_Deposited!F31*$F$11*(1-DOCF)*Garden!E36</f>
        <v>0</v>
      </c>
      <c r="F35" s="535">
        <f>Amnt_Deposited!D31*$D$11*(1-DOCF)*Paper!E36</f>
        <v>1.5212990395416002</v>
      </c>
      <c r="G35" s="535">
        <f>Amnt_Deposited!G31*$D$12*(1-DOCF)*Wood!E36</f>
        <v>1.2550717076218201</v>
      </c>
      <c r="H35" s="535">
        <f>Amnt_Deposited!H31*$F$12*(1-DOCF)*Textiles!E36</f>
        <v>0.19104685612847999</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4.8911533073634006</v>
      </c>
      <c r="O35" s="473">
        <f t="shared" si="1"/>
        <v>69.377718096086397</v>
      </c>
    </row>
    <row r="36" spans="2:15">
      <c r="B36" s="470">
        <f t="shared" si="2"/>
        <v>1968</v>
      </c>
      <c r="C36" s="533">
        <f>Amnt_Deposited!O32*$D$10*(1-DOCF)*MSW!E37</f>
        <v>0</v>
      </c>
      <c r="D36" s="534">
        <f>Amnt_Deposited!C32*$F$10*(1-DOCF)*Food!E37</f>
        <v>1.9717119127529998</v>
      </c>
      <c r="E36" s="535">
        <f>Amnt_Deposited!F32*$F$11*(1-DOCF)*Garden!E37</f>
        <v>0</v>
      </c>
      <c r="F36" s="535">
        <f>Amnt_Deposited!D32*$D$11*(1-DOCF)*Paper!E37</f>
        <v>1.5592388459472</v>
      </c>
      <c r="G36" s="535">
        <f>Amnt_Deposited!G32*$D$12*(1-DOCF)*Wood!E37</f>
        <v>1.28637204790644</v>
      </c>
      <c r="H36" s="535">
        <f>Amnt_Deposited!H32*$F$12*(1-DOCF)*Textiles!E37</f>
        <v>0.19581138995615999</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5.0131341965627998</v>
      </c>
      <c r="O36" s="473">
        <f t="shared" si="1"/>
        <v>74.3908522926492</v>
      </c>
    </row>
    <row r="37" spans="2:15">
      <c r="B37" s="470">
        <f t="shared" si="2"/>
        <v>1969</v>
      </c>
      <c r="C37" s="533">
        <f>Amnt_Deposited!O33*$D$10*(1-DOCF)*MSW!E38</f>
        <v>0</v>
      </c>
      <c r="D37" s="534">
        <f>Amnt_Deposited!C33*$F$10*(1-DOCF)*Food!E38</f>
        <v>2.0196881214344997</v>
      </c>
      <c r="E37" s="535">
        <f>Amnt_Deposited!F33*$F$11*(1-DOCF)*Garden!E38</f>
        <v>0</v>
      </c>
      <c r="F37" s="535">
        <f>Amnt_Deposited!D33*$D$11*(1-DOCF)*Paper!E38</f>
        <v>1.5971786523528</v>
      </c>
      <c r="G37" s="535">
        <f>Amnt_Deposited!G33*$D$12*(1-DOCF)*Wood!E38</f>
        <v>1.3176723881910599</v>
      </c>
      <c r="H37" s="535">
        <f>Amnt_Deposited!H33*$F$12*(1-DOCF)*Textiles!E38</f>
        <v>0.20057592378383995</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5.1351150857621999</v>
      </c>
      <c r="O37" s="473">
        <f t="shared" si="1"/>
        <v>79.525967378411394</v>
      </c>
    </row>
    <row r="38" spans="2:15">
      <c r="B38" s="470">
        <f t="shared" si="2"/>
        <v>1970</v>
      </c>
      <c r="C38" s="533">
        <f>Amnt_Deposited!O34*$D$10*(1-DOCF)*MSW!E39</f>
        <v>0</v>
      </c>
      <c r="D38" s="534">
        <f>Amnt_Deposited!C34*$F$10*(1-DOCF)*Food!E39</f>
        <v>2.0676643301159996</v>
      </c>
      <c r="E38" s="535">
        <f>Amnt_Deposited!F34*$F$11*(1-DOCF)*Garden!E39</f>
        <v>0</v>
      </c>
      <c r="F38" s="535">
        <f>Amnt_Deposited!D34*$D$11*(1-DOCF)*Paper!E39</f>
        <v>1.6351184587584002</v>
      </c>
      <c r="G38" s="535">
        <f>Amnt_Deposited!G34*$D$12*(1-DOCF)*Wood!E39</f>
        <v>1.3489727284756801</v>
      </c>
      <c r="H38" s="535">
        <f>Amnt_Deposited!H34*$F$12*(1-DOCF)*Textiles!E39</f>
        <v>0.20534045761151998</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5.2570959749615991</v>
      </c>
      <c r="O38" s="473">
        <f t="shared" si="1"/>
        <v>84.783063353372995</v>
      </c>
    </row>
    <row r="39" spans="2:15">
      <c r="B39" s="470">
        <f t="shared" si="2"/>
        <v>1971</v>
      </c>
      <c r="C39" s="533">
        <f>Amnt_Deposited!O35*$D$10*(1-DOCF)*MSW!E40</f>
        <v>0</v>
      </c>
      <c r="D39" s="534">
        <f>Amnt_Deposited!C35*$F$10*(1-DOCF)*Food!E40</f>
        <v>2.1156405387974999</v>
      </c>
      <c r="E39" s="535">
        <f>Amnt_Deposited!F35*$F$11*(1-DOCF)*Garden!E40</f>
        <v>0</v>
      </c>
      <c r="F39" s="535">
        <f>Amnt_Deposited!D35*$D$11*(1-DOCF)*Paper!E40</f>
        <v>1.673058265164</v>
      </c>
      <c r="G39" s="535">
        <f>Amnt_Deposited!G35*$D$12*(1-DOCF)*Wood!E40</f>
        <v>1.3802730687603002</v>
      </c>
      <c r="H39" s="535">
        <f>Amnt_Deposited!H35*$F$12*(1-DOCF)*Textiles!E40</f>
        <v>0.2101049914392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5.3790768641610009</v>
      </c>
      <c r="O39" s="473">
        <f t="shared" si="1"/>
        <v>90.162140217534002</v>
      </c>
    </row>
    <row r="40" spans="2:15">
      <c r="B40" s="470">
        <f t="shared" si="2"/>
        <v>1972</v>
      </c>
      <c r="C40" s="533">
        <f>Amnt_Deposited!O36*$D$10*(1-DOCF)*MSW!E41</f>
        <v>0</v>
      </c>
      <c r="D40" s="534">
        <f>Amnt_Deposited!C36*$F$10*(1-DOCF)*Food!E41</f>
        <v>2.1636167474790002</v>
      </c>
      <c r="E40" s="535">
        <f>Amnt_Deposited!F36*$F$11*(1-DOCF)*Garden!E41</f>
        <v>0</v>
      </c>
      <c r="F40" s="535">
        <f>Amnt_Deposited!D36*$D$11*(1-DOCF)*Paper!E41</f>
        <v>1.7109980715696005</v>
      </c>
      <c r="G40" s="535">
        <f>Amnt_Deposited!G36*$D$12*(1-DOCF)*Wood!E41</f>
        <v>1.4115734090449203</v>
      </c>
      <c r="H40" s="535">
        <f>Amnt_Deposited!H36*$F$12*(1-DOCF)*Textiles!E41</f>
        <v>0.21486952526688002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5.501057753360401</v>
      </c>
      <c r="O40" s="473">
        <f t="shared" si="1"/>
        <v>95.663197970894402</v>
      </c>
    </row>
    <row r="41" spans="2:15">
      <c r="B41" s="470">
        <f t="shared" si="2"/>
        <v>1973</v>
      </c>
      <c r="C41" s="533">
        <f>Amnt_Deposited!O37*$D$10*(1-DOCF)*MSW!E42</f>
        <v>0</v>
      </c>
      <c r="D41" s="534">
        <f>Amnt_Deposited!C37*$F$10*(1-DOCF)*Food!E42</f>
        <v>2.2115929561605001</v>
      </c>
      <c r="E41" s="535">
        <f>Amnt_Deposited!F37*$F$11*(1-DOCF)*Garden!E42</f>
        <v>0</v>
      </c>
      <c r="F41" s="535">
        <f>Amnt_Deposited!D37*$D$11*(1-DOCF)*Paper!E42</f>
        <v>1.7489378779752003</v>
      </c>
      <c r="G41" s="535">
        <f>Amnt_Deposited!G37*$D$12*(1-DOCF)*Wood!E42</f>
        <v>1.44287374932954</v>
      </c>
      <c r="H41" s="535">
        <f>Amnt_Deposited!H37*$F$12*(1-DOCF)*Textiles!E42</f>
        <v>0.21963405909455999</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5.6230386425598002</v>
      </c>
      <c r="O41" s="473">
        <f t="shared" si="1"/>
        <v>101.28623661345421</v>
      </c>
    </row>
    <row r="42" spans="2:15">
      <c r="B42" s="470">
        <f t="shared" si="2"/>
        <v>1974</v>
      </c>
      <c r="C42" s="533">
        <f>Amnt_Deposited!O38*$D$10*(1-DOCF)*MSW!E43</f>
        <v>0</v>
      </c>
      <c r="D42" s="534">
        <f>Amnt_Deposited!C38*$F$10*(1-DOCF)*Food!E43</f>
        <v>2.259569164842</v>
      </c>
      <c r="E42" s="535">
        <f>Amnt_Deposited!F38*$F$11*(1-DOCF)*Garden!E43</f>
        <v>0</v>
      </c>
      <c r="F42" s="535">
        <f>Amnt_Deposited!D38*$D$11*(1-DOCF)*Paper!E43</f>
        <v>1.7868776843808001</v>
      </c>
      <c r="G42" s="535">
        <f>Amnt_Deposited!G38*$D$12*(1-DOCF)*Wood!E43</f>
        <v>1.47417408961416</v>
      </c>
      <c r="H42" s="535">
        <f>Amnt_Deposited!H38*$F$12*(1-DOCF)*Textiles!E43</f>
        <v>0.22439859292223999</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5.7450195317592003</v>
      </c>
      <c r="O42" s="473">
        <f t="shared" si="1"/>
        <v>107.0312561452134</v>
      </c>
    </row>
    <row r="43" spans="2:15">
      <c r="B43" s="470">
        <f t="shared" si="2"/>
        <v>1975</v>
      </c>
      <c r="C43" s="533">
        <f>Amnt_Deposited!O39*$D$10*(1-DOCF)*MSW!E44</f>
        <v>0</v>
      </c>
      <c r="D43" s="534">
        <f>Amnt_Deposited!C39*$F$10*(1-DOCF)*Food!E44</f>
        <v>2.3075453735234994</v>
      </c>
      <c r="E43" s="535">
        <f>Amnt_Deposited!F39*$F$11*(1-DOCF)*Garden!E44</f>
        <v>0</v>
      </c>
      <c r="F43" s="535">
        <f>Amnt_Deposited!D39*$D$11*(1-DOCF)*Paper!E44</f>
        <v>1.8248174907863999</v>
      </c>
      <c r="G43" s="535">
        <f>Amnt_Deposited!G39*$D$12*(1-DOCF)*Wood!E44</f>
        <v>1.5054744298987799</v>
      </c>
      <c r="H43" s="535">
        <f>Amnt_Deposited!H39*$F$12*(1-DOCF)*Textiles!E44</f>
        <v>0.22916312674991998</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5.8670004209585986</v>
      </c>
      <c r="O43" s="473">
        <f t="shared" si="1"/>
        <v>112.89825656617201</v>
      </c>
    </row>
    <row r="44" spans="2:15">
      <c r="B44" s="470">
        <f t="shared" si="2"/>
        <v>1976</v>
      </c>
      <c r="C44" s="533">
        <f>Amnt_Deposited!O40*$D$10*(1-DOCF)*MSW!E45</f>
        <v>0</v>
      </c>
      <c r="D44" s="534">
        <f>Amnt_Deposited!C40*$F$10*(1-DOCF)*Food!E45</f>
        <v>2.3555215822050002</v>
      </c>
      <c r="E44" s="535">
        <f>Amnt_Deposited!F40*$F$11*(1-DOCF)*Garden!E45</f>
        <v>0</v>
      </c>
      <c r="F44" s="535">
        <f>Amnt_Deposited!D40*$D$11*(1-DOCF)*Paper!E45</f>
        <v>1.8627572971920003</v>
      </c>
      <c r="G44" s="535">
        <f>Amnt_Deposited!G40*$D$12*(1-DOCF)*Wood!E45</f>
        <v>1.5367747701834003</v>
      </c>
      <c r="H44" s="535">
        <f>Amnt_Deposited!H40*$F$12*(1-DOCF)*Textiles!E45</f>
        <v>0.23392766057760001</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5.9889813101580005</v>
      </c>
      <c r="O44" s="473">
        <f t="shared" si="1"/>
        <v>118.88723787633</v>
      </c>
    </row>
    <row r="45" spans="2:15">
      <c r="B45" s="470">
        <f t="shared" si="2"/>
        <v>1977</v>
      </c>
      <c r="C45" s="533">
        <f>Amnt_Deposited!O41*$D$10*(1-DOCF)*MSW!E46</f>
        <v>0</v>
      </c>
      <c r="D45" s="534">
        <f>Amnt_Deposited!C41*$F$10*(1-DOCF)*Food!E46</f>
        <v>2.4034977908864996</v>
      </c>
      <c r="E45" s="535">
        <f>Amnt_Deposited!F41*$F$11*(1-DOCF)*Garden!E46</f>
        <v>0</v>
      </c>
      <c r="F45" s="535">
        <f>Amnt_Deposited!D41*$D$11*(1-DOCF)*Paper!E46</f>
        <v>1.9006971035976001</v>
      </c>
      <c r="G45" s="535">
        <f>Amnt_Deposited!G41*$D$12*(1-DOCF)*Wood!E46</f>
        <v>1.56807511046802</v>
      </c>
      <c r="H45" s="535">
        <f>Amnt_Deposited!H41*$F$12*(1-DOCF)*Textiles!E46</f>
        <v>0.23869219440527997</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6.1109621993573997</v>
      </c>
      <c r="O45" s="473">
        <f t="shared" si="1"/>
        <v>124.99820007568741</v>
      </c>
    </row>
    <row r="46" spans="2:15">
      <c r="B46" s="470">
        <f t="shared" si="2"/>
        <v>1978</v>
      </c>
      <c r="C46" s="533">
        <f>Amnt_Deposited!O42*$D$10*(1-DOCF)*MSW!E47</f>
        <v>0</v>
      </c>
      <c r="D46" s="534">
        <f>Amnt_Deposited!C42*$F$10*(1-DOCF)*Food!E47</f>
        <v>2.4514739995679999</v>
      </c>
      <c r="E46" s="535">
        <f>Amnt_Deposited!F42*$F$11*(1-DOCF)*Garden!E47</f>
        <v>0</v>
      </c>
      <c r="F46" s="535">
        <f>Amnt_Deposited!D42*$D$11*(1-DOCF)*Paper!E47</f>
        <v>1.9386369100032004</v>
      </c>
      <c r="G46" s="535">
        <f>Amnt_Deposited!G42*$D$12*(1-DOCF)*Wood!E47</f>
        <v>1.5993754507526401</v>
      </c>
      <c r="H46" s="535">
        <f>Amnt_Deposited!H42*$F$12*(1-DOCF)*Textiles!E47</f>
        <v>0.24345672823296</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6.2329430885568007</v>
      </c>
      <c r="O46" s="473">
        <f t="shared" si="1"/>
        <v>131.2311431642442</v>
      </c>
    </row>
    <row r="47" spans="2:15">
      <c r="B47" s="470">
        <f t="shared" si="2"/>
        <v>1979</v>
      </c>
      <c r="C47" s="533">
        <f>Amnt_Deposited!O43*$D$10*(1-DOCF)*MSW!E48</f>
        <v>0</v>
      </c>
      <c r="D47" s="534">
        <f>Amnt_Deposited!C43*$F$10*(1-DOCF)*Food!E48</f>
        <v>2.4994502082494998</v>
      </c>
      <c r="E47" s="535">
        <f>Amnt_Deposited!F43*$F$11*(1-DOCF)*Garden!E48</f>
        <v>0</v>
      </c>
      <c r="F47" s="535">
        <f>Amnt_Deposited!D43*$D$11*(1-DOCF)*Paper!E48</f>
        <v>1.9765767164088002</v>
      </c>
      <c r="G47" s="535">
        <f>Amnt_Deposited!G43*$D$12*(1-DOCF)*Wood!E48</f>
        <v>1.6306757910372602</v>
      </c>
      <c r="H47" s="535">
        <f>Amnt_Deposited!H43*$F$12*(1-DOCF)*Textiles!E48</f>
        <v>0.24822126206064002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6.3549239777561999</v>
      </c>
      <c r="O47" s="473">
        <f t="shared" si="1"/>
        <v>137.58606714200039</v>
      </c>
    </row>
    <row r="48" spans="2:15">
      <c r="B48" s="470">
        <f t="shared" si="2"/>
        <v>1980</v>
      </c>
      <c r="C48" s="533">
        <f>Amnt_Deposited!O44*$D$10*(1-DOCF)*MSW!E49</f>
        <v>0</v>
      </c>
      <c r="D48" s="534">
        <f>Amnt_Deposited!C44*$F$10*(1-DOCF)*Food!E49</f>
        <v>2.5474264169310001</v>
      </c>
      <c r="E48" s="535">
        <f>Amnt_Deposited!F44*$F$11*(1-DOCF)*Garden!E49</f>
        <v>0</v>
      </c>
      <c r="F48" s="535">
        <f>Amnt_Deposited!D44*$D$11*(1-DOCF)*Paper!E49</f>
        <v>2.0145165228143997</v>
      </c>
      <c r="G48" s="535">
        <f>Amnt_Deposited!G44*$D$12*(1-DOCF)*Wood!E49</f>
        <v>1.6619761313218799</v>
      </c>
      <c r="H48" s="535">
        <f>Amnt_Deposited!H44*$F$12*(1-DOCF)*Textiles!E49</f>
        <v>0.25298579588831999</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6.4769048669556</v>
      </c>
      <c r="O48" s="473">
        <f t="shared" si="1"/>
        <v>144.062972008956</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144.062972008956</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144.062972008956</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144.062972008956</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144.062972008956</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144.062972008956</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144.062972008956</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144.062972008956</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144.062972008956</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144.062972008956</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144.062972008956</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144.062972008956</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144.062972008956</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144.062972008956</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144.062972008956</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144.062972008956</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144.062972008956</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144.062972008956</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144.062972008956</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144.062972008956</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144.062972008956</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144.062972008956</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144.062972008956</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144.062972008956</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144.062972008956</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144.062972008956</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144.062972008956</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144.062972008956</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144.062972008956</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144.062972008956</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144.062972008956</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144.062972008956</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144.062972008956</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144.062972008956</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144.062972008956</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144.062972008956</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144.062972008956</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144.062972008956</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144.062972008956</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144.062972008956</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144.062972008956</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144.062972008956</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144.062972008956</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144.062972008956</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144.062972008956</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144.062972008956</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144.062972008956</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144.062972008956</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144.062972008956</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144.062972008956</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144.062972008956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15.774899282669997</v>
      </c>
      <c r="D19" s="416">
        <f>Dry_Matter_Content!C6</f>
        <v>0.59</v>
      </c>
      <c r="E19" s="283">
        <f>MCF!R18</f>
        <v>1</v>
      </c>
      <c r="F19" s="130">
        <f>C19*D19*$K$6*DOCF*E19</f>
        <v>1.7683662095873067</v>
      </c>
      <c r="G19" s="65">
        <f t="shared" ref="G19:G50" si="0">F19*$K$12</f>
        <v>1.7683662095873067</v>
      </c>
      <c r="H19" s="65">
        <f>F19*(1-$K$12)</f>
        <v>0</v>
      </c>
      <c r="I19" s="65">
        <f t="shared" ref="I19:I50" si="1">G19+I18*$K$10</f>
        <v>1.7683662095873067</v>
      </c>
      <c r="J19" s="65">
        <f t="shared" ref="J19:J50" si="2">I18*(1-$K$10)+H19</f>
        <v>0</v>
      </c>
      <c r="K19" s="66">
        <f>J19*CH4_fraction*conv</f>
        <v>0</v>
      </c>
      <c r="O19" s="95">
        <f>Amnt_Deposited!B14</f>
        <v>2000</v>
      </c>
      <c r="P19" s="98">
        <f>Amnt_Deposited!C14</f>
        <v>15.774899282669997</v>
      </c>
      <c r="Q19" s="283">
        <f>MCF!R18</f>
        <v>1</v>
      </c>
      <c r="R19" s="130">
        <f t="shared" ref="R19:R50" si="3">P19*$W$6*DOCF*Q19</f>
        <v>1.1831174462002498</v>
      </c>
      <c r="S19" s="65">
        <f>R19*$W$12</f>
        <v>1.1831174462002498</v>
      </c>
      <c r="T19" s="65">
        <f>R19*(1-$W$12)</f>
        <v>0</v>
      </c>
      <c r="U19" s="65">
        <f>S19+U18*$W$10</f>
        <v>1.1831174462002498</v>
      </c>
      <c r="V19" s="65">
        <f>U18*(1-$W$10)+T19</f>
        <v>0</v>
      </c>
      <c r="W19" s="66">
        <f>V19*CH4_fraction*conv</f>
        <v>0</v>
      </c>
    </row>
    <row r="20" spans="2:23">
      <c r="B20" s="96">
        <f>Amnt_Deposited!B15</f>
        <v>2001</v>
      </c>
      <c r="C20" s="773">
        <f>Amnt_Deposited!C15</f>
        <v>16.090747572240002</v>
      </c>
      <c r="D20" s="418">
        <f>Dry_Matter_Content!C7</f>
        <v>0.59</v>
      </c>
      <c r="E20" s="284">
        <f>MCF!R19</f>
        <v>1</v>
      </c>
      <c r="F20" s="67">
        <f t="shared" ref="F20:F50" si="4">C20*D20*$K$6*DOCF*E20</f>
        <v>1.8037728028481042</v>
      </c>
      <c r="G20" s="67">
        <f t="shared" si="0"/>
        <v>1.8037728028481042</v>
      </c>
      <c r="H20" s="67">
        <f t="shared" ref="H20:H50" si="5">F20*(1-$K$12)</f>
        <v>0</v>
      </c>
      <c r="I20" s="67">
        <f t="shared" si="1"/>
        <v>2.9891441218665369</v>
      </c>
      <c r="J20" s="67">
        <f t="shared" si="2"/>
        <v>0.58299489056887421</v>
      </c>
      <c r="K20" s="100">
        <f>J20*CH4_fraction*conv</f>
        <v>0.38866326037924948</v>
      </c>
      <c r="M20" s="393"/>
      <c r="O20" s="96">
        <f>Amnt_Deposited!B15</f>
        <v>2001</v>
      </c>
      <c r="P20" s="99">
        <f>Amnt_Deposited!C15</f>
        <v>16.090747572240002</v>
      </c>
      <c r="Q20" s="284">
        <f>MCF!R19</f>
        <v>1</v>
      </c>
      <c r="R20" s="67">
        <f t="shared" si="3"/>
        <v>1.2068060679180002</v>
      </c>
      <c r="S20" s="67">
        <f>R20*$W$12</f>
        <v>1.2068060679180002</v>
      </c>
      <c r="T20" s="67">
        <f>R20*(1-$W$12)</f>
        <v>0</v>
      </c>
      <c r="U20" s="67">
        <f>S20+U19*$W$10</f>
        <v>1.9998734089205197</v>
      </c>
      <c r="V20" s="67">
        <f>U19*(1-$W$10)+T20</f>
        <v>0.39005010519773031</v>
      </c>
      <c r="W20" s="100">
        <f>V20*CH4_fraction*conv</f>
        <v>0.26003340346515352</v>
      </c>
    </row>
    <row r="21" spans="2:23">
      <c r="B21" s="96">
        <f>Amnt_Deposited!B16</f>
        <v>2002</v>
      </c>
      <c r="C21" s="773">
        <f>Amnt_Deposited!C16</f>
        <v>16.457749913880001</v>
      </c>
      <c r="D21" s="418">
        <f>Dry_Matter_Content!C8</f>
        <v>0.59</v>
      </c>
      <c r="E21" s="284">
        <f>MCF!R20</f>
        <v>1</v>
      </c>
      <c r="F21" s="67">
        <f t="shared" si="4"/>
        <v>1.844913765345948</v>
      </c>
      <c r="G21" s="67">
        <f t="shared" si="0"/>
        <v>1.844913765345948</v>
      </c>
      <c r="H21" s="67">
        <f t="shared" si="5"/>
        <v>0</v>
      </c>
      <c r="I21" s="67">
        <f t="shared" si="1"/>
        <v>3.8485969907226858</v>
      </c>
      <c r="J21" s="67">
        <f t="shared" si="2"/>
        <v>0.98546089648979918</v>
      </c>
      <c r="K21" s="100">
        <f t="shared" ref="K21:K84" si="6">J21*CH4_fraction*conv</f>
        <v>0.65697393099319945</v>
      </c>
      <c r="O21" s="96">
        <f>Amnt_Deposited!B16</f>
        <v>2002</v>
      </c>
      <c r="P21" s="99">
        <f>Amnt_Deposited!C16</f>
        <v>16.457749913880001</v>
      </c>
      <c r="Q21" s="284">
        <f>MCF!R20</f>
        <v>1</v>
      </c>
      <c r="R21" s="67">
        <f t="shared" si="3"/>
        <v>1.2343312435410001</v>
      </c>
      <c r="S21" s="67">
        <f t="shared" ref="S21:S84" si="7">R21*$W$12</f>
        <v>1.2343312435410001</v>
      </c>
      <c r="T21" s="67">
        <f t="shared" ref="T21:T84" si="8">R21*(1-$W$12)</f>
        <v>0</v>
      </c>
      <c r="U21" s="67">
        <f t="shared" ref="U21:U84" si="9">S21+U20*$W$10</f>
        <v>2.5748864790740535</v>
      </c>
      <c r="V21" s="67">
        <f t="shared" ref="V21:V84" si="10">U20*(1-$W$10)+T21</f>
        <v>0.65931817338746601</v>
      </c>
      <c r="W21" s="100">
        <f t="shared" ref="W21:W84" si="11">V21*CH4_fraction*conv</f>
        <v>0.43954544892497732</v>
      </c>
    </row>
    <row r="22" spans="2:23">
      <c r="B22" s="96">
        <f>Amnt_Deposited!B17</f>
        <v>2003</v>
      </c>
      <c r="C22" s="773">
        <f>Amnt_Deposited!C17</f>
        <v>16.984930082669997</v>
      </c>
      <c r="D22" s="418">
        <f>Dry_Matter_Content!C9</f>
        <v>0.59</v>
      </c>
      <c r="E22" s="284">
        <f>MCF!R21</f>
        <v>1</v>
      </c>
      <c r="F22" s="67">
        <f t="shared" si="4"/>
        <v>1.9040106622673065</v>
      </c>
      <c r="G22" s="67">
        <f t="shared" si="0"/>
        <v>1.9040106622673065</v>
      </c>
      <c r="H22" s="67">
        <f t="shared" si="5"/>
        <v>0</v>
      </c>
      <c r="I22" s="67">
        <f t="shared" si="1"/>
        <v>4.4838023742611606</v>
      </c>
      <c r="J22" s="67">
        <f t="shared" si="2"/>
        <v>1.268805278728832</v>
      </c>
      <c r="K22" s="100">
        <f t="shared" si="6"/>
        <v>0.84587018581922124</v>
      </c>
      <c r="N22" s="258"/>
      <c r="O22" s="96">
        <f>Amnt_Deposited!B17</f>
        <v>2003</v>
      </c>
      <c r="P22" s="99">
        <f>Amnt_Deposited!C17</f>
        <v>16.984930082669997</v>
      </c>
      <c r="Q22" s="284">
        <f>MCF!R21</f>
        <v>1</v>
      </c>
      <c r="R22" s="67">
        <f t="shared" si="3"/>
        <v>1.2738697562002497</v>
      </c>
      <c r="S22" s="67">
        <f t="shared" si="7"/>
        <v>1.2738697562002497</v>
      </c>
      <c r="T22" s="67">
        <f t="shared" si="8"/>
        <v>0</v>
      </c>
      <c r="U22" s="67">
        <f t="shared" si="9"/>
        <v>2.9998677793897146</v>
      </c>
      <c r="V22" s="67">
        <f t="shared" si="10"/>
        <v>0.84888845588458872</v>
      </c>
      <c r="W22" s="100">
        <f t="shared" si="11"/>
        <v>0.56592563725639244</v>
      </c>
    </row>
    <row r="23" spans="2:23">
      <c r="B23" s="96">
        <f>Amnt_Deposited!B18</f>
        <v>2004</v>
      </c>
      <c r="C23" s="773">
        <f>Amnt_Deposited!C18</f>
        <v>17.18234660769</v>
      </c>
      <c r="D23" s="418">
        <f>Dry_Matter_Content!C10</f>
        <v>0.59</v>
      </c>
      <c r="E23" s="284">
        <f>MCF!R22</f>
        <v>1</v>
      </c>
      <c r="F23" s="67">
        <f t="shared" si="4"/>
        <v>1.926141054722049</v>
      </c>
      <c r="G23" s="67">
        <f t="shared" si="0"/>
        <v>1.926141054722049</v>
      </c>
      <c r="H23" s="67">
        <f t="shared" si="5"/>
        <v>0</v>
      </c>
      <c r="I23" s="67">
        <f t="shared" si="1"/>
        <v>4.9317236686514985</v>
      </c>
      <c r="J23" s="67">
        <f t="shared" si="2"/>
        <v>1.4782197603317104</v>
      </c>
      <c r="K23" s="100">
        <f t="shared" si="6"/>
        <v>0.98547984022114021</v>
      </c>
      <c r="N23" s="258"/>
      <c r="O23" s="96">
        <f>Amnt_Deposited!B18</f>
        <v>2004</v>
      </c>
      <c r="P23" s="99">
        <f>Amnt_Deposited!C18</f>
        <v>17.18234660769</v>
      </c>
      <c r="Q23" s="284">
        <f>MCF!R22</f>
        <v>1</v>
      </c>
      <c r="R23" s="67">
        <f t="shared" si="3"/>
        <v>1.2886759955767499</v>
      </c>
      <c r="S23" s="67">
        <f t="shared" si="7"/>
        <v>1.2886759955767499</v>
      </c>
      <c r="T23" s="67">
        <f t="shared" si="8"/>
        <v>0</v>
      </c>
      <c r="U23" s="67">
        <f t="shared" si="9"/>
        <v>3.2995475035580943</v>
      </c>
      <c r="V23" s="67">
        <f t="shared" si="10"/>
        <v>0.98899627140836999</v>
      </c>
      <c r="W23" s="100">
        <f t="shared" si="11"/>
        <v>0.65933084760557992</v>
      </c>
    </row>
    <row r="24" spans="2:23">
      <c r="B24" s="96">
        <f>Amnt_Deposited!B19</f>
        <v>2005</v>
      </c>
      <c r="C24" s="773">
        <f>Amnt_Deposited!C19</f>
        <v>17.65997601522</v>
      </c>
      <c r="D24" s="418">
        <f>Dry_Matter_Content!C11</f>
        <v>0.59</v>
      </c>
      <c r="E24" s="284">
        <f>MCF!R23</f>
        <v>1</v>
      </c>
      <c r="F24" s="67">
        <f t="shared" si="4"/>
        <v>1.9796833113061618</v>
      </c>
      <c r="G24" s="67">
        <f t="shared" si="0"/>
        <v>1.9796833113061618</v>
      </c>
      <c r="H24" s="67">
        <f t="shared" si="5"/>
        <v>0</v>
      </c>
      <c r="I24" s="67">
        <f t="shared" si="1"/>
        <v>5.285516547911687</v>
      </c>
      <c r="J24" s="67">
        <f t="shared" si="2"/>
        <v>1.6258904320459739</v>
      </c>
      <c r="K24" s="100">
        <f t="shared" si="6"/>
        <v>1.0839269546973158</v>
      </c>
      <c r="N24" s="258"/>
      <c r="O24" s="96">
        <f>Amnt_Deposited!B19</f>
        <v>2005</v>
      </c>
      <c r="P24" s="99">
        <f>Amnt_Deposited!C19</f>
        <v>17.65997601522</v>
      </c>
      <c r="Q24" s="284">
        <f>MCF!R23</f>
        <v>1</v>
      </c>
      <c r="R24" s="67">
        <f t="shared" si="3"/>
        <v>1.3244982011414999</v>
      </c>
      <c r="S24" s="67">
        <f t="shared" si="7"/>
        <v>1.3244982011414999</v>
      </c>
      <c r="T24" s="67">
        <f t="shared" si="8"/>
        <v>0</v>
      </c>
      <c r="U24" s="67">
        <f t="shared" si="9"/>
        <v>3.5362510356233408</v>
      </c>
      <c r="V24" s="67">
        <f t="shared" si="10"/>
        <v>1.0877946690762537</v>
      </c>
      <c r="W24" s="100">
        <f t="shared" si="11"/>
        <v>0.72519644605083577</v>
      </c>
    </row>
    <row r="25" spans="2:23">
      <c r="B25" s="96">
        <f>Amnt_Deposited!B20</f>
        <v>2006</v>
      </c>
      <c r="C25" s="773">
        <f>Amnt_Deposited!C20</f>
        <v>17.863654449630001</v>
      </c>
      <c r="D25" s="418">
        <f>Dry_Matter_Content!C12</f>
        <v>0.59</v>
      </c>
      <c r="E25" s="284">
        <f>MCF!R24</f>
        <v>1</v>
      </c>
      <c r="F25" s="67">
        <f t="shared" si="4"/>
        <v>2.0025156638035231</v>
      </c>
      <c r="G25" s="67">
        <f t="shared" si="0"/>
        <v>2.0025156638035231</v>
      </c>
      <c r="H25" s="67">
        <f t="shared" si="5"/>
        <v>0</v>
      </c>
      <c r="I25" s="67">
        <f t="shared" si="1"/>
        <v>5.5455033595218186</v>
      </c>
      <c r="J25" s="67">
        <f t="shared" si="2"/>
        <v>1.7425288521933915</v>
      </c>
      <c r="K25" s="100">
        <f t="shared" si="6"/>
        <v>1.1616859014622609</v>
      </c>
      <c r="N25" s="258"/>
      <c r="O25" s="96">
        <f>Amnt_Deposited!B20</f>
        <v>2006</v>
      </c>
      <c r="P25" s="99">
        <f>Amnt_Deposited!C20</f>
        <v>17.863654449630001</v>
      </c>
      <c r="Q25" s="284">
        <f>MCF!R24</f>
        <v>1</v>
      </c>
      <c r="R25" s="67">
        <f t="shared" si="3"/>
        <v>1.33977408372225</v>
      </c>
      <c r="S25" s="67">
        <f t="shared" si="7"/>
        <v>1.33977408372225</v>
      </c>
      <c r="T25" s="67">
        <f t="shared" si="8"/>
        <v>0</v>
      </c>
      <c r="U25" s="67">
        <f t="shared" si="9"/>
        <v>3.7101940407148648</v>
      </c>
      <c r="V25" s="67">
        <f t="shared" si="10"/>
        <v>1.1658310786307258</v>
      </c>
      <c r="W25" s="100">
        <f t="shared" si="11"/>
        <v>0.77722071908715051</v>
      </c>
    </row>
    <row r="26" spans="2:23">
      <c r="B26" s="96">
        <f>Amnt_Deposited!B21</f>
        <v>2007</v>
      </c>
      <c r="C26" s="773">
        <f>Amnt_Deposited!C21</f>
        <v>18.061978497750001</v>
      </c>
      <c r="D26" s="418">
        <f>Dry_Matter_Content!C13</f>
        <v>0.59</v>
      </c>
      <c r="E26" s="284">
        <f>MCF!R25</f>
        <v>1</v>
      </c>
      <c r="F26" s="67">
        <f t="shared" si="4"/>
        <v>2.0247477895977752</v>
      </c>
      <c r="G26" s="67">
        <f t="shared" si="0"/>
        <v>2.0247477895977752</v>
      </c>
      <c r="H26" s="67">
        <f t="shared" si="5"/>
        <v>0</v>
      </c>
      <c r="I26" s="67">
        <f t="shared" si="1"/>
        <v>5.7420098568432332</v>
      </c>
      <c r="J26" s="67">
        <f t="shared" si="2"/>
        <v>1.8282412922763607</v>
      </c>
      <c r="K26" s="100">
        <f t="shared" si="6"/>
        <v>1.2188275281842404</v>
      </c>
      <c r="N26" s="258"/>
      <c r="O26" s="96">
        <f>Amnt_Deposited!B21</f>
        <v>2007</v>
      </c>
      <c r="P26" s="99">
        <f>Amnt_Deposited!C21</f>
        <v>18.061978497750001</v>
      </c>
      <c r="Q26" s="284">
        <f>MCF!R25</f>
        <v>1</v>
      </c>
      <c r="R26" s="67">
        <f t="shared" si="3"/>
        <v>1.35464838733125</v>
      </c>
      <c r="S26" s="67">
        <f t="shared" si="7"/>
        <v>1.35464838733125</v>
      </c>
      <c r="T26" s="67">
        <f t="shared" si="8"/>
        <v>0</v>
      </c>
      <c r="U26" s="67">
        <f t="shared" si="9"/>
        <v>3.8416658275043929</v>
      </c>
      <c r="V26" s="67">
        <f t="shared" si="10"/>
        <v>1.2231766005417219</v>
      </c>
      <c r="W26" s="100">
        <f t="shared" si="11"/>
        <v>0.81545106702781456</v>
      </c>
    </row>
    <row r="27" spans="2:23">
      <c r="B27" s="96">
        <f>Amnt_Deposited!B22</f>
        <v>2008</v>
      </c>
      <c r="C27" s="773">
        <f>Amnt_Deposited!C22</f>
        <v>18.252981859529999</v>
      </c>
      <c r="D27" s="418">
        <f>Dry_Matter_Content!C14</f>
        <v>0.59</v>
      </c>
      <c r="E27" s="284">
        <f>MCF!R26</f>
        <v>1</v>
      </c>
      <c r="F27" s="67">
        <f t="shared" si="4"/>
        <v>2.046159266453313</v>
      </c>
      <c r="G27" s="67">
        <f t="shared" si="0"/>
        <v>2.046159266453313</v>
      </c>
      <c r="H27" s="67">
        <f t="shared" si="5"/>
        <v>0</v>
      </c>
      <c r="I27" s="67">
        <f t="shared" si="1"/>
        <v>5.8951435780295638</v>
      </c>
      <c r="J27" s="67">
        <f t="shared" si="2"/>
        <v>1.8930255452669824</v>
      </c>
      <c r="K27" s="100">
        <f t="shared" si="6"/>
        <v>1.2620170301779883</v>
      </c>
      <c r="N27" s="258"/>
      <c r="O27" s="96">
        <f>Amnt_Deposited!B22</f>
        <v>2008</v>
      </c>
      <c r="P27" s="99">
        <f>Amnt_Deposited!C22</f>
        <v>18.252981859529999</v>
      </c>
      <c r="Q27" s="284">
        <f>MCF!R26</f>
        <v>1</v>
      </c>
      <c r="R27" s="67">
        <f t="shared" si="3"/>
        <v>1.3689736394647498</v>
      </c>
      <c r="S27" s="67">
        <f t="shared" si="7"/>
        <v>1.3689736394647498</v>
      </c>
      <c r="T27" s="67">
        <f t="shared" si="8"/>
        <v>0</v>
      </c>
      <c r="U27" s="67">
        <f t="shared" si="9"/>
        <v>3.9441192538110368</v>
      </c>
      <c r="V27" s="67">
        <f t="shared" si="10"/>
        <v>1.2665202131581057</v>
      </c>
      <c r="W27" s="100">
        <f t="shared" si="11"/>
        <v>0.84434680877207047</v>
      </c>
    </row>
    <row r="28" spans="2:23">
      <c r="B28" s="96">
        <f>Amnt_Deposited!B23</f>
        <v>2009</v>
      </c>
      <c r="C28" s="773">
        <f>Amnt_Deposited!C23</f>
        <v>18.434214222599998</v>
      </c>
      <c r="D28" s="418">
        <f>Dry_Matter_Content!C15</f>
        <v>0.59</v>
      </c>
      <c r="E28" s="284">
        <f>MCF!R27</f>
        <v>1</v>
      </c>
      <c r="F28" s="67">
        <f t="shared" si="4"/>
        <v>2.0664754143534596</v>
      </c>
      <c r="G28" s="67">
        <f t="shared" si="0"/>
        <v>2.0664754143534596</v>
      </c>
      <c r="H28" s="67">
        <f t="shared" si="5"/>
        <v>0</v>
      </c>
      <c r="I28" s="67">
        <f t="shared" si="1"/>
        <v>6.0181083289649404</v>
      </c>
      <c r="J28" s="67">
        <f t="shared" si="2"/>
        <v>1.943510663418083</v>
      </c>
      <c r="K28" s="100">
        <f t="shared" si="6"/>
        <v>1.2956737756120553</v>
      </c>
      <c r="N28" s="258"/>
      <c r="O28" s="96">
        <f>Amnt_Deposited!B23</f>
        <v>2009</v>
      </c>
      <c r="P28" s="99">
        <f>Amnt_Deposited!C23</f>
        <v>18.434214222599998</v>
      </c>
      <c r="Q28" s="284">
        <f>MCF!R27</f>
        <v>1</v>
      </c>
      <c r="R28" s="67">
        <f t="shared" si="3"/>
        <v>1.3825660666949997</v>
      </c>
      <c r="S28" s="67">
        <f t="shared" si="7"/>
        <v>1.3825660666949997</v>
      </c>
      <c r="T28" s="67">
        <f t="shared" si="8"/>
        <v>0</v>
      </c>
      <c r="U28" s="67">
        <f t="shared" si="9"/>
        <v>4.0263882664796657</v>
      </c>
      <c r="V28" s="67">
        <f t="shared" si="10"/>
        <v>1.3002970540263712</v>
      </c>
      <c r="W28" s="100">
        <f t="shared" si="11"/>
        <v>0.86686470268424742</v>
      </c>
    </row>
    <row r="29" spans="2:23">
      <c r="B29" s="96">
        <f>Amnt_Deposited!B24</f>
        <v>2010</v>
      </c>
      <c r="C29" s="773">
        <f>Amnt_Deposited!C24</f>
        <v>22.007435175000001</v>
      </c>
      <c r="D29" s="418">
        <f>Dry_Matter_Content!C16</f>
        <v>0.59</v>
      </c>
      <c r="E29" s="284">
        <f>MCF!R28</f>
        <v>1</v>
      </c>
      <c r="F29" s="67">
        <f t="shared" si="4"/>
        <v>2.4670334831175</v>
      </c>
      <c r="G29" s="67">
        <f t="shared" si="0"/>
        <v>2.4670334831175</v>
      </c>
      <c r="H29" s="67">
        <f t="shared" si="5"/>
        <v>0</v>
      </c>
      <c r="I29" s="67">
        <f t="shared" si="1"/>
        <v>6.5010921352367426</v>
      </c>
      <c r="J29" s="67">
        <f t="shared" si="2"/>
        <v>1.984049676845697</v>
      </c>
      <c r="K29" s="100">
        <f t="shared" si="6"/>
        <v>1.322699784563798</v>
      </c>
      <c r="O29" s="96">
        <f>Amnt_Deposited!B24</f>
        <v>2010</v>
      </c>
      <c r="P29" s="99">
        <f>Amnt_Deposited!C24</f>
        <v>22.007435175000001</v>
      </c>
      <c r="Q29" s="284">
        <f>MCF!R28</f>
        <v>1</v>
      </c>
      <c r="R29" s="67">
        <f t="shared" si="3"/>
        <v>1.650557638125</v>
      </c>
      <c r="S29" s="67">
        <f t="shared" si="7"/>
        <v>1.650557638125</v>
      </c>
      <c r="T29" s="67">
        <f t="shared" si="8"/>
        <v>0</v>
      </c>
      <c r="U29" s="67">
        <f t="shared" si="9"/>
        <v>4.3495264062690078</v>
      </c>
      <c r="V29" s="67">
        <f t="shared" si="10"/>
        <v>1.3274194983356582</v>
      </c>
      <c r="W29" s="100">
        <f t="shared" si="11"/>
        <v>0.88494633222377206</v>
      </c>
    </row>
    <row r="30" spans="2:23">
      <c r="B30" s="96">
        <f>Amnt_Deposited!B25</f>
        <v>2011</v>
      </c>
      <c r="C30" s="99">
        <f>Amnt_Deposited!C25</f>
        <v>22.890666906690001</v>
      </c>
      <c r="D30" s="418">
        <f>Dry_Matter_Content!C17</f>
        <v>0.59</v>
      </c>
      <c r="E30" s="284">
        <f>MCF!R29</f>
        <v>1</v>
      </c>
      <c r="F30" s="67">
        <f t="shared" si="4"/>
        <v>2.5660437602399488</v>
      </c>
      <c r="G30" s="67">
        <f t="shared" si="0"/>
        <v>2.5660437602399488</v>
      </c>
      <c r="H30" s="67">
        <f t="shared" si="5"/>
        <v>0</v>
      </c>
      <c r="I30" s="67">
        <f t="shared" si="1"/>
        <v>6.9238561396137746</v>
      </c>
      <c r="J30" s="67">
        <f t="shared" si="2"/>
        <v>2.1432797558629164</v>
      </c>
      <c r="K30" s="100">
        <f t="shared" si="6"/>
        <v>1.4288531705752776</v>
      </c>
      <c r="O30" s="96">
        <f>Amnt_Deposited!B25</f>
        <v>2011</v>
      </c>
      <c r="P30" s="99">
        <f>Amnt_Deposited!C25</f>
        <v>22.890666906690001</v>
      </c>
      <c r="Q30" s="284">
        <f>MCF!R29</f>
        <v>1</v>
      </c>
      <c r="R30" s="67">
        <f t="shared" si="3"/>
        <v>1.71680001800175</v>
      </c>
      <c r="S30" s="67">
        <f t="shared" si="7"/>
        <v>1.71680001800175</v>
      </c>
      <c r="T30" s="67">
        <f t="shared" si="8"/>
        <v>0</v>
      </c>
      <c r="U30" s="67">
        <f t="shared" si="9"/>
        <v>4.63237475888522</v>
      </c>
      <c r="V30" s="67">
        <f t="shared" si="10"/>
        <v>1.4339516653855375</v>
      </c>
      <c r="W30" s="100">
        <f t="shared" si="11"/>
        <v>0.95596777692369161</v>
      </c>
    </row>
    <row r="31" spans="2:23">
      <c r="B31" s="96">
        <f>Amnt_Deposited!B26</f>
        <v>2012</v>
      </c>
      <c r="C31" s="99">
        <f>Amnt_Deposited!C26</f>
        <v>23.139055979159998</v>
      </c>
      <c r="D31" s="418">
        <f>Dry_Matter_Content!C18</f>
        <v>0.59</v>
      </c>
      <c r="E31" s="284">
        <f>MCF!R30</f>
        <v>1</v>
      </c>
      <c r="F31" s="67">
        <f t="shared" si="4"/>
        <v>2.5938881752638356</v>
      </c>
      <c r="G31" s="67">
        <f t="shared" si="0"/>
        <v>2.5938881752638356</v>
      </c>
      <c r="H31" s="67">
        <f t="shared" si="5"/>
        <v>0</v>
      </c>
      <c r="I31" s="67">
        <f t="shared" si="1"/>
        <v>7.235087741513885</v>
      </c>
      <c r="J31" s="67">
        <f t="shared" si="2"/>
        <v>2.2826565733637252</v>
      </c>
      <c r="K31" s="100">
        <f t="shared" si="6"/>
        <v>1.52177104890915</v>
      </c>
      <c r="O31" s="96">
        <f>Amnt_Deposited!B26</f>
        <v>2012</v>
      </c>
      <c r="P31" s="99">
        <f>Amnt_Deposited!C26</f>
        <v>23.139055979159998</v>
      </c>
      <c r="Q31" s="284">
        <f>MCF!R30</f>
        <v>1</v>
      </c>
      <c r="R31" s="67">
        <f t="shared" si="3"/>
        <v>1.7354291984369998</v>
      </c>
      <c r="S31" s="67">
        <f t="shared" si="7"/>
        <v>1.7354291984369998</v>
      </c>
      <c r="T31" s="67">
        <f t="shared" si="8"/>
        <v>0</v>
      </c>
      <c r="U31" s="67">
        <f t="shared" si="9"/>
        <v>4.8406028600672739</v>
      </c>
      <c r="V31" s="67">
        <f t="shared" si="10"/>
        <v>1.5272010972549457</v>
      </c>
      <c r="W31" s="100">
        <f t="shared" si="11"/>
        <v>1.0181340648366304</v>
      </c>
    </row>
    <row r="32" spans="2:23">
      <c r="B32" s="96">
        <f>Amnt_Deposited!B27</f>
        <v>2013</v>
      </c>
      <c r="C32" s="99">
        <f>Amnt_Deposited!C27</f>
        <v>23.626305131549998</v>
      </c>
      <c r="D32" s="418">
        <f>Dry_Matter_Content!C19</f>
        <v>0.59</v>
      </c>
      <c r="E32" s="284">
        <f>MCF!R31</f>
        <v>1</v>
      </c>
      <c r="F32" s="67">
        <f t="shared" si="4"/>
        <v>2.6485088052467547</v>
      </c>
      <c r="G32" s="67">
        <f t="shared" si="0"/>
        <v>2.6485088052467547</v>
      </c>
      <c r="H32" s="67">
        <f t="shared" si="5"/>
        <v>0</v>
      </c>
      <c r="I32" s="67">
        <f t="shared" si="1"/>
        <v>7.4983331532102326</v>
      </c>
      <c r="J32" s="67">
        <f t="shared" si="2"/>
        <v>2.385263393550408</v>
      </c>
      <c r="K32" s="100">
        <f t="shared" si="6"/>
        <v>1.5901755957002719</v>
      </c>
      <c r="O32" s="96">
        <f>Amnt_Deposited!B27</f>
        <v>2013</v>
      </c>
      <c r="P32" s="99">
        <f>Amnt_Deposited!C27</f>
        <v>23.626305131549998</v>
      </c>
      <c r="Q32" s="284">
        <f>MCF!R31</f>
        <v>1</v>
      </c>
      <c r="R32" s="67">
        <f t="shared" si="3"/>
        <v>1.7719728848662497</v>
      </c>
      <c r="S32" s="67">
        <f t="shared" si="7"/>
        <v>1.7719728848662497</v>
      </c>
      <c r="T32" s="67">
        <f t="shared" si="8"/>
        <v>0</v>
      </c>
      <c r="U32" s="67">
        <f t="shared" si="9"/>
        <v>5.0167260168667918</v>
      </c>
      <c r="V32" s="67">
        <f t="shared" si="10"/>
        <v>1.5958497280667314</v>
      </c>
      <c r="W32" s="100">
        <f t="shared" si="11"/>
        <v>1.0638998187111541</v>
      </c>
    </row>
    <row r="33" spans="2:23">
      <c r="B33" s="96">
        <f>Amnt_Deposited!B28</f>
        <v>2014</v>
      </c>
      <c r="C33" s="99">
        <f>Amnt_Deposited!C28</f>
        <v>24.11004519462</v>
      </c>
      <c r="D33" s="418">
        <f>Dry_Matter_Content!C20</f>
        <v>0.59</v>
      </c>
      <c r="E33" s="284">
        <f>MCF!R32</f>
        <v>1</v>
      </c>
      <c r="F33" s="67">
        <f t="shared" si="4"/>
        <v>2.702736066316902</v>
      </c>
      <c r="G33" s="67">
        <f t="shared" si="0"/>
        <v>2.702736066316902</v>
      </c>
      <c r="H33" s="67">
        <f t="shared" si="5"/>
        <v>0</v>
      </c>
      <c r="I33" s="67">
        <f t="shared" si="1"/>
        <v>7.7290190907673457</v>
      </c>
      <c r="J33" s="67">
        <f t="shared" si="2"/>
        <v>2.4720501287597889</v>
      </c>
      <c r="K33" s="100">
        <f t="shared" si="6"/>
        <v>1.6480334191731925</v>
      </c>
      <c r="O33" s="96">
        <f>Amnt_Deposited!B28</f>
        <v>2014</v>
      </c>
      <c r="P33" s="99">
        <f>Amnt_Deposited!C28</f>
        <v>24.11004519462</v>
      </c>
      <c r="Q33" s="284">
        <f>MCF!R32</f>
        <v>1</v>
      </c>
      <c r="R33" s="67">
        <f t="shared" si="3"/>
        <v>1.8082533895964998</v>
      </c>
      <c r="S33" s="67">
        <f t="shared" si="7"/>
        <v>1.8082533895964998</v>
      </c>
      <c r="T33" s="67">
        <f t="shared" si="8"/>
        <v>0</v>
      </c>
      <c r="U33" s="67">
        <f t="shared" si="9"/>
        <v>5.1710654041708368</v>
      </c>
      <c r="V33" s="67">
        <f t="shared" si="10"/>
        <v>1.6539140022924543</v>
      </c>
      <c r="W33" s="100">
        <f t="shared" si="11"/>
        <v>1.1026093348616361</v>
      </c>
    </row>
    <row r="34" spans="2:23">
      <c r="B34" s="96">
        <f>Amnt_Deposited!B29</f>
        <v>2015</v>
      </c>
      <c r="C34" s="99">
        <f>Amnt_Deposited!C29</f>
        <v>24.581684949690001</v>
      </c>
      <c r="D34" s="418">
        <f>Dry_Matter_Content!C21</f>
        <v>0.59</v>
      </c>
      <c r="E34" s="284">
        <f>MCF!R33</f>
        <v>1</v>
      </c>
      <c r="F34" s="67">
        <f t="shared" si="4"/>
        <v>2.7556068828602487</v>
      </c>
      <c r="G34" s="67">
        <f t="shared" si="0"/>
        <v>2.7556068828602487</v>
      </c>
      <c r="H34" s="67">
        <f t="shared" si="5"/>
        <v>0</v>
      </c>
      <c r="I34" s="67">
        <f t="shared" si="1"/>
        <v>7.9365233155937513</v>
      </c>
      <c r="J34" s="67">
        <f t="shared" si="2"/>
        <v>2.5481026580338435</v>
      </c>
      <c r="K34" s="100">
        <f t="shared" si="6"/>
        <v>1.6987351053558957</v>
      </c>
      <c r="O34" s="96">
        <f>Amnt_Deposited!B29</f>
        <v>2015</v>
      </c>
      <c r="P34" s="99">
        <f>Amnt_Deposited!C29</f>
        <v>24.581684949690001</v>
      </c>
      <c r="Q34" s="284">
        <f>MCF!R33</f>
        <v>1</v>
      </c>
      <c r="R34" s="67">
        <f t="shared" si="3"/>
        <v>1.84362637122675</v>
      </c>
      <c r="S34" s="67">
        <f t="shared" si="7"/>
        <v>1.84362637122675</v>
      </c>
      <c r="T34" s="67">
        <f t="shared" si="8"/>
        <v>0</v>
      </c>
      <c r="U34" s="67">
        <f t="shared" si="9"/>
        <v>5.3098951710038476</v>
      </c>
      <c r="V34" s="67">
        <f t="shared" si="10"/>
        <v>1.7047966043937397</v>
      </c>
      <c r="W34" s="100">
        <f t="shared" si="11"/>
        <v>1.1365310695958264</v>
      </c>
    </row>
    <row r="35" spans="2:23">
      <c r="B35" s="96">
        <f>Amnt_Deposited!B30</f>
        <v>2016</v>
      </c>
      <c r="C35" s="99">
        <f>Amnt_Deposited!C30</f>
        <v>25.05680354331</v>
      </c>
      <c r="D35" s="418">
        <f>Dry_Matter_Content!C22</f>
        <v>0.59</v>
      </c>
      <c r="E35" s="284">
        <f>MCF!R34</f>
        <v>1</v>
      </c>
      <c r="F35" s="67">
        <f t="shared" si="4"/>
        <v>2.8088676772050509</v>
      </c>
      <c r="G35" s="67">
        <f t="shared" si="0"/>
        <v>2.8088676772050509</v>
      </c>
      <c r="H35" s="67">
        <f t="shared" si="5"/>
        <v>0</v>
      </c>
      <c r="I35" s="67">
        <f t="shared" si="1"/>
        <v>8.1288783514767786</v>
      </c>
      <c r="J35" s="67">
        <f t="shared" si="2"/>
        <v>2.6165126413220232</v>
      </c>
      <c r="K35" s="100">
        <f t="shared" si="6"/>
        <v>1.7443417608813487</v>
      </c>
      <c r="O35" s="96">
        <f>Amnt_Deposited!B30</f>
        <v>2016</v>
      </c>
      <c r="P35" s="99">
        <f>Amnt_Deposited!C30</f>
        <v>25.05680354331</v>
      </c>
      <c r="Q35" s="284">
        <f>MCF!R34</f>
        <v>1</v>
      </c>
      <c r="R35" s="67">
        <f t="shared" si="3"/>
        <v>1.87926026574825</v>
      </c>
      <c r="S35" s="67">
        <f t="shared" si="7"/>
        <v>1.87926026574825</v>
      </c>
      <c r="T35" s="67">
        <f t="shared" si="8"/>
        <v>0</v>
      </c>
      <c r="U35" s="67">
        <f t="shared" si="9"/>
        <v>5.4385894412199676</v>
      </c>
      <c r="V35" s="67">
        <f t="shared" si="10"/>
        <v>1.7505659955321295</v>
      </c>
      <c r="W35" s="100">
        <f t="shared" si="11"/>
        <v>1.1670439970214197</v>
      </c>
    </row>
    <row r="36" spans="2:23">
      <c r="B36" s="96">
        <f>Amnt_Deposited!B31</f>
        <v>2017</v>
      </c>
      <c r="C36" s="99">
        <f>Amnt_Deposited!C31</f>
        <v>25.64980938762</v>
      </c>
      <c r="D36" s="418">
        <f>Dry_Matter_Content!C23</f>
        <v>0.59</v>
      </c>
      <c r="E36" s="284">
        <f>MCF!R35</f>
        <v>1</v>
      </c>
      <c r="F36" s="67">
        <f t="shared" si="4"/>
        <v>2.8753436323522017</v>
      </c>
      <c r="G36" s="67">
        <f t="shared" si="0"/>
        <v>2.8753436323522017</v>
      </c>
      <c r="H36" s="67">
        <f t="shared" si="5"/>
        <v>0</v>
      </c>
      <c r="I36" s="67">
        <f t="shared" si="1"/>
        <v>8.3242937431322268</v>
      </c>
      <c r="J36" s="67">
        <f t="shared" si="2"/>
        <v>2.6799282406967526</v>
      </c>
      <c r="K36" s="100">
        <f t="shared" si="6"/>
        <v>1.7866188271311683</v>
      </c>
      <c r="O36" s="96">
        <f>Amnt_Deposited!B31</f>
        <v>2017</v>
      </c>
      <c r="P36" s="99">
        <f>Amnt_Deposited!C31</f>
        <v>25.64980938762</v>
      </c>
      <c r="Q36" s="284">
        <f>MCF!R35</f>
        <v>1</v>
      </c>
      <c r="R36" s="67">
        <f t="shared" si="3"/>
        <v>1.9237357040715</v>
      </c>
      <c r="S36" s="67">
        <f t="shared" si="7"/>
        <v>1.9237357040715</v>
      </c>
      <c r="T36" s="67">
        <f t="shared" si="8"/>
        <v>0</v>
      </c>
      <c r="U36" s="67">
        <f t="shared" si="9"/>
        <v>5.56933122867901</v>
      </c>
      <c r="V36" s="67">
        <f t="shared" si="10"/>
        <v>1.7929939166124569</v>
      </c>
      <c r="W36" s="100">
        <f t="shared" si="11"/>
        <v>1.1953292777416378</v>
      </c>
    </row>
    <row r="37" spans="2:23">
      <c r="B37" s="96">
        <f>Amnt_Deposited!B32</f>
        <v>2018</v>
      </c>
      <c r="C37" s="99">
        <f>Amnt_Deposited!C32</f>
        <v>26.289492170039999</v>
      </c>
      <c r="D37" s="418">
        <f>Dry_Matter_Content!C24</f>
        <v>0.59</v>
      </c>
      <c r="E37" s="284">
        <f>MCF!R36</f>
        <v>1</v>
      </c>
      <c r="F37" s="67">
        <f t="shared" si="4"/>
        <v>2.9470520722614837</v>
      </c>
      <c r="G37" s="67">
        <f t="shared" si="0"/>
        <v>2.9470520722614837</v>
      </c>
      <c r="H37" s="67">
        <f t="shared" si="5"/>
        <v>0</v>
      </c>
      <c r="I37" s="67">
        <f t="shared" si="1"/>
        <v>8.5269930373720619</v>
      </c>
      <c r="J37" s="67">
        <f t="shared" si="2"/>
        <v>2.7443527780216481</v>
      </c>
      <c r="K37" s="100">
        <f t="shared" si="6"/>
        <v>1.8295685186810986</v>
      </c>
      <c r="O37" s="96">
        <f>Amnt_Deposited!B32</f>
        <v>2018</v>
      </c>
      <c r="P37" s="99">
        <f>Amnt_Deposited!C32</f>
        <v>26.289492170039999</v>
      </c>
      <c r="Q37" s="284">
        <f>MCF!R36</f>
        <v>1</v>
      </c>
      <c r="R37" s="67">
        <f t="shared" si="3"/>
        <v>1.9717119127529998</v>
      </c>
      <c r="S37" s="67">
        <f t="shared" si="7"/>
        <v>1.9717119127529998</v>
      </c>
      <c r="T37" s="67">
        <f t="shared" si="8"/>
        <v>0</v>
      </c>
      <c r="U37" s="67">
        <f t="shared" si="9"/>
        <v>5.7049462783488369</v>
      </c>
      <c r="V37" s="67">
        <f t="shared" si="10"/>
        <v>1.8360968630831722</v>
      </c>
      <c r="W37" s="100">
        <f t="shared" si="11"/>
        <v>1.2240645753887813</v>
      </c>
    </row>
    <row r="38" spans="2:23">
      <c r="B38" s="96">
        <f>Amnt_Deposited!B33</f>
        <v>2019</v>
      </c>
      <c r="C38" s="99">
        <f>Amnt_Deposited!C33</f>
        <v>26.929174952459999</v>
      </c>
      <c r="D38" s="418">
        <f>Dry_Matter_Content!C25</f>
        <v>0.59</v>
      </c>
      <c r="E38" s="284">
        <f>MCF!R37</f>
        <v>1</v>
      </c>
      <c r="F38" s="67">
        <f t="shared" si="4"/>
        <v>3.0187605121707657</v>
      </c>
      <c r="G38" s="67">
        <f t="shared" si="0"/>
        <v>3.0187605121707657</v>
      </c>
      <c r="H38" s="67">
        <f t="shared" si="5"/>
        <v>0</v>
      </c>
      <c r="I38" s="67">
        <f t="shared" si="1"/>
        <v>8.7345748775275815</v>
      </c>
      <c r="J38" s="67">
        <f t="shared" si="2"/>
        <v>2.8111786720152452</v>
      </c>
      <c r="K38" s="100">
        <f t="shared" si="6"/>
        <v>1.8741191146768301</v>
      </c>
      <c r="O38" s="96">
        <f>Amnt_Deposited!B33</f>
        <v>2019</v>
      </c>
      <c r="P38" s="99">
        <f>Amnt_Deposited!C33</f>
        <v>26.929174952459999</v>
      </c>
      <c r="Q38" s="284">
        <f>MCF!R37</f>
        <v>1</v>
      </c>
      <c r="R38" s="67">
        <f t="shared" si="3"/>
        <v>2.0196881214344997</v>
      </c>
      <c r="S38" s="67">
        <f t="shared" si="7"/>
        <v>2.0196881214344997</v>
      </c>
      <c r="T38" s="67">
        <f t="shared" si="8"/>
        <v>0</v>
      </c>
      <c r="U38" s="67">
        <f t="shared" si="9"/>
        <v>5.8438279733681409</v>
      </c>
      <c r="V38" s="67">
        <f t="shared" si="10"/>
        <v>1.8808064264151954</v>
      </c>
      <c r="W38" s="100">
        <f t="shared" si="11"/>
        <v>1.2538709509434636</v>
      </c>
    </row>
    <row r="39" spans="2:23">
      <c r="B39" s="96">
        <f>Amnt_Deposited!B34</f>
        <v>2020</v>
      </c>
      <c r="C39" s="99">
        <f>Amnt_Deposited!C34</f>
        <v>27.568857734879998</v>
      </c>
      <c r="D39" s="418">
        <f>Dry_Matter_Content!C26</f>
        <v>0.59</v>
      </c>
      <c r="E39" s="284">
        <f>MCF!R38</f>
        <v>1</v>
      </c>
      <c r="F39" s="67">
        <f t="shared" si="4"/>
        <v>3.0904689520800477</v>
      </c>
      <c r="G39" s="67">
        <f t="shared" si="0"/>
        <v>3.0904689520800477</v>
      </c>
      <c r="H39" s="67">
        <f t="shared" si="5"/>
        <v>0</v>
      </c>
      <c r="I39" s="67">
        <f t="shared" si="1"/>
        <v>8.9454295860860746</v>
      </c>
      <c r="J39" s="67">
        <f t="shared" si="2"/>
        <v>2.8796142435215542</v>
      </c>
      <c r="K39" s="100">
        <f t="shared" si="6"/>
        <v>1.9197428290143694</v>
      </c>
      <c r="O39" s="96">
        <f>Amnt_Deposited!B34</f>
        <v>2020</v>
      </c>
      <c r="P39" s="99">
        <f>Amnt_Deposited!C34</f>
        <v>27.568857734879998</v>
      </c>
      <c r="Q39" s="284">
        <f>MCF!R38</f>
        <v>1</v>
      </c>
      <c r="R39" s="67">
        <f t="shared" si="3"/>
        <v>2.0676643301159996</v>
      </c>
      <c r="S39" s="67">
        <f t="shared" si="7"/>
        <v>2.0676643301159996</v>
      </c>
      <c r="T39" s="67">
        <f t="shared" si="8"/>
        <v>0</v>
      </c>
      <c r="U39" s="67">
        <f t="shared" si="9"/>
        <v>5.9848993662484888</v>
      </c>
      <c r="V39" s="67">
        <f t="shared" si="10"/>
        <v>1.9265929372356518</v>
      </c>
      <c r="W39" s="100">
        <f t="shared" si="11"/>
        <v>1.2843952914904344</v>
      </c>
    </row>
    <row r="40" spans="2:23">
      <c r="B40" s="96">
        <f>Amnt_Deposited!B35</f>
        <v>2021</v>
      </c>
      <c r="C40" s="99">
        <f>Amnt_Deposited!C35</f>
        <v>28.208540517300001</v>
      </c>
      <c r="D40" s="418">
        <f>Dry_Matter_Content!C27</f>
        <v>0.59</v>
      </c>
      <c r="E40" s="284">
        <f>MCF!R39</f>
        <v>1</v>
      </c>
      <c r="F40" s="67">
        <f t="shared" si="4"/>
        <v>3.1621773919893301</v>
      </c>
      <c r="G40" s="67">
        <f t="shared" si="0"/>
        <v>3.1621773919893301</v>
      </c>
      <c r="H40" s="67">
        <f t="shared" si="5"/>
        <v>0</v>
      </c>
      <c r="I40" s="67">
        <f t="shared" si="1"/>
        <v>9.1584781639431174</v>
      </c>
      <c r="J40" s="67">
        <f t="shared" si="2"/>
        <v>2.9491288141322869</v>
      </c>
      <c r="K40" s="100">
        <f t="shared" si="6"/>
        <v>1.9660858760881912</v>
      </c>
      <c r="O40" s="96">
        <f>Amnt_Deposited!B35</f>
        <v>2021</v>
      </c>
      <c r="P40" s="99">
        <f>Amnt_Deposited!C35</f>
        <v>28.208540517300001</v>
      </c>
      <c r="Q40" s="284">
        <f>MCF!R39</f>
        <v>1</v>
      </c>
      <c r="R40" s="67">
        <f t="shared" si="3"/>
        <v>2.1156405387974999</v>
      </c>
      <c r="S40" s="67">
        <f t="shared" si="7"/>
        <v>2.1156405387974999</v>
      </c>
      <c r="T40" s="67">
        <f t="shared" si="8"/>
        <v>0</v>
      </c>
      <c r="U40" s="67">
        <f t="shared" si="9"/>
        <v>6.1274385574998558</v>
      </c>
      <c r="V40" s="67">
        <f t="shared" si="10"/>
        <v>1.9731013475461332</v>
      </c>
      <c r="W40" s="100">
        <f t="shared" si="11"/>
        <v>1.3154008983640888</v>
      </c>
    </row>
    <row r="41" spans="2:23">
      <c r="B41" s="96">
        <f>Amnt_Deposited!B36</f>
        <v>2022</v>
      </c>
      <c r="C41" s="99">
        <f>Amnt_Deposited!C36</f>
        <v>28.848223299720004</v>
      </c>
      <c r="D41" s="418">
        <f>Dry_Matter_Content!C28</f>
        <v>0.59</v>
      </c>
      <c r="E41" s="284">
        <f>MCF!R40</f>
        <v>1</v>
      </c>
      <c r="F41" s="67">
        <f t="shared" si="4"/>
        <v>3.2338858318986121</v>
      </c>
      <c r="G41" s="67">
        <f t="shared" si="0"/>
        <v>3.2338858318986121</v>
      </c>
      <c r="H41" s="67">
        <f t="shared" si="5"/>
        <v>0</v>
      </c>
      <c r="I41" s="67">
        <f t="shared" si="1"/>
        <v>9.3729973363693588</v>
      </c>
      <c r="J41" s="67">
        <f t="shared" si="2"/>
        <v>3.0193666594723694</v>
      </c>
      <c r="K41" s="100">
        <f t="shared" si="6"/>
        <v>2.0129111063149128</v>
      </c>
      <c r="O41" s="96">
        <f>Amnt_Deposited!B36</f>
        <v>2022</v>
      </c>
      <c r="P41" s="99">
        <f>Amnt_Deposited!C36</f>
        <v>28.848223299720004</v>
      </c>
      <c r="Q41" s="284">
        <f>MCF!R40</f>
        <v>1</v>
      </c>
      <c r="R41" s="67">
        <f t="shared" si="3"/>
        <v>2.1636167474790002</v>
      </c>
      <c r="S41" s="67">
        <f t="shared" si="7"/>
        <v>2.1636167474790002</v>
      </c>
      <c r="T41" s="67">
        <f t="shared" si="8"/>
        <v>0</v>
      </c>
      <c r="U41" s="67">
        <f t="shared" si="9"/>
        <v>6.2709616434228543</v>
      </c>
      <c r="V41" s="67">
        <f t="shared" si="10"/>
        <v>2.0200936615560012</v>
      </c>
      <c r="W41" s="100">
        <f t="shared" si="11"/>
        <v>1.3467291077040007</v>
      </c>
    </row>
    <row r="42" spans="2:23">
      <c r="B42" s="96">
        <f>Amnt_Deposited!B37</f>
        <v>2023</v>
      </c>
      <c r="C42" s="99">
        <f>Amnt_Deposited!C37</f>
        <v>29.48790608214</v>
      </c>
      <c r="D42" s="418">
        <f>Dry_Matter_Content!C29</f>
        <v>0.59</v>
      </c>
      <c r="E42" s="284">
        <f>MCF!R41</f>
        <v>1</v>
      </c>
      <c r="F42" s="67">
        <f t="shared" si="4"/>
        <v>3.3055942718078941</v>
      </c>
      <c r="G42" s="67">
        <f t="shared" si="0"/>
        <v>3.3055942718078941</v>
      </c>
      <c r="H42" s="67">
        <f t="shared" si="5"/>
        <v>0</v>
      </c>
      <c r="I42" s="67">
        <f t="shared" si="1"/>
        <v>9.5885022778149267</v>
      </c>
      <c r="J42" s="67">
        <f t="shared" si="2"/>
        <v>3.0900893303623254</v>
      </c>
      <c r="K42" s="100">
        <f t="shared" si="6"/>
        <v>2.0600595535748836</v>
      </c>
      <c r="O42" s="96">
        <f>Amnt_Deposited!B37</f>
        <v>2023</v>
      </c>
      <c r="P42" s="99">
        <f>Amnt_Deposited!C37</f>
        <v>29.48790608214</v>
      </c>
      <c r="Q42" s="284">
        <f>MCF!R41</f>
        <v>1</v>
      </c>
      <c r="R42" s="67">
        <f t="shared" si="3"/>
        <v>2.2115929561605001</v>
      </c>
      <c r="S42" s="67">
        <f t="shared" si="7"/>
        <v>2.2115929561605001</v>
      </c>
      <c r="T42" s="67">
        <f t="shared" si="8"/>
        <v>0</v>
      </c>
      <c r="U42" s="67">
        <f t="shared" si="9"/>
        <v>6.415144253667437</v>
      </c>
      <c r="V42" s="67">
        <f t="shared" si="10"/>
        <v>2.0674103459159183</v>
      </c>
      <c r="W42" s="100">
        <f t="shared" si="11"/>
        <v>1.3782735639439454</v>
      </c>
    </row>
    <row r="43" spans="2:23">
      <c r="B43" s="96">
        <f>Amnt_Deposited!B38</f>
        <v>2024</v>
      </c>
      <c r="C43" s="99">
        <f>Amnt_Deposited!C38</f>
        <v>30.12758886456</v>
      </c>
      <c r="D43" s="418">
        <f>Dry_Matter_Content!C30</f>
        <v>0.59</v>
      </c>
      <c r="E43" s="284">
        <f>MCF!R42</f>
        <v>1</v>
      </c>
      <c r="F43" s="67">
        <f t="shared" si="4"/>
        <v>3.3773027117171757</v>
      </c>
      <c r="G43" s="67">
        <f t="shared" si="0"/>
        <v>3.3773027117171757</v>
      </c>
      <c r="H43" s="67">
        <f t="shared" si="5"/>
        <v>0</v>
      </c>
      <c r="I43" s="67">
        <f t="shared" si="1"/>
        <v>9.8046679999949102</v>
      </c>
      <c r="J43" s="67">
        <f t="shared" si="2"/>
        <v>3.1611369895371926</v>
      </c>
      <c r="K43" s="100">
        <f t="shared" si="6"/>
        <v>2.1074246596914614</v>
      </c>
      <c r="O43" s="96">
        <f>Amnt_Deposited!B38</f>
        <v>2024</v>
      </c>
      <c r="P43" s="99">
        <f>Amnt_Deposited!C38</f>
        <v>30.12758886456</v>
      </c>
      <c r="Q43" s="284">
        <f>MCF!R42</f>
        <v>1</v>
      </c>
      <c r="R43" s="67">
        <f t="shared" si="3"/>
        <v>2.259569164842</v>
      </c>
      <c r="S43" s="67">
        <f t="shared" si="7"/>
        <v>2.259569164842</v>
      </c>
      <c r="T43" s="67">
        <f t="shared" si="8"/>
        <v>0</v>
      </c>
      <c r="U43" s="67">
        <f t="shared" si="9"/>
        <v>6.5597689562856232</v>
      </c>
      <c r="V43" s="67">
        <f t="shared" si="10"/>
        <v>2.1149444622238134</v>
      </c>
      <c r="W43" s="100">
        <f t="shared" si="11"/>
        <v>1.4099629748158755</v>
      </c>
    </row>
    <row r="44" spans="2:23">
      <c r="B44" s="96">
        <f>Amnt_Deposited!B39</f>
        <v>2025</v>
      </c>
      <c r="C44" s="99">
        <f>Amnt_Deposited!C39</f>
        <v>30.767271646979996</v>
      </c>
      <c r="D44" s="418">
        <f>Dry_Matter_Content!C31</f>
        <v>0.59</v>
      </c>
      <c r="E44" s="284">
        <f>MCF!R43</f>
        <v>1</v>
      </c>
      <c r="F44" s="67">
        <f t="shared" si="4"/>
        <v>3.4490111516264572</v>
      </c>
      <c r="G44" s="67">
        <f t="shared" si="0"/>
        <v>3.4490111516264572</v>
      </c>
      <c r="H44" s="67">
        <f t="shared" si="5"/>
        <v>0</v>
      </c>
      <c r="I44" s="67">
        <f t="shared" si="1"/>
        <v>10.021276656747204</v>
      </c>
      <c r="J44" s="67">
        <f t="shared" si="2"/>
        <v>3.2324024948741621</v>
      </c>
      <c r="K44" s="100">
        <f t="shared" si="6"/>
        <v>2.1549349965827744</v>
      </c>
      <c r="O44" s="96">
        <f>Amnt_Deposited!B39</f>
        <v>2025</v>
      </c>
      <c r="P44" s="99">
        <f>Amnt_Deposited!C39</f>
        <v>30.767271646979996</v>
      </c>
      <c r="Q44" s="284">
        <f>MCF!R43</f>
        <v>1</v>
      </c>
      <c r="R44" s="67">
        <f t="shared" si="3"/>
        <v>2.3075453735234994</v>
      </c>
      <c r="S44" s="67">
        <f t="shared" si="7"/>
        <v>2.3075453735234994</v>
      </c>
      <c r="T44" s="67">
        <f t="shared" si="8"/>
        <v>0</v>
      </c>
      <c r="U44" s="67">
        <f t="shared" si="9"/>
        <v>6.7046900022840363</v>
      </c>
      <c r="V44" s="67">
        <f t="shared" si="10"/>
        <v>2.1626243275250867</v>
      </c>
      <c r="W44" s="100">
        <f t="shared" si="11"/>
        <v>1.4417495516833911</v>
      </c>
    </row>
    <row r="45" spans="2:23">
      <c r="B45" s="96">
        <f>Amnt_Deposited!B40</f>
        <v>2026</v>
      </c>
      <c r="C45" s="99">
        <f>Amnt_Deposited!C40</f>
        <v>31.406954429400002</v>
      </c>
      <c r="D45" s="418">
        <f>Dry_Matter_Content!C32</f>
        <v>0.59</v>
      </c>
      <c r="E45" s="284">
        <f>MCF!R44</f>
        <v>1</v>
      </c>
      <c r="F45" s="67">
        <f t="shared" si="4"/>
        <v>3.5207195915357401</v>
      </c>
      <c r="G45" s="67">
        <f t="shared" si="0"/>
        <v>3.5207195915357401</v>
      </c>
      <c r="H45" s="67">
        <f t="shared" si="5"/>
        <v>0</v>
      </c>
      <c r="I45" s="67">
        <f t="shared" si="1"/>
        <v>10.238182221422404</v>
      </c>
      <c r="J45" s="67">
        <f t="shared" si="2"/>
        <v>3.3038140268605405</v>
      </c>
      <c r="K45" s="100">
        <f t="shared" si="6"/>
        <v>2.2025426845736935</v>
      </c>
      <c r="O45" s="96">
        <f>Amnt_Deposited!B40</f>
        <v>2026</v>
      </c>
      <c r="P45" s="99">
        <f>Amnt_Deposited!C40</f>
        <v>31.406954429400002</v>
      </c>
      <c r="Q45" s="284">
        <f>MCF!R44</f>
        <v>1</v>
      </c>
      <c r="R45" s="67">
        <f t="shared" si="3"/>
        <v>2.3555215822050002</v>
      </c>
      <c r="S45" s="67">
        <f t="shared" si="7"/>
        <v>2.3555215822050002</v>
      </c>
      <c r="T45" s="67">
        <f t="shared" si="8"/>
        <v>0</v>
      </c>
      <c r="U45" s="67">
        <f t="shared" si="9"/>
        <v>6.8498096931907257</v>
      </c>
      <c r="V45" s="67">
        <f t="shared" si="10"/>
        <v>2.2104018912983103</v>
      </c>
      <c r="W45" s="100">
        <f t="shared" si="11"/>
        <v>1.4736012608655402</v>
      </c>
    </row>
    <row r="46" spans="2:23">
      <c r="B46" s="96">
        <f>Amnt_Deposited!B41</f>
        <v>2027</v>
      </c>
      <c r="C46" s="99">
        <f>Amnt_Deposited!C41</f>
        <v>32.046637211819998</v>
      </c>
      <c r="D46" s="418">
        <f>Dry_Matter_Content!C33</f>
        <v>0.59</v>
      </c>
      <c r="E46" s="284">
        <f>MCF!R45</f>
        <v>1</v>
      </c>
      <c r="F46" s="67">
        <f t="shared" si="4"/>
        <v>3.5924280314450221</v>
      </c>
      <c r="G46" s="67">
        <f t="shared" si="0"/>
        <v>3.5924280314450221</v>
      </c>
      <c r="H46" s="67">
        <f t="shared" si="5"/>
        <v>0</v>
      </c>
      <c r="I46" s="67">
        <f t="shared" si="1"/>
        <v>10.455286809430152</v>
      </c>
      <c r="J46" s="67">
        <f t="shared" si="2"/>
        <v>3.3753234434372739</v>
      </c>
      <c r="K46" s="100">
        <f t="shared" si="6"/>
        <v>2.2502156289581823</v>
      </c>
      <c r="O46" s="96">
        <f>Amnt_Deposited!B41</f>
        <v>2027</v>
      </c>
      <c r="P46" s="99">
        <f>Amnt_Deposited!C41</f>
        <v>32.046637211819998</v>
      </c>
      <c r="Q46" s="284">
        <f>MCF!R45</f>
        <v>1</v>
      </c>
      <c r="R46" s="67">
        <f t="shared" si="3"/>
        <v>2.4034977908864996</v>
      </c>
      <c r="S46" s="67">
        <f t="shared" si="7"/>
        <v>2.4034977908864996</v>
      </c>
      <c r="T46" s="67">
        <f t="shared" si="8"/>
        <v>0</v>
      </c>
      <c r="U46" s="67">
        <f t="shared" si="9"/>
        <v>6.9950625397614754</v>
      </c>
      <c r="V46" s="67">
        <f t="shared" si="10"/>
        <v>2.25824494431575</v>
      </c>
      <c r="W46" s="100">
        <f t="shared" si="11"/>
        <v>1.5054966295438332</v>
      </c>
    </row>
    <row r="47" spans="2:23">
      <c r="B47" s="96">
        <f>Amnt_Deposited!B42</f>
        <v>2028</v>
      </c>
      <c r="C47" s="99">
        <f>Amnt_Deposited!C42</f>
        <v>32.686319994240002</v>
      </c>
      <c r="D47" s="418">
        <f>Dry_Matter_Content!C34</f>
        <v>0.59</v>
      </c>
      <c r="E47" s="284">
        <f>MCF!R46</f>
        <v>1</v>
      </c>
      <c r="F47" s="67">
        <f t="shared" si="4"/>
        <v>3.6641364713543041</v>
      </c>
      <c r="G47" s="67">
        <f t="shared" si="0"/>
        <v>3.6641364713543041</v>
      </c>
      <c r="H47" s="67">
        <f t="shared" si="5"/>
        <v>0</v>
      </c>
      <c r="I47" s="67">
        <f t="shared" si="1"/>
        <v>10.672524806767337</v>
      </c>
      <c r="J47" s="67">
        <f t="shared" si="2"/>
        <v>3.4468984740171198</v>
      </c>
      <c r="K47" s="100">
        <f t="shared" si="6"/>
        <v>2.2979323160114129</v>
      </c>
      <c r="O47" s="96">
        <f>Amnt_Deposited!B42</f>
        <v>2028</v>
      </c>
      <c r="P47" s="99">
        <f>Amnt_Deposited!C42</f>
        <v>32.686319994240002</v>
      </c>
      <c r="Q47" s="284">
        <f>MCF!R46</f>
        <v>1</v>
      </c>
      <c r="R47" s="67">
        <f t="shared" si="3"/>
        <v>2.4514739995679999</v>
      </c>
      <c r="S47" s="67">
        <f t="shared" si="7"/>
        <v>2.4514739995679999</v>
      </c>
      <c r="T47" s="67">
        <f t="shared" si="8"/>
        <v>0</v>
      </c>
      <c r="U47" s="67">
        <f t="shared" si="9"/>
        <v>7.1404046432430883</v>
      </c>
      <c r="V47" s="67">
        <f t="shared" si="10"/>
        <v>2.306131896086387</v>
      </c>
      <c r="W47" s="100">
        <f t="shared" si="11"/>
        <v>1.5374212640575913</v>
      </c>
    </row>
    <row r="48" spans="2:23">
      <c r="B48" s="96">
        <f>Amnt_Deposited!B43</f>
        <v>2029</v>
      </c>
      <c r="C48" s="99">
        <f>Amnt_Deposited!C43</f>
        <v>33.326002776659998</v>
      </c>
      <c r="D48" s="418">
        <f>Dry_Matter_Content!C35</f>
        <v>0.59</v>
      </c>
      <c r="E48" s="284">
        <f>MCF!R47</f>
        <v>1</v>
      </c>
      <c r="F48" s="67">
        <f t="shared" si="4"/>
        <v>3.7358449112635852</v>
      </c>
      <c r="G48" s="67">
        <f t="shared" si="0"/>
        <v>3.7358449112635852</v>
      </c>
      <c r="H48" s="67">
        <f t="shared" si="5"/>
        <v>0</v>
      </c>
      <c r="I48" s="67">
        <f t="shared" si="1"/>
        <v>10.88985223105237</v>
      </c>
      <c r="J48" s="67">
        <f t="shared" si="2"/>
        <v>3.5185174869785527</v>
      </c>
      <c r="K48" s="100">
        <f t="shared" si="6"/>
        <v>2.3456783246523685</v>
      </c>
      <c r="O48" s="96">
        <f>Amnt_Deposited!B43</f>
        <v>2029</v>
      </c>
      <c r="P48" s="99">
        <f>Amnt_Deposited!C43</f>
        <v>33.326002776659998</v>
      </c>
      <c r="Q48" s="284">
        <f>MCF!R47</f>
        <v>1</v>
      </c>
      <c r="R48" s="67">
        <f t="shared" si="3"/>
        <v>2.4994502082494998</v>
      </c>
      <c r="S48" s="67">
        <f t="shared" si="7"/>
        <v>2.4994502082494998</v>
      </c>
      <c r="T48" s="67">
        <f t="shared" si="8"/>
        <v>0</v>
      </c>
      <c r="U48" s="67">
        <f t="shared" si="9"/>
        <v>7.2858065774212992</v>
      </c>
      <c r="V48" s="67">
        <f t="shared" si="10"/>
        <v>2.3540482740712885</v>
      </c>
      <c r="W48" s="100">
        <f t="shared" si="11"/>
        <v>1.5693655160475255</v>
      </c>
    </row>
    <row r="49" spans="2:23">
      <c r="B49" s="96">
        <f>Amnt_Deposited!B44</f>
        <v>2030</v>
      </c>
      <c r="C49" s="99">
        <f>Amnt_Deposited!C44</f>
        <v>33.965685559080001</v>
      </c>
      <c r="D49" s="418">
        <f>Dry_Matter_Content!C36</f>
        <v>0.59</v>
      </c>
      <c r="E49" s="284">
        <f>MCF!R48</f>
        <v>1</v>
      </c>
      <c r="F49" s="67">
        <f t="shared" si="4"/>
        <v>3.8075533511728676</v>
      </c>
      <c r="G49" s="67">
        <f t="shared" si="0"/>
        <v>3.8075533511728676</v>
      </c>
      <c r="H49" s="67">
        <f t="shared" si="5"/>
        <v>0</v>
      </c>
      <c r="I49" s="67">
        <f t="shared" si="1"/>
        <v>11.107239600013202</v>
      </c>
      <c r="J49" s="67">
        <f t="shared" si="2"/>
        <v>3.5901659822120355</v>
      </c>
      <c r="K49" s="100">
        <f t="shared" si="6"/>
        <v>2.3934439881413567</v>
      </c>
      <c r="O49" s="96">
        <f>Amnt_Deposited!B44</f>
        <v>2030</v>
      </c>
      <c r="P49" s="99">
        <f>Amnt_Deposited!C44</f>
        <v>33.965685559080001</v>
      </c>
      <c r="Q49" s="284">
        <f>MCF!R48</f>
        <v>1</v>
      </c>
      <c r="R49" s="67">
        <f t="shared" si="3"/>
        <v>2.5474264169310001</v>
      </c>
      <c r="S49" s="67">
        <f t="shared" si="7"/>
        <v>2.5474264169310001</v>
      </c>
      <c r="T49" s="67">
        <f t="shared" si="8"/>
        <v>0</v>
      </c>
      <c r="U49" s="67">
        <f t="shared" si="9"/>
        <v>7.4312486173148091</v>
      </c>
      <c r="V49" s="67">
        <f t="shared" si="10"/>
        <v>2.4019843770374902</v>
      </c>
      <c r="W49" s="100">
        <f t="shared" si="11"/>
        <v>1.6013229180249935</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7.4454053600097252</v>
      </c>
      <c r="J50" s="67">
        <f t="shared" si="2"/>
        <v>3.661834240003476</v>
      </c>
      <c r="K50" s="100">
        <f t="shared" si="6"/>
        <v>2.4412228266689837</v>
      </c>
      <c r="O50" s="96">
        <f>Amnt_Deposited!B45</f>
        <v>2031</v>
      </c>
      <c r="P50" s="99">
        <f>Amnt_Deposited!C45</f>
        <v>0</v>
      </c>
      <c r="Q50" s="284">
        <f>MCF!R49</f>
        <v>1</v>
      </c>
      <c r="R50" s="67">
        <f t="shared" si="3"/>
        <v>0</v>
      </c>
      <c r="S50" s="67">
        <f t="shared" si="7"/>
        <v>0</v>
      </c>
      <c r="T50" s="67">
        <f t="shared" si="8"/>
        <v>0</v>
      </c>
      <c r="U50" s="67">
        <f t="shared" si="9"/>
        <v>4.9813149152607439</v>
      </c>
      <c r="V50" s="67">
        <f t="shared" si="10"/>
        <v>2.4499337020540652</v>
      </c>
      <c r="W50" s="100">
        <f t="shared" si="11"/>
        <v>1.6332891347027101</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4.9908044636757145</v>
      </c>
      <c r="J51" s="67">
        <f t="shared" ref="J51:J82" si="16">I50*(1-$K$10)+H51</f>
        <v>2.4546008963340102</v>
      </c>
      <c r="K51" s="100">
        <f t="shared" si="6"/>
        <v>1.6364005975560068</v>
      </c>
      <c r="O51" s="96">
        <f>Amnt_Deposited!B46</f>
        <v>2032</v>
      </c>
      <c r="P51" s="99">
        <f>Amnt_Deposited!C46</f>
        <v>0</v>
      </c>
      <c r="Q51" s="284">
        <f>MCF!R50</f>
        <v>1</v>
      </c>
      <c r="R51" s="67">
        <f t="shared" ref="R51:R82" si="17">P51*$W$6*DOCF*Q51</f>
        <v>0</v>
      </c>
      <c r="S51" s="67">
        <f t="shared" si="7"/>
        <v>0</v>
      </c>
      <c r="T51" s="67">
        <f t="shared" si="8"/>
        <v>0</v>
      </c>
      <c r="U51" s="67">
        <f t="shared" si="9"/>
        <v>3.3390752433155986</v>
      </c>
      <c r="V51" s="67">
        <f t="shared" si="10"/>
        <v>1.6422396719451453</v>
      </c>
      <c r="W51" s="100">
        <f t="shared" si="11"/>
        <v>1.0948264479634302</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3.3454362778459794</v>
      </c>
      <c r="J52" s="67">
        <f t="shared" si="16"/>
        <v>1.6453681858297353</v>
      </c>
      <c r="K52" s="100">
        <f t="shared" si="6"/>
        <v>1.0969121238864901</v>
      </c>
      <c r="O52" s="96">
        <f>Amnt_Deposited!B47</f>
        <v>2033</v>
      </c>
      <c r="P52" s="99">
        <f>Amnt_Deposited!C47</f>
        <v>0</v>
      </c>
      <c r="Q52" s="284">
        <f>MCF!R51</f>
        <v>1</v>
      </c>
      <c r="R52" s="67">
        <f t="shared" si="17"/>
        <v>0</v>
      </c>
      <c r="S52" s="67">
        <f t="shared" si="7"/>
        <v>0</v>
      </c>
      <c r="T52" s="67">
        <f t="shared" si="8"/>
        <v>0</v>
      </c>
      <c r="U52" s="67">
        <f t="shared" si="9"/>
        <v>2.2382490708157756</v>
      </c>
      <c r="V52" s="67">
        <f t="shared" si="10"/>
        <v>1.100826172499823</v>
      </c>
      <c r="W52" s="100">
        <f t="shared" si="11"/>
        <v>0.73388411499988193</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2.2425129997750148</v>
      </c>
      <c r="J53" s="67">
        <f t="shared" si="16"/>
        <v>1.1029232780709646</v>
      </c>
      <c r="K53" s="100">
        <f t="shared" si="6"/>
        <v>0.73528218538064305</v>
      </c>
      <c r="O53" s="96">
        <f>Amnt_Deposited!B48</f>
        <v>2034</v>
      </c>
      <c r="P53" s="99">
        <f>Amnt_Deposited!C48</f>
        <v>0</v>
      </c>
      <c r="Q53" s="284">
        <f>MCF!R52</f>
        <v>1</v>
      </c>
      <c r="R53" s="67">
        <f t="shared" si="17"/>
        <v>0</v>
      </c>
      <c r="S53" s="67">
        <f t="shared" si="7"/>
        <v>0</v>
      </c>
      <c r="T53" s="67">
        <f t="shared" si="8"/>
        <v>0</v>
      </c>
      <c r="U53" s="67">
        <f t="shared" si="9"/>
        <v>1.5003432201884577</v>
      </c>
      <c r="V53" s="67">
        <f t="shared" si="10"/>
        <v>0.73790585062731795</v>
      </c>
      <c r="W53" s="100">
        <f t="shared" si="11"/>
        <v>0.4919372337515453</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1.5032014172447077</v>
      </c>
      <c r="J54" s="67">
        <f t="shared" si="16"/>
        <v>0.73931158253030727</v>
      </c>
      <c r="K54" s="100">
        <f t="shared" si="6"/>
        <v>0.49287438835353814</v>
      </c>
      <c r="O54" s="96">
        <f>Amnt_Deposited!B49</f>
        <v>2035</v>
      </c>
      <c r="P54" s="99">
        <f>Amnt_Deposited!C49</f>
        <v>0</v>
      </c>
      <c r="Q54" s="284">
        <f>MCF!R53</f>
        <v>1</v>
      </c>
      <c r="R54" s="67">
        <f t="shared" si="17"/>
        <v>0</v>
      </c>
      <c r="S54" s="67">
        <f t="shared" si="7"/>
        <v>0</v>
      </c>
      <c r="T54" s="67">
        <f t="shared" si="8"/>
        <v>0</v>
      </c>
      <c r="U54" s="67">
        <f t="shared" si="9"/>
        <v>1.0057101364259864</v>
      </c>
      <c r="V54" s="67">
        <f t="shared" si="10"/>
        <v>0.49463308376247139</v>
      </c>
      <c r="W54" s="100">
        <f t="shared" si="11"/>
        <v>0.32975538917498093</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1.0076260432083108</v>
      </c>
      <c r="J55" s="67">
        <f t="shared" si="16"/>
        <v>0.49557537403639695</v>
      </c>
      <c r="K55" s="100">
        <f t="shared" si="6"/>
        <v>0.33038358269093127</v>
      </c>
      <c r="O55" s="96">
        <f>Amnt_Deposited!B50</f>
        <v>2036</v>
      </c>
      <c r="P55" s="99">
        <f>Amnt_Deposited!C50</f>
        <v>0</v>
      </c>
      <c r="Q55" s="284">
        <f>MCF!R54</f>
        <v>1</v>
      </c>
      <c r="R55" s="67">
        <f t="shared" si="17"/>
        <v>0</v>
      </c>
      <c r="S55" s="67">
        <f t="shared" si="7"/>
        <v>0</v>
      </c>
      <c r="T55" s="67">
        <f t="shared" si="8"/>
        <v>0</v>
      </c>
      <c r="U55" s="67">
        <f t="shared" si="9"/>
        <v>0.67414766494757628</v>
      </c>
      <c r="V55" s="67">
        <f t="shared" si="10"/>
        <v>0.33156247147841006</v>
      </c>
      <c r="W55" s="100">
        <f t="shared" si="11"/>
        <v>0.22104164765227335</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0.67543193567010407</v>
      </c>
      <c r="J56" s="67">
        <f t="shared" si="16"/>
        <v>0.33219410753820683</v>
      </c>
      <c r="K56" s="100">
        <f t="shared" si="6"/>
        <v>0.22146273835880453</v>
      </c>
      <c r="O56" s="96">
        <f>Amnt_Deposited!B51</f>
        <v>2037</v>
      </c>
      <c r="P56" s="99">
        <f>Amnt_Deposited!C51</f>
        <v>0</v>
      </c>
      <c r="Q56" s="284">
        <f>MCF!R55</f>
        <v>1</v>
      </c>
      <c r="R56" s="67">
        <f t="shared" si="17"/>
        <v>0</v>
      </c>
      <c r="S56" s="67">
        <f t="shared" si="7"/>
        <v>0</v>
      </c>
      <c r="T56" s="67">
        <f t="shared" si="8"/>
        <v>0</v>
      </c>
      <c r="U56" s="67">
        <f t="shared" si="9"/>
        <v>0.4518946938024781</v>
      </c>
      <c r="V56" s="67">
        <f t="shared" si="10"/>
        <v>0.22225297114509818</v>
      </c>
      <c r="W56" s="100">
        <f t="shared" si="11"/>
        <v>0.14816864743006544</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0.45275556621232516</v>
      </c>
      <c r="J57" s="67">
        <f t="shared" si="16"/>
        <v>0.22267636945777894</v>
      </c>
      <c r="K57" s="100">
        <f t="shared" si="6"/>
        <v>0.14845091297185262</v>
      </c>
      <c r="O57" s="96">
        <f>Amnt_Deposited!B52</f>
        <v>2038</v>
      </c>
      <c r="P57" s="99">
        <f>Amnt_Deposited!C52</f>
        <v>0</v>
      </c>
      <c r="Q57" s="284">
        <f>MCF!R56</f>
        <v>1</v>
      </c>
      <c r="R57" s="67">
        <f t="shared" si="17"/>
        <v>0</v>
      </c>
      <c r="S57" s="67">
        <f t="shared" si="7"/>
        <v>0</v>
      </c>
      <c r="T57" s="67">
        <f t="shared" si="8"/>
        <v>0</v>
      </c>
      <c r="U57" s="67">
        <f t="shared" si="9"/>
        <v>0.30291407195293824</v>
      </c>
      <c r="V57" s="67">
        <f t="shared" si="10"/>
        <v>0.14898062184953983</v>
      </c>
      <c r="W57" s="100">
        <f t="shared" si="11"/>
        <v>9.9320414566359885E-2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0.30349113198633776</v>
      </c>
      <c r="J58" s="67">
        <f t="shared" si="16"/>
        <v>0.1492644342259874</v>
      </c>
      <c r="K58" s="100">
        <f t="shared" si="6"/>
        <v>9.9509622817324922E-2</v>
      </c>
      <c r="O58" s="96">
        <f>Amnt_Deposited!B53</f>
        <v>2039</v>
      </c>
      <c r="P58" s="99">
        <f>Amnt_Deposited!C53</f>
        <v>0</v>
      </c>
      <c r="Q58" s="284">
        <f>MCF!R57</f>
        <v>1</v>
      </c>
      <c r="R58" s="67">
        <f t="shared" si="17"/>
        <v>0</v>
      </c>
      <c r="S58" s="67">
        <f t="shared" si="7"/>
        <v>0</v>
      </c>
      <c r="T58" s="67">
        <f t="shared" si="8"/>
        <v>0</v>
      </c>
      <c r="U58" s="67">
        <f t="shared" si="9"/>
        <v>0.20304937465633652</v>
      </c>
      <c r="V58" s="67">
        <f t="shared" si="10"/>
        <v>9.9864697296601718E-2</v>
      </c>
      <c r="W58" s="100">
        <f t="shared" si="11"/>
        <v>6.6576464864401136E-2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0.20343618956449022</v>
      </c>
      <c r="J59" s="67">
        <f t="shared" si="16"/>
        <v>0.10005494242184754</v>
      </c>
      <c r="K59" s="100">
        <f t="shared" si="6"/>
        <v>6.6703294947898353E-2</v>
      </c>
      <c r="O59" s="96">
        <f>Amnt_Deposited!B54</f>
        <v>2040</v>
      </c>
      <c r="P59" s="99">
        <f>Amnt_Deposited!C54</f>
        <v>0</v>
      </c>
      <c r="Q59" s="284">
        <f>MCF!R58</f>
        <v>1</v>
      </c>
      <c r="R59" s="67">
        <f t="shared" si="17"/>
        <v>0</v>
      </c>
      <c r="S59" s="67">
        <f t="shared" si="7"/>
        <v>0</v>
      </c>
      <c r="T59" s="67">
        <f t="shared" si="8"/>
        <v>0</v>
      </c>
      <c r="U59" s="67">
        <f t="shared" si="9"/>
        <v>0.13610806616714327</v>
      </c>
      <c r="V59" s="67">
        <f t="shared" si="10"/>
        <v>6.6941308489193246E-2</v>
      </c>
      <c r="W59" s="100">
        <f t="shared" si="11"/>
        <v>4.4627538992795493E-2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0.13636735595418414</v>
      </c>
      <c r="J60" s="67">
        <f t="shared" si="16"/>
        <v>6.7068833610306092E-2</v>
      </c>
      <c r="K60" s="100">
        <f t="shared" si="6"/>
        <v>4.4712555740204059E-2</v>
      </c>
      <c r="O60" s="96">
        <f>Amnt_Deposited!B55</f>
        <v>2041</v>
      </c>
      <c r="P60" s="99">
        <f>Amnt_Deposited!C55</f>
        <v>0</v>
      </c>
      <c r="Q60" s="284">
        <f>MCF!R59</f>
        <v>1</v>
      </c>
      <c r="R60" s="67">
        <f t="shared" si="17"/>
        <v>0</v>
      </c>
      <c r="S60" s="67">
        <f t="shared" si="7"/>
        <v>0</v>
      </c>
      <c r="T60" s="67">
        <f t="shared" si="8"/>
        <v>0</v>
      </c>
      <c r="U60" s="67">
        <f t="shared" si="9"/>
        <v>9.1235965178981318E-2</v>
      </c>
      <c r="V60" s="67">
        <f t="shared" si="10"/>
        <v>4.4872100988161953E-2</v>
      </c>
      <c r="W60" s="100">
        <f t="shared" si="11"/>
        <v>2.9914733992107968E-2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9.1409772320967128E-2</v>
      </c>
      <c r="J61" s="67">
        <f t="shared" si="16"/>
        <v>4.4957583633217016E-2</v>
      </c>
      <c r="K61" s="100">
        <f t="shared" si="6"/>
        <v>2.9971722422144676E-2</v>
      </c>
      <c r="O61" s="96">
        <f>Amnt_Deposited!B56</f>
        <v>2042</v>
      </c>
      <c r="P61" s="99">
        <f>Amnt_Deposited!C56</f>
        <v>0</v>
      </c>
      <c r="Q61" s="284">
        <f>MCF!R60</f>
        <v>1</v>
      </c>
      <c r="R61" s="67">
        <f t="shared" si="17"/>
        <v>0</v>
      </c>
      <c r="S61" s="67">
        <f t="shared" si="7"/>
        <v>0</v>
      </c>
      <c r="T61" s="67">
        <f t="shared" si="8"/>
        <v>0</v>
      </c>
      <c r="U61" s="67">
        <f t="shared" si="9"/>
        <v>6.1157296378880746E-2</v>
      </c>
      <c r="V61" s="67">
        <f t="shared" si="10"/>
        <v>3.0078668800100575E-2</v>
      </c>
      <c r="W61" s="100">
        <f t="shared" si="11"/>
        <v>2.0052445866733715E-2</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6.1273802790297996E-2</v>
      </c>
      <c r="J62" s="67">
        <f t="shared" si="16"/>
        <v>3.0135969530669132E-2</v>
      </c>
      <c r="K62" s="100">
        <f t="shared" si="6"/>
        <v>2.0090646353779419E-2</v>
      </c>
      <c r="O62" s="96">
        <f>Amnt_Deposited!B57</f>
        <v>2043</v>
      </c>
      <c r="P62" s="99">
        <f>Amnt_Deposited!C57</f>
        <v>0</v>
      </c>
      <c r="Q62" s="284">
        <f>MCF!R61</f>
        <v>1</v>
      </c>
      <c r="R62" s="67">
        <f t="shared" si="17"/>
        <v>0</v>
      </c>
      <c r="S62" s="67">
        <f t="shared" si="7"/>
        <v>0</v>
      </c>
      <c r="T62" s="67">
        <f t="shared" si="8"/>
        <v>0</v>
      </c>
      <c r="U62" s="67">
        <f t="shared" si="9"/>
        <v>4.0994961724106577E-2</v>
      </c>
      <c r="V62" s="67">
        <f t="shared" si="10"/>
        <v>2.0162334654774166E-2</v>
      </c>
      <c r="W62" s="100">
        <f t="shared" si="11"/>
        <v>1.344155643651611E-2</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4.1073058307171235E-2</v>
      </c>
      <c r="J63" s="67">
        <f t="shared" si="16"/>
        <v>2.0200744483126757E-2</v>
      </c>
      <c r="K63" s="100">
        <f t="shared" si="6"/>
        <v>1.3467162988751171E-2</v>
      </c>
      <c r="O63" s="96">
        <f>Amnt_Deposited!B58</f>
        <v>2044</v>
      </c>
      <c r="P63" s="99">
        <f>Amnt_Deposited!C58</f>
        <v>0</v>
      </c>
      <c r="Q63" s="284">
        <f>MCF!R62</f>
        <v>1</v>
      </c>
      <c r="R63" s="67">
        <f t="shared" si="17"/>
        <v>0</v>
      </c>
      <c r="S63" s="67">
        <f t="shared" si="7"/>
        <v>0</v>
      </c>
      <c r="T63" s="67">
        <f t="shared" si="8"/>
        <v>0</v>
      </c>
      <c r="U63" s="67">
        <f t="shared" si="9"/>
        <v>2.7479744630132391E-2</v>
      </c>
      <c r="V63" s="67">
        <f t="shared" si="10"/>
        <v>1.3515217093974184E-2</v>
      </c>
      <c r="W63" s="100">
        <f t="shared" si="11"/>
        <v>9.0101447293161226E-3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2.753209433528752E-2</v>
      </c>
      <c r="J64" s="67">
        <f t="shared" si="16"/>
        <v>1.3540963971883714E-2</v>
      </c>
      <c r="K64" s="100">
        <f t="shared" si="6"/>
        <v>9.0273093145891419E-3</v>
      </c>
      <c r="O64" s="96">
        <f>Amnt_Deposited!B59</f>
        <v>2045</v>
      </c>
      <c r="P64" s="99">
        <f>Amnt_Deposited!C59</f>
        <v>0</v>
      </c>
      <c r="Q64" s="284">
        <f>MCF!R63</f>
        <v>1</v>
      </c>
      <c r="R64" s="67">
        <f t="shared" si="17"/>
        <v>0</v>
      </c>
      <c r="S64" s="67">
        <f t="shared" si="7"/>
        <v>0</v>
      </c>
      <c r="T64" s="67">
        <f t="shared" si="8"/>
        <v>0</v>
      </c>
      <c r="U64" s="67">
        <f t="shared" si="9"/>
        <v>1.8420223685517958E-2</v>
      </c>
      <c r="V64" s="67">
        <f t="shared" si="10"/>
        <v>9.0595209446144333E-3</v>
      </c>
      <c r="W64" s="100">
        <f t="shared" si="11"/>
        <v>6.0396806297429552E-3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1.8455314742287496E-2</v>
      </c>
      <c r="J65" s="67">
        <f t="shared" si="16"/>
        <v>9.0767795930000242E-3</v>
      </c>
      <c r="K65" s="100">
        <f t="shared" si="6"/>
        <v>6.0511863953333495E-3</v>
      </c>
      <c r="O65" s="96">
        <f>Amnt_Deposited!B60</f>
        <v>2046</v>
      </c>
      <c r="P65" s="99">
        <f>Amnt_Deposited!C60</f>
        <v>0</v>
      </c>
      <c r="Q65" s="284">
        <f>MCF!R64</f>
        <v>1</v>
      </c>
      <c r="R65" s="67">
        <f t="shared" si="17"/>
        <v>0</v>
      </c>
      <c r="S65" s="67">
        <f t="shared" si="7"/>
        <v>0</v>
      </c>
      <c r="T65" s="67">
        <f t="shared" si="8"/>
        <v>0</v>
      </c>
      <c r="U65" s="67">
        <f t="shared" si="9"/>
        <v>1.2347445188863172E-2</v>
      </c>
      <c r="V65" s="67">
        <f t="shared" si="10"/>
        <v>6.0727784966547868E-3</v>
      </c>
      <c r="W65" s="100">
        <f t="shared" si="11"/>
        <v>4.0485189977698573E-3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1.2370967427652367E-2</v>
      </c>
      <c r="J66" s="67">
        <f t="shared" si="16"/>
        <v>6.0843473146351282E-3</v>
      </c>
      <c r="K66" s="100">
        <f t="shared" si="6"/>
        <v>4.0562315430900855E-3</v>
      </c>
      <c r="O66" s="96">
        <f>Amnt_Deposited!B61</f>
        <v>2047</v>
      </c>
      <c r="P66" s="99">
        <f>Amnt_Deposited!C61</f>
        <v>0</v>
      </c>
      <c r="Q66" s="284">
        <f>MCF!R65</f>
        <v>1</v>
      </c>
      <c r="R66" s="67">
        <f t="shared" si="17"/>
        <v>0</v>
      </c>
      <c r="S66" s="67">
        <f t="shared" si="7"/>
        <v>0</v>
      </c>
      <c r="T66" s="67">
        <f t="shared" si="8"/>
        <v>0</v>
      </c>
      <c r="U66" s="67">
        <f t="shared" si="9"/>
        <v>8.2767400274212956E-3</v>
      </c>
      <c r="V66" s="67">
        <f t="shared" si="10"/>
        <v>4.0707051614418772E-3</v>
      </c>
      <c r="W66" s="100">
        <f t="shared" si="11"/>
        <v>2.7138034409612513E-3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8.2925074556093291E-3</v>
      </c>
      <c r="J67" s="67">
        <f t="shared" si="16"/>
        <v>4.0784599720430376E-3</v>
      </c>
      <c r="K67" s="100">
        <f t="shared" si="6"/>
        <v>2.7189733146953583E-3</v>
      </c>
      <c r="O67" s="96">
        <f>Amnt_Deposited!B62</f>
        <v>2048</v>
      </c>
      <c r="P67" s="99">
        <f>Amnt_Deposited!C62</f>
        <v>0</v>
      </c>
      <c r="Q67" s="284">
        <f>MCF!R66</f>
        <v>1</v>
      </c>
      <c r="R67" s="67">
        <f t="shared" si="17"/>
        <v>0</v>
      </c>
      <c r="S67" s="67">
        <f t="shared" si="7"/>
        <v>0</v>
      </c>
      <c r="T67" s="67">
        <f t="shared" si="8"/>
        <v>0</v>
      </c>
      <c r="U67" s="67">
        <f t="shared" si="9"/>
        <v>5.5480647562060614E-3</v>
      </c>
      <c r="V67" s="67">
        <f t="shared" si="10"/>
        <v>2.7286752712152341E-3</v>
      </c>
      <c r="W67" s="100">
        <f t="shared" si="11"/>
        <v>1.8191168474768226E-3</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5.5586339793949275E-3</v>
      </c>
      <c r="J68" s="67">
        <f t="shared" si="16"/>
        <v>2.7338734762144012E-3</v>
      </c>
      <c r="K68" s="100">
        <f t="shared" si="6"/>
        <v>1.8225823174762674E-3</v>
      </c>
      <c r="O68" s="96">
        <f>Amnt_Deposited!B63</f>
        <v>2049</v>
      </c>
      <c r="P68" s="99">
        <f>Amnt_Deposited!C63</f>
        <v>0</v>
      </c>
      <c r="Q68" s="284">
        <f>MCF!R67</f>
        <v>1</v>
      </c>
      <c r="R68" s="67">
        <f t="shared" si="17"/>
        <v>0</v>
      </c>
      <c r="S68" s="67">
        <f t="shared" si="7"/>
        <v>0</v>
      </c>
      <c r="T68" s="67">
        <f t="shared" si="8"/>
        <v>0</v>
      </c>
      <c r="U68" s="67">
        <f t="shared" si="9"/>
        <v>3.7189790227887551E-3</v>
      </c>
      <c r="V68" s="67">
        <f t="shared" si="10"/>
        <v>1.8290857334173063E-3</v>
      </c>
      <c r="W68" s="100">
        <f t="shared" si="11"/>
        <v>1.2193904889448708E-3</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3.7260637849632766E-3</v>
      </c>
      <c r="J69" s="67">
        <f t="shared" si="16"/>
        <v>1.8325701944316506E-3</v>
      </c>
      <c r="K69" s="100">
        <f t="shared" si="6"/>
        <v>1.2217134629544336E-3</v>
      </c>
      <c r="O69" s="96">
        <f>Amnt_Deposited!B64</f>
        <v>2050</v>
      </c>
      <c r="P69" s="99">
        <f>Amnt_Deposited!C64</f>
        <v>0</v>
      </c>
      <c r="Q69" s="284">
        <f>MCF!R68</f>
        <v>1</v>
      </c>
      <c r="R69" s="67">
        <f t="shared" si="17"/>
        <v>0</v>
      </c>
      <c r="S69" s="67">
        <f t="shared" si="7"/>
        <v>0</v>
      </c>
      <c r="T69" s="67">
        <f t="shared" si="8"/>
        <v>0</v>
      </c>
      <c r="U69" s="67">
        <f t="shared" si="9"/>
        <v>2.4929061897613351E-3</v>
      </c>
      <c r="V69" s="67">
        <f t="shared" si="10"/>
        <v>1.2260728330274198E-3</v>
      </c>
      <c r="W69" s="100">
        <f t="shared" si="11"/>
        <v>8.1738188868494643E-4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2.4976552478683119E-3</v>
      </c>
      <c r="J70" s="67">
        <f t="shared" si="16"/>
        <v>1.2284085370949645E-3</v>
      </c>
      <c r="K70" s="100">
        <f t="shared" si="6"/>
        <v>8.1893902472997629E-4</v>
      </c>
      <c r="O70" s="96">
        <f>Amnt_Deposited!B65</f>
        <v>2051</v>
      </c>
      <c r="P70" s="99">
        <f>Amnt_Deposited!C65</f>
        <v>0</v>
      </c>
      <c r="Q70" s="284">
        <f>MCF!R69</f>
        <v>1</v>
      </c>
      <c r="R70" s="67">
        <f t="shared" si="17"/>
        <v>0</v>
      </c>
      <c r="S70" s="67">
        <f t="shared" si="7"/>
        <v>0</v>
      </c>
      <c r="T70" s="67">
        <f t="shared" si="8"/>
        <v>0</v>
      </c>
      <c r="U70" s="67">
        <f t="shared" si="9"/>
        <v>1.6710449918833485E-3</v>
      </c>
      <c r="V70" s="67">
        <f t="shared" si="10"/>
        <v>8.2186119787798679E-4</v>
      </c>
      <c r="W70" s="100">
        <f t="shared" si="11"/>
        <v>5.4790746525199116E-4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1.6742283807322431E-3</v>
      </c>
      <c r="J71" s="67">
        <f t="shared" si="16"/>
        <v>8.2342686713606894E-4</v>
      </c>
      <c r="K71" s="100">
        <f t="shared" si="6"/>
        <v>5.4895124475737929E-4</v>
      </c>
      <c r="O71" s="96">
        <f>Amnt_Deposited!B66</f>
        <v>2052</v>
      </c>
      <c r="P71" s="99">
        <f>Amnt_Deposited!C66</f>
        <v>0</v>
      </c>
      <c r="Q71" s="284">
        <f>MCF!R70</f>
        <v>1</v>
      </c>
      <c r="R71" s="67">
        <f t="shared" si="17"/>
        <v>0</v>
      </c>
      <c r="S71" s="67">
        <f t="shared" si="7"/>
        <v>0</v>
      </c>
      <c r="T71" s="67">
        <f t="shared" si="8"/>
        <v>0</v>
      </c>
      <c r="U71" s="67">
        <f t="shared" si="9"/>
        <v>1.1201349558868706E-3</v>
      </c>
      <c r="V71" s="67">
        <f t="shared" si="10"/>
        <v>5.5091003599647777E-4</v>
      </c>
      <c r="W71" s="100">
        <f t="shared" si="11"/>
        <v>3.6727335733098516E-4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1.122268845246611E-3</v>
      </c>
      <c r="J72" s="67">
        <f t="shared" si="16"/>
        <v>5.5195953548563205E-4</v>
      </c>
      <c r="K72" s="100">
        <f t="shared" si="6"/>
        <v>3.6797302365708802E-4</v>
      </c>
      <c r="O72" s="96">
        <f>Amnt_Deposited!B67</f>
        <v>2053</v>
      </c>
      <c r="P72" s="99">
        <f>Amnt_Deposited!C67</f>
        <v>0</v>
      </c>
      <c r="Q72" s="284">
        <f>MCF!R71</f>
        <v>1</v>
      </c>
      <c r="R72" s="67">
        <f t="shared" si="17"/>
        <v>0</v>
      </c>
      <c r="S72" s="67">
        <f t="shared" si="7"/>
        <v>0</v>
      </c>
      <c r="T72" s="67">
        <f t="shared" si="8"/>
        <v>0</v>
      </c>
      <c r="U72" s="67">
        <f t="shared" si="9"/>
        <v>7.5084891519621594E-4</v>
      </c>
      <c r="V72" s="67">
        <f t="shared" si="10"/>
        <v>3.6928604069065465E-4</v>
      </c>
      <c r="W72" s="100">
        <f t="shared" si="11"/>
        <v>2.4619069379376975E-4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7.5227930401007212E-4</v>
      </c>
      <c r="J73" s="67">
        <f t="shared" si="16"/>
        <v>3.6998954123653892E-4</v>
      </c>
      <c r="K73" s="100">
        <f t="shared" si="6"/>
        <v>2.4665969415769257E-4</v>
      </c>
      <c r="O73" s="96">
        <f>Amnt_Deposited!B68</f>
        <v>2054</v>
      </c>
      <c r="P73" s="99">
        <f>Amnt_Deposited!C68</f>
        <v>0</v>
      </c>
      <c r="Q73" s="284">
        <f>MCF!R72</f>
        <v>1</v>
      </c>
      <c r="R73" s="67">
        <f t="shared" si="17"/>
        <v>0</v>
      </c>
      <c r="S73" s="67">
        <f t="shared" si="7"/>
        <v>0</v>
      </c>
      <c r="T73" s="67">
        <f t="shared" si="8"/>
        <v>0</v>
      </c>
      <c r="U73" s="67">
        <f t="shared" si="9"/>
        <v>5.0330907940013736E-4</v>
      </c>
      <c r="V73" s="67">
        <f t="shared" si="10"/>
        <v>2.4753983579607863E-4</v>
      </c>
      <c r="W73" s="100">
        <f t="shared" si="11"/>
        <v>1.6502655719738575E-4</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5.0426789769569022E-4</v>
      </c>
      <c r="J74" s="67">
        <f t="shared" si="16"/>
        <v>2.4801140631438185E-4</v>
      </c>
      <c r="K74" s="100">
        <f t="shared" si="6"/>
        <v>1.6534093754292121E-4</v>
      </c>
      <c r="O74" s="96">
        <f>Amnt_Deposited!B69</f>
        <v>2055</v>
      </c>
      <c r="P74" s="99">
        <f>Amnt_Deposited!C69</f>
        <v>0</v>
      </c>
      <c r="Q74" s="284">
        <f>MCF!R73</f>
        <v>1</v>
      </c>
      <c r="R74" s="67">
        <f t="shared" si="17"/>
        <v>0</v>
      </c>
      <c r="S74" s="67">
        <f t="shared" si="7"/>
        <v>0</v>
      </c>
      <c r="T74" s="67">
        <f t="shared" si="8"/>
        <v>0</v>
      </c>
      <c r="U74" s="67">
        <f t="shared" si="9"/>
        <v>3.3737816527365532E-4</v>
      </c>
      <c r="V74" s="67">
        <f t="shared" si="10"/>
        <v>1.6593091412648204E-4</v>
      </c>
      <c r="W74" s="100">
        <f t="shared" si="11"/>
        <v>1.1062060941765468E-4</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3.3802088039767015E-4</v>
      </c>
      <c r="J75" s="67">
        <f t="shared" si="16"/>
        <v>1.6624701729802009E-4</v>
      </c>
      <c r="K75" s="100">
        <f t="shared" si="6"/>
        <v>1.1083134486534673E-4</v>
      </c>
      <c r="O75" s="96">
        <f>Amnt_Deposited!B70</f>
        <v>2056</v>
      </c>
      <c r="P75" s="99">
        <f>Amnt_Deposited!C70</f>
        <v>0</v>
      </c>
      <c r="Q75" s="284">
        <f>MCF!R74</f>
        <v>1</v>
      </c>
      <c r="R75" s="67">
        <f t="shared" si="17"/>
        <v>0</v>
      </c>
      <c r="S75" s="67">
        <f t="shared" si="7"/>
        <v>0</v>
      </c>
      <c r="T75" s="67">
        <f t="shared" si="8"/>
        <v>0</v>
      </c>
      <c r="U75" s="67">
        <f t="shared" si="9"/>
        <v>2.2615134727765616E-4</v>
      </c>
      <c r="V75" s="67">
        <f t="shared" si="10"/>
        <v>1.1122681799599915E-4</v>
      </c>
      <c r="W75" s="100">
        <f t="shared" si="11"/>
        <v>7.4151211997332763E-5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2.2658217210917359E-4</v>
      </c>
      <c r="J76" s="67">
        <f t="shared" si="16"/>
        <v>1.1143870828849656E-4</v>
      </c>
      <c r="K76" s="100">
        <f t="shared" si="6"/>
        <v>7.4292472192331039E-5</v>
      </c>
      <c r="O76" s="96">
        <f>Amnt_Deposited!B71</f>
        <v>2057</v>
      </c>
      <c r="P76" s="99">
        <f>Amnt_Deposited!C71</f>
        <v>0</v>
      </c>
      <c r="Q76" s="284">
        <f>MCF!R75</f>
        <v>1</v>
      </c>
      <c r="R76" s="67">
        <f t="shared" si="17"/>
        <v>0</v>
      </c>
      <c r="S76" s="67">
        <f t="shared" si="7"/>
        <v>0</v>
      </c>
      <c r="T76" s="67">
        <f t="shared" si="8"/>
        <v>0</v>
      </c>
      <c r="U76" s="67">
        <f t="shared" si="9"/>
        <v>1.5159378151818033E-4</v>
      </c>
      <c r="V76" s="67">
        <f t="shared" si="10"/>
        <v>7.4557565759475833E-5</v>
      </c>
      <c r="W76" s="100">
        <f t="shared" si="11"/>
        <v>4.9705043839650551E-5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1.5188257203907639E-4</v>
      </c>
      <c r="J77" s="67">
        <f t="shared" si="16"/>
        <v>7.4699600070097193E-5</v>
      </c>
      <c r="K77" s="100">
        <f t="shared" si="6"/>
        <v>4.9799733380064795E-5</v>
      </c>
      <c r="O77" s="96">
        <f>Amnt_Deposited!B72</f>
        <v>2058</v>
      </c>
      <c r="P77" s="99">
        <f>Amnt_Deposited!C72</f>
        <v>0</v>
      </c>
      <c r="Q77" s="284">
        <f>MCF!R76</f>
        <v>1</v>
      </c>
      <c r="R77" s="67">
        <f t="shared" si="17"/>
        <v>0</v>
      </c>
      <c r="S77" s="67">
        <f t="shared" si="7"/>
        <v>0</v>
      </c>
      <c r="T77" s="67">
        <f t="shared" si="8"/>
        <v>0</v>
      </c>
      <c r="U77" s="67">
        <f t="shared" si="9"/>
        <v>1.0161635060598329E-4</v>
      </c>
      <c r="V77" s="67">
        <f t="shared" si="10"/>
        <v>4.9977430912197037E-5</v>
      </c>
      <c r="W77" s="100">
        <f t="shared" si="11"/>
        <v>3.331828727479802E-5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1.0180993268124499E-4</v>
      </c>
      <c r="J78" s="67">
        <f t="shared" si="16"/>
        <v>5.0072639357831399E-5</v>
      </c>
      <c r="K78" s="100">
        <f t="shared" si="6"/>
        <v>3.3381759571887597E-5</v>
      </c>
      <c r="O78" s="96">
        <f>Amnt_Deposited!B73</f>
        <v>2059</v>
      </c>
      <c r="P78" s="99">
        <f>Amnt_Deposited!C73</f>
        <v>0</v>
      </c>
      <c r="Q78" s="284">
        <f>MCF!R77</f>
        <v>1</v>
      </c>
      <c r="R78" s="67">
        <f t="shared" si="17"/>
        <v>0</v>
      </c>
      <c r="S78" s="67">
        <f t="shared" si="7"/>
        <v>0</v>
      </c>
      <c r="T78" s="67">
        <f t="shared" si="8"/>
        <v>0</v>
      </c>
      <c r="U78" s="67">
        <f t="shared" si="9"/>
        <v>6.811547681617638E-5</v>
      </c>
      <c r="V78" s="67">
        <f t="shared" si="10"/>
        <v>3.3500873789806902E-5</v>
      </c>
      <c r="W78" s="100">
        <f t="shared" si="11"/>
        <v>2.2333915859871267E-5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6.8245238761777488E-5</v>
      </c>
      <c r="J79" s="67">
        <f t="shared" si="16"/>
        <v>3.3564693919467507E-5</v>
      </c>
      <c r="K79" s="100">
        <f t="shared" si="6"/>
        <v>2.2376462612978338E-5</v>
      </c>
      <c r="O79" s="96">
        <f>Amnt_Deposited!B74</f>
        <v>2060</v>
      </c>
      <c r="P79" s="99">
        <f>Amnt_Deposited!C74</f>
        <v>0</v>
      </c>
      <c r="Q79" s="284">
        <f>MCF!R78</f>
        <v>1</v>
      </c>
      <c r="R79" s="67">
        <f t="shared" si="17"/>
        <v>0</v>
      </c>
      <c r="S79" s="67">
        <f t="shared" si="7"/>
        <v>0</v>
      </c>
      <c r="T79" s="67">
        <f t="shared" si="8"/>
        <v>0</v>
      </c>
      <c r="U79" s="67">
        <f t="shared" si="9"/>
        <v>4.5659169555158872E-5</v>
      </c>
      <c r="V79" s="67">
        <f t="shared" si="10"/>
        <v>2.2456307261017505E-5</v>
      </c>
      <c r="W79" s="100">
        <f t="shared" si="11"/>
        <v>1.4970871507345003E-5</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4.5746151588507885E-5</v>
      </c>
      <c r="J80" s="67">
        <f t="shared" si="16"/>
        <v>2.2499087173269606E-5</v>
      </c>
      <c r="K80" s="100">
        <f t="shared" si="6"/>
        <v>1.4999391448846404E-5</v>
      </c>
      <c r="O80" s="96">
        <f>Amnt_Deposited!B75</f>
        <v>2061</v>
      </c>
      <c r="P80" s="99">
        <f>Amnt_Deposited!C75</f>
        <v>0</v>
      </c>
      <c r="Q80" s="284">
        <f>MCF!R79</f>
        <v>1</v>
      </c>
      <c r="R80" s="67">
        <f t="shared" si="17"/>
        <v>0</v>
      </c>
      <c r="S80" s="67">
        <f t="shared" si="7"/>
        <v>0</v>
      </c>
      <c r="T80" s="67">
        <f t="shared" si="8"/>
        <v>0</v>
      </c>
      <c r="U80" s="67">
        <f t="shared" si="9"/>
        <v>3.0606256638163159E-5</v>
      </c>
      <c r="V80" s="67">
        <f t="shared" si="10"/>
        <v>1.5052912916995715E-5</v>
      </c>
      <c r="W80" s="100">
        <f t="shared" si="11"/>
        <v>1.0035275277997142E-5</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3.0664562438761942E-5</v>
      </c>
      <c r="J81" s="67">
        <f t="shared" si="16"/>
        <v>1.5081589149745945E-5</v>
      </c>
      <c r="K81" s="100">
        <f t="shared" si="6"/>
        <v>1.0054392766497296E-5</v>
      </c>
      <c r="O81" s="96">
        <f>Amnt_Deposited!B76</f>
        <v>2062</v>
      </c>
      <c r="P81" s="99">
        <f>Amnt_Deposited!C76</f>
        <v>0</v>
      </c>
      <c r="Q81" s="284">
        <f>MCF!R80</f>
        <v>1</v>
      </c>
      <c r="R81" s="67">
        <f t="shared" si="17"/>
        <v>0</v>
      </c>
      <c r="S81" s="67">
        <f t="shared" si="7"/>
        <v>0</v>
      </c>
      <c r="T81" s="67">
        <f t="shared" si="8"/>
        <v>0</v>
      </c>
      <c r="U81" s="67">
        <f t="shared" si="9"/>
        <v>2.051598735867212E-5</v>
      </c>
      <c r="V81" s="67">
        <f t="shared" si="10"/>
        <v>1.0090269279491039E-5</v>
      </c>
      <c r="W81" s="100">
        <f t="shared" si="11"/>
        <v>6.7268461863273589E-6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2.0555070905613641E-5</v>
      </c>
      <c r="J82" s="67">
        <f t="shared" si="16"/>
        <v>1.0109491533148301E-5</v>
      </c>
      <c r="K82" s="100">
        <f t="shared" si="6"/>
        <v>6.7396610220988668E-6</v>
      </c>
      <c r="O82" s="96">
        <f>Amnt_Deposited!B77</f>
        <v>2063</v>
      </c>
      <c r="P82" s="99">
        <f>Amnt_Deposited!C77</f>
        <v>0</v>
      </c>
      <c r="Q82" s="284">
        <f>MCF!R81</f>
        <v>1</v>
      </c>
      <c r="R82" s="67">
        <f t="shared" si="17"/>
        <v>0</v>
      </c>
      <c r="S82" s="67">
        <f t="shared" si="7"/>
        <v>0</v>
      </c>
      <c r="T82" s="67">
        <f t="shared" si="8"/>
        <v>0</v>
      </c>
      <c r="U82" s="67">
        <f t="shared" si="9"/>
        <v>1.375227759073169E-5</v>
      </c>
      <c r="V82" s="67">
        <f t="shared" si="10"/>
        <v>6.7637097679404299E-6</v>
      </c>
      <c r="W82" s="100">
        <f t="shared" si="11"/>
        <v>4.5091398452936199E-6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1.3778476075716766E-5</v>
      </c>
      <c r="J83" s="67">
        <f t="shared" ref="J83:J99" si="22">I82*(1-$K$10)+H83</f>
        <v>6.7765948298968743E-6</v>
      </c>
      <c r="K83" s="100">
        <f t="shared" si="6"/>
        <v>4.5177298865979156E-6</v>
      </c>
      <c r="O83" s="96">
        <f>Amnt_Deposited!B78</f>
        <v>2064</v>
      </c>
      <c r="P83" s="99">
        <f>Amnt_Deposited!C78</f>
        <v>0</v>
      </c>
      <c r="Q83" s="284">
        <f>MCF!R82</f>
        <v>1</v>
      </c>
      <c r="R83" s="67">
        <f t="shared" ref="R83:R99" si="23">P83*$W$6*DOCF*Q83</f>
        <v>0</v>
      </c>
      <c r="S83" s="67">
        <f t="shared" si="7"/>
        <v>0</v>
      </c>
      <c r="T83" s="67">
        <f t="shared" si="8"/>
        <v>0</v>
      </c>
      <c r="U83" s="67">
        <f t="shared" si="9"/>
        <v>9.2184273477141571E-6</v>
      </c>
      <c r="V83" s="67">
        <f t="shared" si="10"/>
        <v>4.5338502430175327E-6</v>
      </c>
      <c r="W83" s="100">
        <f t="shared" si="11"/>
        <v>3.0225668286783548E-6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9.2359887173754183E-6</v>
      </c>
      <c r="J84" s="67">
        <f t="shared" si="22"/>
        <v>4.5424873583413486E-6</v>
      </c>
      <c r="K84" s="100">
        <f t="shared" si="6"/>
        <v>3.0283249055608988E-6</v>
      </c>
      <c r="O84" s="96">
        <f>Amnt_Deposited!B79</f>
        <v>2065</v>
      </c>
      <c r="P84" s="99">
        <f>Amnt_Deposited!C79</f>
        <v>0</v>
      </c>
      <c r="Q84" s="284">
        <f>MCF!R83</f>
        <v>1</v>
      </c>
      <c r="R84" s="67">
        <f t="shared" si="23"/>
        <v>0</v>
      </c>
      <c r="S84" s="67">
        <f t="shared" si="7"/>
        <v>0</v>
      </c>
      <c r="T84" s="67">
        <f t="shared" si="8"/>
        <v>0</v>
      </c>
      <c r="U84" s="67">
        <f t="shared" si="9"/>
        <v>6.1792966440959506E-6</v>
      </c>
      <c r="V84" s="67">
        <f t="shared" si="10"/>
        <v>3.0391307036182069E-6</v>
      </c>
      <c r="W84" s="100">
        <f t="shared" si="11"/>
        <v>2.0260871357454711E-6</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6.1910683822157357E-6</v>
      </c>
      <c r="J85" s="67">
        <f t="shared" si="22"/>
        <v>3.0449203351596827E-6</v>
      </c>
      <c r="K85" s="100">
        <f t="shared" ref="K85:K99" si="24">J85*CH4_fraction*conv</f>
        <v>2.029946890106455E-6</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4.1421064109382693E-6</v>
      </c>
      <c r="V85" s="67">
        <f t="shared" ref="V85:V98" si="28">U84*(1-$W$10)+T85</f>
        <v>2.0371902331576813E-6</v>
      </c>
      <c r="W85" s="100">
        <f t="shared" ref="W85:W99" si="29">V85*CH4_fraction*conv</f>
        <v>1.3581268221051209E-6</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4.1499972429766434E-6</v>
      </c>
      <c r="J86" s="67">
        <f t="shared" si="22"/>
        <v>2.0410711392390927E-6</v>
      </c>
      <c r="K86" s="100">
        <f t="shared" si="24"/>
        <v>1.3607140928260617E-6</v>
      </c>
      <c r="O86" s="96">
        <f>Amnt_Deposited!B81</f>
        <v>2067</v>
      </c>
      <c r="P86" s="99">
        <f>Amnt_Deposited!C81</f>
        <v>0</v>
      </c>
      <c r="Q86" s="284">
        <f>MCF!R85</f>
        <v>1</v>
      </c>
      <c r="R86" s="67">
        <f t="shared" si="23"/>
        <v>0</v>
      </c>
      <c r="S86" s="67">
        <f t="shared" si="25"/>
        <v>0</v>
      </c>
      <c r="T86" s="67">
        <f t="shared" si="26"/>
        <v>0</v>
      </c>
      <c r="U86" s="67">
        <f t="shared" si="27"/>
        <v>2.7765369600646572E-6</v>
      </c>
      <c r="V86" s="67">
        <f t="shared" si="28"/>
        <v>1.3655694508736118E-6</v>
      </c>
      <c r="W86" s="100">
        <f t="shared" si="29"/>
        <v>9.1037963391574121E-7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2.78182634295988E-6</v>
      </c>
      <c r="J87" s="67">
        <f t="shared" si="22"/>
        <v>1.3681709000167636E-6</v>
      </c>
      <c r="K87" s="100">
        <f t="shared" si="24"/>
        <v>9.12113933344509E-7</v>
      </c>
      <c r="O87" s="96">
        <f>Amnt_Deposited!B82</f>
        <v>2068</v>
      </c>
      <c r="P87" s="99">
        <f>Amnt_Deposited!C82</f>
        <v>0</v>
      </c>
      <c r="Q87" s="284">
        <f>MCF!R86</f>
        <v>1</v>
      </c>
      <c r="R87" s="67">
        <f t="shared" si="23"/>
        <v>0</v>
      </c>
      <c r="S87" s="67">
        <f t="shared" si="25"/>
        <v>0</v>
      </c>
      <c r="T87" s="67">
        <f t="shared" si="26"/>
        <v>0</v>
      </c>
      <c r="U87" s="67">
        <f t="shared" si="27"/>
        <v>1.8611683828901951E-6</v>
      </c>
      <c r="V87" s="67">
        <f t="shared" si="28"/>
        <v>9.153685771744621E-7</v>
      </c>
      <c r="W87" s="100">
        <f t="shared" si="29"/>
        <v>6.1024571811630803E-7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1.8647139622760209E-6</v>
      </c>
      <c r="J88" s="67">
        <f t="shared" si="22"/>
        <v>9.1711238068385903E-7</v>
      </c>
      <c r="K88" s="100">
        <f t="shared" si="24"/>
        <v>6.1140825378923932E-7</v>
      </c>
      <c r="O88" s="96">
        <f>Amnt_Deposited!B83</f>
        <v>2069</v>
      </c>
      <c r="P88" s="99">
        <f>Amnt_Deposited!C83</f>
        <v>0</v>
      </c>
      <c r="Q88" s="284">
        <f>MCF!R87</f>
        <v>1</v>
      </c>
      <c r="R88" s="67">
        <f t="shared" si="23"/>
        <v>0</v>
      </c>
      <c r="S88" s="67">
        <f t="shared" si="25"/>
        <v>0</v>
      </c>
      <c r="T88" s="67">
        <f t="shared" si="26"/>
        <v>0</v>
      </c>
      <c r="U88" s="67">
        <f t="shared" si="27"/>
        <v>1.2475784760990321E-6</v>
      </c>
      <c r="V88" s="67">
        <f t="shared" si="28"/>
        <v>6.1358990679116314E-7</v>
      </c>
      <c r="W88" s="100">
        <f t="shared" si="29"/>
        <v>4.0905993786077539E-7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1.2499551490361617E-6</v>
      </c>
      <c r="J89" s="67">
        <f t="shared" si="22"/>
        <v>6.147588132398591E-7</v>
      </c>
      <c r="K89" s="100">
        <f t="shared" si="24"/>
        <v>4.0983920882657272E-7</v>
      </c>
      <c r="O89" s="96">
        <f>Amnt_Deposited!B84</f>
        <v>2070</v>
      </c>
      <c r="P89" s="99">
        <f>Amnt_Deposited!C84</f>
        <v>0</v>
      </c>
      <c r="Q89" s="284">
        <f>MCF!R88</f>
        <v>1</v>
      </c>
      <c r="R89" s="67">
        <f t="shared" si="23"/>
        <v>0</v>
      </c>
      <c r="S89" s="67">
        <f t="shared" si="25"/>
        <v>0</v>
      </c>
      <c r="T89" s="67">
        <f t="shared" si="26"/>
        <v>0</v>
      </c>
      <c r="U89" s="67">
        <f t="shared" si="27"/>
        <v>8.3627686153177593E-7</v>
      </c>
      <c r="V89" s="67">
        <f t="shared" si="28"/>
        <v>4.1130161456725613E-7</v>
      </c>
      <c r="W89" s="100">
        <f t="shared" si="29"/>
        <v>2.7420107637817072E-7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8.3786999304440427E-7</v>
      </c>
      <c r="J90" s="67">
        <f t="shared" si="22"/>
        <v>4.1208515599175735E-7</v>
      </c>
      <c r="K90" s="100">
        <f t="shared" si="24"/>
        <v>2.7472343732783821E-7</v>
      </c>
      <c r="O90" s="96">
        <f>Amnt_Deposited!B85</f>
        <v>2071</v>
      </c>
      <c r="P90" s="99">
        <f>Amnt_Deposited!C85</f>
        <v>0</v>
      </c>
      <c r="Q90" s="284">
        <f>MCF!R89</f>
        <v>1</v>
      </c>
      <c r="R90" s="67">
        <f t="shared" si="23"/>
        <v>0</v>
      </c>
      <c r="S90" s="67">
        <f t="shared" si="25"/>
        <v>0</v>
      </c>
      <c r="T90" s="67">
        <f t="shared" si="26"/>
        <v>0</v>
      </c>
      <c r="U90" s="67">
        <f t="shared" si="27"/>
        <v>5.6057314432051999E-7</v>
      </c>
      <c r="V90" s="67">
        <f t="shared" si="28"/>
        <v>2.7570371721125589E-7</v>
      </c>
      <c r="W90" s="100">
        <f t="shared" si="29"/>
        <v>1.8380247814083726E-7</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5.6164105230940589E-7</v>
      </c>
      <c r="J91" s="67">
        <f t="shared" si="22"/>
        <v>2.7622894073499839E-7</v>
      </c>
      <c r="K91" s="100">
        <f t="shared" si="24"/>
        <v>1.8415262715666559E-7</v>
      </c>
      <c r="O91" s="96">
        <f>Amnt_Deposited!B86</f>
        <v>2072</v>
      </c>
      <c r="P91" s="99">
        <f>Amnt_Deposited!C86</f>
        <v>0</v>
      </c>
      <c r="Q91" s="284">
        <f>MCF!R90</f>
        <v>1</v>
      </c>
      <c r="R91" s="67">
        <f t="shared" si="23"/>
        <v>0</v>
      </c>
      <c r="S91" s="67">
        <f t="shared" si="25"/>
        <v>0</v>
      </c>
      <c r="T91" s="67">
        <f t="shared" si="26"/>
        <v>0</v>
      </c>
      <c r="U91" s="67">
        <f t="shared" si="27"/>
        <v>3.7576341590727406E-7</v>
      </c>
      <c r="V91" s="67">
        <f t="shared" si="28"/>
        <v>1.8480972841324595E-7</v>
      </c>
      <c r="W91" s="100">
        <f t="shared" si="29"/>
        <v>1.2320648560883062E-7</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3.7647925603954585E-7</v>
      </c>
      <c r="J92" s="67">
        <f t="shared" si="22"/>
        <v>1.8516179626986001E-7</v>
      </c>
      <c r="K92" s="100">
        <f t="shared" si="24"/>
        <v>1.2344119751324E-7</v>
      </c>
      <c r="O92" s="96">
        <f>Amnt_Deposited!B87</f>
        <v>2073</v>
      </c>
      <c r="P92" s="99">
        <f>Amnt_Deposited!C87</f>
        <v>0</v>
      </c>
      <c r="Q92" s="284">
        <f>MCF!R91</f>
        <v>1</v>
      </c>
      <c r="R92" s="67">
        <f t="shared" si="23"/>
        <v>0</v>
      </c>
      <c r="S92" s="67">
        <f t="shared" si="25"/>
        <v>0</v>
      </c>
      <c r="T92" s="67">
        <f t="shared" si="26"/>
        <v>0</v>
      </c>
      <c r="U92" s="67">
        <f t="shared" si="27"/>
        <v>2.5188175024947301E-7</v>
      </c>
      <c r="V92" s="67">
        <f t="shared" si="28"/>
        <v>1.2388166565780102E-7</v>
      </c>
      <c r="W92" s="100">
        <f t="shared" si="29"/>
        <v>8.2587777105200681E-8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2.5236159223989161E-7</v>
      </c>
      <c r="J93" s="67">
        <f t="shared" si="22"/>
        <v>1.2411766379965423E-7</v>
      </c>
      <c r="K93" s="100">
        <f t="shared" si="24"/>
        <v>8.274510919976948E-8</v>
      </c>
      <c r="O93" s="96">
        <f>Amnt_Deposited!B88</f>
        <v>2074</v>
      </c>
      <c r="P93" s="99">
        <f>Amnt_Deposited!C88</f>
        <v>0</v>
      </c>
      <c r="Q93" s="284">
        <f>MCF!R92</f>
        <v>1</v>
      </c>
      <c r="R93" s="67">
        <f t="shared" si="23"/>
        <v>0</v>
      </c>
      <c r="S93" s="67">
        <f t="shared" si="25"/>
        <v>0</v>
      </c>
      <c r="T93" s="67">
        <f t="shared" si="26"/>
        <v>0</v>
      </c>
      <c r="U93" s="67">
        <f t="shared" si="27"/>
        <v>1.6884138642276417E-7</v>
      </c>
      <c r="V93" s="67">
        <f t="shared" si="28"/>
        <v>8.3040363826708856E-8</v>
      </c>
      <c r="W93" s="100">
        <f t="shared" si="29"/>
        <v>5.5360242551139237E-8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1.6916303412787138E-7</v>
      </c>
      <c r="J94" s="67">
        <f t="shared" si="22"/>
        <v>8.3198558112020227E-8</v>
      </c>
      <c r="K94" s="100">
        <f t="shared" si="24"/>
        <v>5.5465705408013485E-8</v>
      </c>
      <c r="O94" s="96">
        <f>Amnt_Deposited!B89</f>
        <v>2075</v>
      </c>
      <c r="P94" s="99">
        <f>Amnt_Deposited!C89</f>
        <v>0</v>
      </c>
      <c r="Q94" s="284">
        <f>MCF!R93</f>
        <v>1</v>
      </c>
      <c r="R94" s="67">
        <f t="shared" si="23"/>
        <v>0</v>
      </c>
      <c r="S94" s="67">
        <f t="shared" si="25"/>
        <v>0</v>
      </c>
      <c r="T94" s="67">
        <f t="shared" si="26"/>
        <v>0</v>
      </c>
      <c r="U94" s="67">
        <f t="shared" si="27"/>
        <v>1.1317776591962845E-7</v>
      </c>
      <c r="V94" s="67">
        <f t="shared" si="28"/>
        <v>5.5663620503135724E-8</v>
      </c>
      <c r="W94" s="100">
        <f t="shared" si="29"/>
        <v>3.7109080335423814E-8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1.1339337282412317E-7</v>
      </c>
      <c r="J95" s="67">
        <f t="shared" si="22"/>
        <v>5.5769661303748209E-8</v>
      </c>
      <c r="K95" s="100">
        <f t="shared" si="24"/>
        <v>3.7179774202498804E-8</v>
      </c>
      <c r="O95" s="96">
        <f>Amnt_Deposited!B90</f>
        <v>2076</v>
      </c>
      <c r="P95" s="99">
        <f>Amnt_Deposited!C90</f>
        <v>0</v>
      </c>
      <c r="Q95" s="284">
        <f>MCF!R94</f>
        <v>1</v>
      </c>
      <c r="R95" s="67">
        <f t="shared" si="23"/>
        <v>0</v>
      </c>
      <c r="S95" s="67">
        <f t="shared" si="25"/>
        <v>0</v>
      </c>
      <c r="T95" s="67">
        <f t="shared" si="26"/>
        <v>0</v>
      </c>
      <c r="U95" s="67">
        <f t="shared" si="27"/>
        <v>7.586532526145616E-8</v>
      </c>
      <c r="V95" s="67">
        <f t="shared" si="28"/>
        <v>3.7312440658172299E-8</v>
      </c>
      <c r="W95" s="100">
        <f t="shared" si="29"/>
        <v>2.4874960438781533E-8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7.6009850891602658E-8</v>
      </c>
      <c r="J96" s="67">
        <f t="shared" si="22"/>
        <v>3.738352193252051E-8</v>
      </c>
      <c r="K96" s="100">
        <f t="shared" si="24"/>
        <v>2.4922347955013671E-8</v>
      </c>
      <c r="O96" s="96">
        <f>Amnt_Deposited!B91</f>
        <v>2077</v>
      </c>
      <c r="P96" s="99">
        <f>Amnt_Deposited!C91</f>
        <v>0</v>
      </c>
      <c r="Q96" s="284">
        <f>MCF!R95</f>
        <v>1</v>
      </c>
      <c r="R96" s="67">
        <f t="shared" si="23"/>
        <v>0</v>
      </c>
      <c r="S96" s="67">
        <f t="shared" si="25"/>
        <v>0</v>
      </c>
      <c r="T96" s="67">
        <f t="shared" si="26"/>
        <v>0</v>
      </c>
      <c r="U96" s="67">
        <f t="shared" si="27"/>
        <v>5.0854048321768046E-8</v>
      </c>
      <c r="V96" s="67">
        <f t="shared" si="28"/>
        <v>2.5011276939688115E-8</v>
      </c>
      <c r="W96" s="100">
        <f t="shared" si="29"/>
        <v>1.6674184626458742E-8</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5.0950926748821178E-8</v>
      </c>
      <c r="J97" s="67">
        <f t="shared" si="22"/>
        <v>2.5058924142781484E-8</v>
      </c>
      <c r="K97" s="100">
        <f t="shared" si="24"/>
        <v>1.6705949428520987E-8</v>
      </c>
      <c r="O97" s="96">
        <f>Amnt_Deposited!B92</f>
        <v>2078</v>
      </c>
      <c r="P97" s="99">
        <f>Amnt_Deposited!C92</f>
        <v>0</v>
      </c>
      <c r="Q97" s="284">
        <f>MCF!R96</f>
        <v>1</v>
      </c>
      <c r="R97" s="67">
        <f t="shared" si="23"/>
        <v>0</v>
      </c>
      <c r="S97" s="67">
        <f t="shared" si="25"/>
        <v>0</v>
      </c>
      <c r="T97" s="67">
        <f t="shared" si="26"/>
        <v>0</v>
      </c>
      <c r="U97" s="67">
        <f t="shared" si="27"/>
        <v>3.4088488012146185E-8</v>
      </c>
      <c r="V97" s="67">
        <f t="shared" si="28"/>
        <v>1.6765560309621864E-8</v>
      </c>
      <c r="W97" s="100">
        <f t="shared" si="29"/>
        <v>1.1177040206414575E-8</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3.4153427563828297E-8</v>
      </c>
      <c r="J98" s="67">
        <f t="shared" si="22"/>
        <v>1.6797499184992877E-8</v>
      </c>
      <c r="K98" s="100">
        <f t="shared" si="24"/>
        <v>1.1198332789995251E-8</v>
      </c>
      <c r="O98" s="96">
        <f>Amnt_Deposited!B93</f>
        <v>2079</v>
      </c>
      <c r="P98" s="99">
        <f>Amnt_Deposited!C93</f>
        <v>0</v>
      </c>
      <c r="Q98" s="284">
        <f>MCF!R97</f>
        <v>1</v>
      </c>
      <c r="R98" s="67">
        <f t="shared" si="23"/>
        <v>0</v>
      </c>
      <c r="S98" s="67">
        <f t="shared" si="25"/>
        <v>0</v>
      </c>
      <c r="T98" s="67">
        <f t="shared" si="26"/>
        <v>0</v>
      </c>
      <c r="U98" s="67">
        <f t="shared" si="27"/>
        <v>2.2850196853587171E-8</v>
      </c>
      <c r="V98" s="67">
        <f t="shared" si="28"/>
        <v>1.1238291158559015E-8</v>
      </c>
      <c r="W98" s="100">
        <f t="shared" si="29"/>
        <v>7.4921941057060102E-9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2.2893727136860257E-8</v>
      </c>
      <c r="J99" s="68">
        <f t="shared" si="22"/>
        <v>1.125970042696804E-8</v>
      </c>
      <c r="K99" s="102">
        <f t="shared" si="24"/>
        <v>7.5064669513120262E-9</v>
      </c>
      <c r="O99" s="97">
        <f>Amnt_Deposited!B94</f>
        <v>2080</v>
      </c>
      <c r="P99" s="101">
        <f>Amnt_Deposited!C94</f>
        <v>0</v>
      </c>
      <c r="Q99" s="285">
        <f>MCF!R98</f>
        <v>1</v>
      </c>
      <c r="R99" s="68">
        <f t="shared" si="23"/>
        <v>0</v>
      </c>
      <c r="S99" s="68">
        <f>R99*$W$12</f>
        <v>0</v>
      </c>
      <c r="T99" s="68">
        <f>R99*(1-$W$12)</f>
        <v>0</v>
      </c>
      <c r="U99" s="68">
        <f>S99+U98*$W$10</f>
        <v>1.5316945006819975E-8</v>
      </c>
      <c r="V99" s="68">
        <f>U98*(1-$W$10)+T99</f>
        <v>7.5332518467671982E-9</v>
      </c>
      <c r="W99" s="102">
        <f t="shared" si="29"/>
        <v>5.0221678978447983E-9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4.6780735803779994</v>
      </c>
      <c r="D19" s="416">
        <f>Dry_Matter_Content!D6</f>
        <v>0.44</v>
      </c>
      <c r="E19" s="283">
        <f>MCF!R18</f>
        <v>1</v>
      </c>
      <c r="F19" s="130">
        <f t="shared" ref="F19:F50" si="0">C19*D19*$K$6*DOCF*E19</f>
        <v>0.45283752258059029</v>
      </c>
      <c r="G19" s="65">
        <f t="shared" ref="G19:G82" si="1">F19*$K$12</f>
        <v>0.45283752258059029</v>
      </c>
      <c r="H19" s="65">
        <f t="shared" ref="H19:H82" si="2">F19*(1-$K$12)</f>
        <v>0</v>
      </c>
      <c r="I19" s="65">
        <f t="shared" ref="I19:I82" si="3">G19+I18*$K$10</f>
        <v>0.45283752258059029</v>
      </c>
      <c r="J19" s="65">
        <f t="shared" ref="J19:J82" si="4">I18*(1-$K$10)+H19</f>
        <v>0</v>
      </c>
      <c r="K19" s="66">
        <f>J19*CH4_fraction*conv</f>
        <v>0</v>
      </c>
      <c r="O19" s="95">
        <f>Amnt_Deposited!B14</f>
        <v>2000</v>
      </c>
      <c r="P19" s="98">
        <f>Amnt_Deposited!D14</f>
        <v>4.6780735803779994</v>
      </c>
      <c r="Q19" s="283">
        <f>MCF!R18</f>
        <v>1</v>
      </c>
      <c r="R19" s="130">
        <f t="shared" ref="R19:R50" si="5">P19*$W$6*DOCF*Q19</f>
        <v>0.93561471607559987</v>
      </c>
      <c r="S19" s="65">
        <f>R19*$W$12</f>
        <v>0.93561471607559987</v>
      </c>
      <c r="T19" s="65">
        <f>R19*(1-$W$12)</f>
        <v>0</v>
      </c>
      <c r="U19" s="65">
        <f>S19+U18*$W$10</f>
        <v>0.93561471607559987</v>
      </c>
      <c r="V19" s="65">
        <f>U18*(1-$W$10)+T19</f>
        <v>0</v>
      </c>
      <c r="W19" s="66">
        <f>V19*CH4_fraction*conv</f>
        <v>0</v>
      </c>
    </row>
    <row r="20" spans="2:23">
      <c r="B20" s="96">
        <f>Amnt_Deposited!B15</f>
        <v>2001</v>
      </c>
      <c r="C20" s="99">
        <f>Amnt_Deposited!D15</f>
        <v>4.7717389352160007</v>
      </c>
      <c r="D20" s="418">
        <f>Dry_Matter_Content!D7</f>
        <v>0.44</v>
      </c>
      <c r="E20" s="284">
        <f>MCF!R19</f>
        <v>1</v>
      </c>
      <c r="F20" s="67">
        <f t="shared" si="0"/>
        <v>0.46190432892890887</v>
      </c>
      <c r="G20" s="67">
        <f t="shared" si="1"/>
        <v>0.46190432892890887</v>
      </c>
      <c r="H20" s="67">
        <f t="shared" si="2"/>
        <v>0</v>
      </c>
      <c r="I20" s="67">
        <f t="shared" si="3"/>
        <v>0.88412723640457158</v>
      </c>
      <c r="J20" s="67">
        <f t="shared" si="4"/>
        <v>3.0614615104927603E-2</v>
      </c>
      <c r="K20" s="100">
        <f>J20*CH4_fraction*conv</f>
        <v>2.0409743403285066E-2</v>
      </c>
      <c r="M20" s="393"/>
      <c r="O20" s="96">
        <f>Amnt_Deposited!B15</f>
        <v>2001</v>
      </c>
      <c r="P20" s="99">
        <f>Amnt_Deposited!D15</f>
        <v>4.7717389352160007</v>
      </c>
      <c r="Q20" s="284">
        <f>MCF!R19</f>
        <v>1</v>
      </c>
      <c r="R20" s="67">
        <f t="shared" si="5"/>
        <v>0.95434778704320022</v>
      </c>
      <c r="S20" s="67">
        <f>R20*$W$12</f>
        <v>0.95434778704320022</v>
      </c>
      <c r="T20" s="67">
        <f>R20*(1-$W$12)</f>
        <v>0</v>
      </c>
      <c r="U20" s="67">
        <f>S20+U19*$W$10</f>
        <v>1.826709166125148</v>
      </c>
      <c r="V20" s="67">
        <f>U19*(1-$W$10)+T20</f>
        <v>6.3253336993652085E-2</v>
      </c>
      <c r="W20" s="100">
        <f>V20*CH4_fraction*conv</f>
        <v>4.2168891329101385E-2</v>
      </c>
    </row>
    <row r="21" spans="2:23">
      <c r="B21" s="96">
        <f>Amnt_Deposited!B16</f>
        <v>2002</v>
      </c>
      <c r="C21" s="99">
        <f>Amnt_Deposited!D16</f>
        <v>4.8805741123920008</v>
      </c>
      <c r="D21" s="418">
        <f>Dry_Matter_Content!D8</f>
        <v>0.44</v>
      </c>
      <c r="E21" s="284">
        <f>MCF!R20</f>
        <v>1</v>
      </c>
      <c r="F21" s="67">
        <f t="shared" si="0"/>
        <v>0.47243957407954568</v>
      </c>
      <c r="G21" s="67">
        <f t="shared" si="1"/>
        <v>0.47243957407954568</v>
      </c>
      <c r="H21" s="67">
        <f t="shared" si="2"/>
        <v>0</v>
      </c>
      <c r="I21" s="67">
        <f t="shared" si="3"/>
        <v>1.2967943453136936</v>
      </c>
      <c r="J21" s="67">
        <f t="shared" si="4"/>
        <v>5.9772465170423714E-2</v>
      </c>
      <c r="K21" s="100">
        <f t="shared" ref="K21:K84" si="6">J21*CH4_fraction*conv</f>
        <v>3.9848310113615809E-2</v>
      </c>
      <c r="O21" s="96">
        <f>Amnt_Deposited!B16</f>
        <v>2002</v>
      </c>
      <c r="P21" s="99">
        <f>Amnt_Deposited!D16</f>
        <v>4.8805741123920008</v>
      </c>
      <c r="Q21" s="284">
        <f>MCF!R20</f>
        <v>1</v>
      </c>
      <c r="R21" s="67">
        <f t="shared" si="5"/>
        <v>0.9761148224784002</v>
      </c>
      <c r="S21" s="67">
        <f t="shared" ref="S21:S84" si="7">R21*$W$12</f>
        <v>0.9761148224784002</v>
      </c>
      <c r="T21" s="67">
        <f t="shared" ref="T21:T84" si="8">R21*(1-$W$12)</f>
        <v>0</v>
      </c>
      <c r="U21" s="67">
        <f t="shared" ref="U21:U84" si="9">S21+U20*$W$10</f>
        <v>2.6793271597390365</v>
      </c>
      <c r="V21" s="67">
        <f t="shared" ref="V21:V84" si="10">U20*(1-$W$10)+T21</f>
        <v>0.12349682886451181</v>
      </c>
      <c r="W21" s="100">
        <f t="shared" ref="W21:W84" si="11">V21*CH4_fraction*conv</f>
        <v>8.2331219243007875E-2</v>
      </c>
    </row>
    <row r="22" spans="2:23">
      <c r="B22" s="96">
        <f>Amnt_Deposited!B17</f>
        <v>2003</v>
      </c>
      <c r="C22" s="99">
        <f>Amnt_Deposited!D17</f>
        <v>5.0369103003779996</v>
      </c>
      <c r="D22" s="418">
        <f>Dry_Matter_Content!D9</f>
        <v>0.44</v>
      </c>
      <c r="E22" s="284">
        <f>MCF!R21</f>
        <v>1</v>
      </c>
      <c r="F22" s="67">
        <f t="shared" si="0"/>
        <v>0.4875729170765904</v>
      </c>
      <c r="G22" s="67">
        <f t="shared" si="1"/>
        <v>0.4875729170765904</v>
      </c>
      <c r="H22" s="67">
        <f t="shared" si="2"/>
        <v>0</v>
      </c>
      <c r="I22" s="67">
        <f t="shared" si="3"/>
        <v>1.6966959503360586</v>
      </c>
      <c r="J22" s="67">
        <f t="shared" si="4"/>
        <v>8.7671312054225473E-2</v>
      </c>
      <c r="K22" s="100">
        <f t="shared" si="6"/>
        <v>5.8447541369483644E-2</v>
      </c>
      <c r="N22" s="258"/>
      <c r="O22" s="96">
        <f>Amnt_Deposited!B17</f>
        <v>2003</v>
      </c>
      <c r="P22" s="99">
        <f>Amnt_Deposited!D17</f>
        <v>5.0369103003779996</v>
      </c>
      <c r="Q22" s="284">
        <f>MCF!R21</f>
        <v>1</v>
      </c>
      <c r="R22" s="67">
        <f t="shared" si="5"/>
        <v>1.0073820600756</v>
      </c>
      <c r="S22" s="67">
        <f t="shared" si="7"/>
        <v>1.0073820600756</v>
      </c>
      <c r="T22" s="67">
        <f t="shared" si="8"/>
        <v>0</v>
      </c>
      <c r="U22" s="67">
        <f t="shared" si="9"/>
        <v>3.5055701453224355</v>
      </c>
      <c r="V22" s="67">
        <f t="shared" si="10"/>
        <v>0.1811390744922014</v>
      </c>
      <c r="W22" s="100">
        <f t="shared" si="11"/>
        <v>0.12075938299480093</v>
      </c>
    </row>
    <row r="23" spans="2:23">
      <c r="B23" s="96">
        <f>Amnt_Deposited!B18</f>
        <v>2004</v>
      </c>
      <c r="C23" s="99">
        <f>Amnt_Deposited!D18</f>
        <v>5.0954545112460004</v>
      </c>
      <c r="D23" s="418">
        <f>Dry_Matter_Content!D10</f>
        <v>0.44</v>
      </c>
      <c r="E23" s="284">
        <f>MCF!R22</f>
        <v>1</v>
      </c>
      <c r="F23" s="67">
        <f t="shared" si="0"/>
        <v>0.49323999668861285</v>
      </c>
      <c r="G23" s="67">
        <f t="shared" si="1"/>
        <v>0.49323999668861285</v>
      </c>
      <c r="H23" s="67">
        <f t="shared" si="2"/>
        <v>0</v>
      </c>
      <c r="I23" s="67">
        <f t="shared" si="3"/>
        <v>2.0752288150414038</v>
      </c>
      <c r="J23" s="67">
        <f t="shared" si="4"/>
        <v>0.11470713198326782</v>
      </c>
      <c r="K23" s="100">
        <f t="shared" si="6"/>
        <v>7.6471421322178545E-2</v>
      </c>
      <c r="N23" s="258"/>
      <c r="O23" s="96">
        <f>Amnt_Deposited!B18</f>
        <v>2004</v>
      </c>
      <c r="P23" s="99">
        <f>Amnt_Deposited!D18</f>
        <v>5.0954545112460004</v>
      </c>
      <c r="Q23" s="284">
        <f>MCF!R22</f>
        <v>1</v>
      </c>
      <c r="R23" s="67">
        <f t="shared" si="5"/>
        <v>1.0190909022492001</v>
      </c>
      <c r="S23" s="67">
        <f t="shared" si="7"/>
        <v>1.0190909022492001</v>
      </c>
      <c r="T23" s="67">
        <f t="shared" si="8"/>
        <v>0</v>
      </c>
      <c r="U23" s="67">
        <f t="shared" si="9"/>
        <v>4.2876628409946358</v>
      </c>
      <c r="V23" s="67">
        <f t="shared" si="10"/>
        <v>0.23699820657699966</v>
      </c>
      <c r="W23" s="100">
        <f t="shared" si="11"/>
        <v>0.15799880438466643</v>
      </c>
    </row>
    <row r="24" spans="2:23">
      <c r="B24" s="96">
        <f>Amnt_Deposited!B19</f>
        <v>2005</v>
      </c>
      <c r="C24" s="99">
        <f>Amnt_Deposited!D19</f>
        <v>5.2370963355480002</v>
      </c>
      <c r="D24" s="418">
        <f>Dry_Matter_Content!D11</f>
        <v>0.44</v>
      </c>
      <c r="E24" s="284">
        <f>MCF!R23</f>
        <v>1</v>
      </c>
      <c r="F24" s="67">
        <f t="shared" si="0"/>
        <v>0.50695092528104646</v>
      </c>
      <c r="G24" s="67">
        <f t="shared" si="1"/>
        <v>0.50695092528104646</v>
      </c>
      <c r="H24" s="67">
        <f t="shared" si="2"/>
        <v>0</v>
      </c>
      <c r="I24" s="67">
        <f t="shared" si="3"/>
        <v>2.4418814473163954</v>
      </c>
      <c r="J24" s="67">
        <f t="shared" si="4"/>
        <v>0.1402982930060547</v>
      </c>
      <c r="K24" s="100">
        <f t="shared" si="6"/>
        <v>9.3532195337369797E-2</v>
      </c>
      <c r="N24" s="258"/>
      <c r="O24" s="96">
        <f>Amnt_Deposited!B19</f>
        <v>2005</v>
      </c>
      <c r="P24" s="99">
        <f>Amnt_Deposited!D19</f>
        <v>5.2370963355480002</v>
      </c>
      <c r="Q24" s="284">
        <f>MCF!R23</f>
        <v>1</v>
      </c>
      <c r="R24" s="67">
        <f t="shared" si="5"/>
        <v>1.0474192671096001</v>
      </c>
      <c r="S24" s="67">
        <f t="shared" si="7"/>
        <v>1.0474192671096001</v>
      </c>
      <c r="T24" s="67">
        <f t="shared" si="8"/>
        <v>0</v>
      </c>
      <c r="U24" s="67">
        <f t="shared" si="9"/>
        <v>5.0452096018933794</v>
      </c>
      <c r="V24" s="67">
        <f t="shared" si="10"/>
        <v>0.28987250621085681</v>
      </c>
      <c r="W24" s="100">
        <f t="shared" si="11"/>
        <v>0.19324833747390452</v>
      </c>
    </row>
    <row r="25" spans="2:23">
      <c r="B25" s="96">
        <f>Amnt_Deposited!B20</f>
        <v>2006</v>
      </c>
      <c r="C25" s="99">
        <f>Amnt_Deposited!D20</f>
        <v>5.2974975264420001</v>
      </c>
      <c r="D25" s="418">
        <f>Dry_Matter_Content!D12</f>
        <v>0.44</v>
      </c>
      <c r="E25" s="284">
        <f>MCF!R24</f>
        <v>1</v>
      </c>
      <c r="F25" s="67">
        <f t="shared" si="0"/>
        <v>0.5127977605595857</v>
      </c>
      <c r="G25" s="67">
        <f t="shared" si="1"/>
        <v>0.5127977605595857</v>
      </c>
      <c r="H25" s="67">
        <f t="shared" si="2"/>
        <v>0</v>
      </c>
      <c r="I25" s="67">
        <f t="shared" si="3"/>
        <v>2.7895929309803851</v>
      </c>
      <c r="J25" s="67">
        <f t="shared" si="4"/>
        <v>0.16508627689559591</v>
      </c>
      <c r="K25" s="100">
        <f t="shared" si="6"/>
        <v>0.11005751793039727</v>
      </c>
      <c r="N25" s="258"/>
      <c r="O25" s="96">
        <f>Amnt_Deposited!B20</f>
        <v>2006</v>
      </c>
      <c r="P25" s="99">
        <f>Amnt_Deposited!D20</f>
        <v>5.2974975264420001</v>
      </c>
      <c r="Q25" s="284">
        <f>MCF!R24</f>
        <v>1</v>
      </c>
      <c r="R25" s="67">
        <f t="shared" si="5"/>
        <v>1.0594995052884</v>
      </c>
      <c r="S25" s="67">
        <f t="shared" si="7"/>
        <v>1.0594995052884</v>
      </c>
      <c r="T25" s="67">
        <f t="shared" si="8"/>
        <v>0</v>
      </c>
      <c r="U25" s="67">
        <f t="shared" si="9"/>
        <v>5.7636217582239366</v>
      </c>
      <c r="V25" s="67">
        <f t="shared" si="10"/>
        <v>0.34108734895784282</v>
      </c>
      <c r="W25" s="100">
        <f t="shared" si="11"/>
        <v>0.22739156597189519</v>
      </c>
    </row>
    <row r="26" spans="2:23">
      <c r="B26" s="96">
        <f>Amnt_Deposited!B21</f>
        <v>2007</v>
      </c>
      <c r="C26" s="99">
        <f>Amnt_Deposited!D21</f>
        <v>5.3563108648500002</v>
      </c>
      <c r="D26" s="418">
        <f>Dry_Matter_Content!D13</f>
        <v>0.44</v>
      </c>
      <c r="E26" s="284">
        <f>MCF!R25</f>
        <v>1</v>
      </c>
      <c r="F26" s="67">
        <f t="shared" si="0"/>
        <v>0.51849089171747997</v>
      </c>
      <c r="G26" s="67">
        <f t="shared" si="1"/>
        <v>0.51849089171747997</v>
      </c>
      <c r="H26" s="67">
        <f t="shared" si="2"/>
        <v>0</v>
      </c>
      <c r="I26" s="67">
        <f t="shared" si="3"/>
        <v>3.1194901006169111</v>
      </c>
      <c r="J26" s="67">
        <f t="shared" si="4"/>
        <v>0.18859372208095351</v>
      </c>
      <c r="K26" s="100">
        <f t="shared" si="6"/>
        <v>0.12572914805396901</v>
      </c>
      <c r="N26" s="258"/>
      <c r="O26" s="96">
        <f>Amnt_Deposited!B21</f>
        <v>2007</v>
      </c>
      <c r="P26" s="99">
        <f>Amnt_Deposited!D21</f>
        <v>5.3563108648500002</v>
      </c>
      <c r="Q26" s="284">
        <f>MCF!R25</f>
        <v>1</v>
      </c>
      <c r="R26" s="67">
        <f t="shared" si="5"/>
        <v>1.07126217297</v>
      </c>
      <c r="S26" s="67">
        <f t="shared" si="7"/>
        <v>1.07126217297</v>
      </c>
      <c r="T26" s="67">
        <f t="shared" si="8"/>
        <v>0</v>
      </c>
      <c r="U26" s="67">
        <f t="shared" si="9"/>
        <v>6.445227480613454</v>
      </c>
      <c r="V26" s="67">
        <f t="shared" si="10"/>
        <v>0.38965645058048254</v>
      </c>
      <c r="W26" s="100">
        <f t="shared" si="11"/>
        <v>0.25977096705365499</v>
      </c>
    </row>
    <row r="27" spans="2:23">
      <c r="B27" s="96">
        <f>Amnt_Deposited!B22</f>
        <v>2008</v>
      </c>
      <c r="C27" s="99">
        <f>Amnt_Deposited!D22</f>
        <v>5.4129532411019996</v>
      </c>
      <c r="D27" s="418">
        <f>Dry_Matter_Content!D14</f>
        <v>0.44</v>
      </c>
      <c r="E27" s="284">
        <f>MCF!R26</f>
        <v>1</v>
      </c>
      <c r="F27" s="67">
        <f t="shared" si="0"/>
        <v>0.52397387373867366</v>
      </c>
      <c r="G27" s="67">
        <f t="shared" si="1"/>
        <v>0.52397387373867366</v>
      </c>
      <c r="H27" s="67">
        <f t="shared" si="2"/>
        <v>0</v>
      </c>
      <c r="I27" s="67">
        <f t="shared" si="3"/>
        <v>3.4325671648116662</v>
      </c>
      <c r="J27" s="67">
        <f t="shared" si="4"/>
        <v>0.21089680954391843</v>
      </c>
      <c r="K27" s="100">
        <f t="shared" si="6"/>
        <v>0.14059787302927895</v>
      </c>
      <c r="N27" s="258"/>
      <c r="O27" s="96">
        <f>Amnt_Deposited!B22</f>
        <v>2008</v>
      </c>
      <c r="P27" s="99">
        <f>Amnt_Deposited!D22</f>
        <v>5.4129532411019996</v>
      </c>
      <c r="Q27" s="284">
        <f>MCF!R26</f>
        <v>1</v>
      </c>
      <c r="R27" s="67">
        <f t="shared" si="5"/>
        <v>1.0825906482204</v>
      </c>
      <c r="S27" s="67">
        <f t="shared" si="7"/>
        <v>1.0825906482204</v>
      </c>
      <c r="T27" s="67">
        <f t="shared" si="8"/>
        <v>0</v>
      </c>
      <c r="U27" s="67">
        <f t="shared" si="9"/>
        <v>7.0920809190323695</v>
      </c>
      <c r="V27" s="67">
        <f t="shared" si="10"/>
        <v>0.43573720980148445</v>
      </c>
      <c r="W27" s="100">
        <f t="shared" si="11"/>
        <v>0.29049147320098961</v>
      </c>
    </row>
    <row r="28" spans="2:23">
      <c r="B28" s="96">
        <f>Amnt_Deposited!B23</f>
        <v>2009</v>
      </c>
      <c r="C28" s="99">
        <f>Amnt_Deposited!D23</f>
        <v>5.4666980108400001</v>
      </c>
      <c r="D28" s="418">
        <f>Dry_Matter_Content!D15</f>
        <v>0.44</v>
      </c>
      <c r="E28" s="284">
        <f>MCF!R27</f>
        <v>1</v>
      </c>
      <c r="F28" s="67">
        <f t="shared" si="0"/>
        <v>0.52917636744931196</v>
      </c>
      <c r="G28" s="67">
        <f t="shared" si="1"/>
        <v>0.52917636744931196</v>
      </c>
      <c r="H28" s="67">
        <f t="shared" si="2"/>
        <v>0</v>
      </c>
      <c r="I28" s="67">
        <f t="shared" si="3"/>
        <v>3.729680778331792</v>
      </c>
      <c r="J28" s="67">
        <f t="shared" si="4"/>
        <v>0.23206275392918604</v>
      </c>
      <c r="K28" s="100">
        <f t="shared" si="6"/>
        <v>0.15470850261945734</v>
      </c>
      <c r="N28" s="258"/>
      <c r="O28" s="96">
        <f>Amnt_Deposited!B23</f>
        <v>2009</v>
      </c>
      <c r="P28" s="99">
        <f>Amnt_Deposited!D23</f>
        <v>5.4666980108400001</v>
      </c>
      <c r="Q28" s="284">
        <f>MCF!R27</f>
        <v>1</v>
      </c>
      <c r="R28" s="67">
        <f t="shared" si="5"/>
        <v>1.093339602168</v>
      </c>
      <c r="S28" s="67">
        <f t="shared" si="7"/>
        <v>1.093339602168</v>
      </c>
      <c r="T28" s="67">
        <f t="shared" si="8"/>
        <v>0</v>
      </c>
      <c r="U28" s="67">
        <f t="shared" si="9"/>
        <v>7.705952021346679</v>
      </c>
      <c r="V28" s="67">
        <f t="shared" si="10"/>
        <v>0.47946849985369028</v>
      </c>
      <c r="W28" s="100">
        <f t="shared" si="11"/>
        <v>0.31964566656912685</v>
      </c>
    </row>
    <row r="29" spans="2:23">
      <c r="B29" s="96">
        <f>Amnt_Deposited!B24</f>
        <v>2010</v>
      </c>
      <c r="C29" s="99">
        <f>Amnt_Deposited!D24</f>
        <v>6.5263428450000003</v>
      </c>
      <c r="D29" s="418">
        <f>Dry_Matter_Content!D16</f>
        <v>0.44</v>
      </c>
      <c r="E29" s="284">
        <f>MCF!R28</f>
        <v>1</v>
      </c>
      <c r="F29" s="67">
        <f t="shared" si="0"/>
        <v>0.63174998739600008</v>
      </c>
      <c r="G29" s="67">
        <f t="shared" si="1"/>
        <v>0.63174998739600008</v>
      </c>
      <c r="H29" s="67">
        <f t="shared" si="2"/>
        <v>0</v>
      </c>
      <c r="I29" s="67">
        <f t="shared" si="3"/>
        <v>4.1092812953345694</v>
      </c>
      <c r="J29" s="67">
        <f t="shared" si="4"/>
        <v>0.25214947039322216</v>
      </c>
      <c r="K29" s="100">
        <f t="shared" si="6"/>
        <v>0.16809964692881477</v>
      </c>
      <c r="O29" s="96">
        <f>Amnt_Deposited!B24</f>
        <v>2010</v>
      </c>
      <c r="P29" s="99">
        <f>Amnt_Deposited!D24</f>
        <v>6.5263428450000003</v>
      </c>
      <c r="Q29" s="284">
        <f>MCF!R28</f>
        <v>1</v>
      </c>
      <c r="R29" s="67">
        <f t="shared" si="5"/>
        <v>1.3052685690000001</v>
      </c>
      <c r="S29" s="67">
        <f t="shared" si="7"/>
        <v>1.3052685690000001</v>
      </c>
      <c r="T29" s="67">
        <f t="shared" si="8"/>
        <v>0</v>
      </c>
      <c r="U29" s="67">
        <f t="shared" si="9"/>
        <v>8.4902506101953943</v>
      </c>
      <c r="V29" s="67">
        <f t="shared" si="10"/>
        <v>0.52096998015128548</v>
      </c>
      <c r="W29" s="100">
        <f t="shared" si="11"/>
        <v>0.34731332010085697</v>
      </c>
    </row>
    <row r="30" spans="2:23">
      <c r="B30" s="96">
        <f>Amnt_Deposited!B25</f>
        <v>2011</v>
      </c>
      <c r="C30" s="99">
        <f>Amnt_Deposited!D25</f>
        <v>6.7882667378460004</v>
      </c>
      <c r="D30" s="418">
        <f>Dry_Matter_Content!D17</f>
        <v>0.44</v>
      </c>
      <c r="E30" s="284">
        <f>MCF!R29</f>
        <v>1</v>
      </c>
      <c r="F30" s="67">
        <f t="shared" si="0"/>
        <v>0.65710422022349291</v>
      </c>
      <c r="G30" s="67">
        <f t="shared" si="1"/>
        <v>0.65710422022349291</v>
      </c>
      <c r="H30" s="67">
        <f t="shared" si="2"/>
        <v>0</v>
      </c>
      <c r="I30" s="67">
        <f t="shared" si="3"/>
        <v>4.488572704248555</v>
      </c>
      <c r="J30" s="67">
        <f t="shared" si="4"/>
        <v>0.27781281130950708</v>
      </c>
      <c r="K30" s="100">
        <f t="shared" si="6"/>
        <v>0.1852085408730047</v>
      </c>
      <c r="O30" s="96">
        <f>Amnt_Deposited!B25</f>
        <v>2011</v>
      </c>
      <c r="P30" s="99">
        <f>Amnt_Deposited!D25</f>
        <v>6.7882667378460004</v>
      </c>
      <c r="Q30" s="284">
        <f>MCF!R29</f>
        <v>1</v>
      </c>
      <c r="R30" s="67">
        <f t="shared" si="5"/>
        <v>1.3576533475692001</v>
      </c>
      <c r="S30" s="67">
        <f t="shared" si="7"/>
        <v>1.3576533475692001</v>
      </c>
      <c r="T30" s="67">
        <f t="shared" si="8"/>
        <v>0</v>
      </c>
      <c r="U30" s="67">
        <f t="shared" si="9"/>
        <v>9.2739105459680928</v>
      </c>
      <c r="V30" s="67">
        <f t="shared" si="10"/>
        <v>0.57399341179650243</v>
      </c>
      <c r="W30" s="100">
        <f t="shared" si="11"/>
        <v>0.3826622745310016</v>
      </c>
    </row>
    <row r="31" spans="2:23">
      <c r="B31" s="96">
        <f>Amnt_Deposited!B26</f>
        <v>2012</v>
      </c>
      <c r="C31" s="99">
        <f>Amnt_Deposited!D26</f>
        <v>6.861926945544</v>
      </c>
      <c r="D31" s="418">
        <f>Dry_Matter_Content!D18</f>
        <v>0.44</v>
      </c>
      <c r="E31" s="284">
        <f>MCF!R30</f>
        <v>1</v>
      </c>
      <c r="F31" s="67">
        <f t="shared" si="0"/>
        <v>0.66423452832865915</v>
      </c>
      <c r="G31" s="67">
        <f t="shared" si="1"/>
        <v>0.66423452832865915</v>
      </c>
      <c r="H31" s="67">
        <f t="shared" si="2"/>
        <v>0</v>
      </c>
      <c r="I31" s="67">
        <f t="shared" si="3"/>
        <v>4.8493519779685421</v>
      </c>
      <c r="J31" s="67">
        <f t="shared" si="4"/>
        <v>0.30345525460867256</v>
      </c>
      <c r="K31" s="100">
        <f t="shared" si="6"/>
        <v>0.20230350307244838</v>
      </c>
      <c r="O31" s="96">
        <f>Amnt_Deposited!B26</f>
        <v>2012</v>
      </c>
      <c r="P31" s="99">
        <f>Amnt_Deposited!D26</f>
        <v>6.861926945544</v>
      </c>
      <c r="Q31" s="284">
        <f>MCF!R30</f>
        <v>1</v>
      </c>
      <c r="R31" s="67">
        <f t="shared" si="5"/>
        <v>1.3723853891088</v>
      </c>
      <c r="S31" s="67">
        <f t="shared" si="7"/>
        <v>1.3723853891088</v>
      </c>
      <c r="T31" s="67">
        <f t="shared" si="8"/>
        <v>0</v>
      </c>
      <c r="U31" s="67">
        <f t="shared" si="9"/>
        <v>10.019322268530049</v>
      </c>
      <c r="V31" s="67">
        <f t="shared" si="10"/>
        <v>0.6269736665468445</v>
      </c>
      <c r="W31" s="100">
        <f t="shared" si="11"/>
        <v>0.417982444364563</v>
      </c>
    </row>
    <row r="32" spans="2:23">
      <c r="B32" s="96">
        <f>Amnt_Deposited!B27</f>
        <v>2013</v>
      </c>
      <c r="C32" s="99">
        <f>Amnt_Deposited!D27</f>
        <v>7.0064215217699992</v>
      </c>
      <c r="D32" s="418">
        <f>Dry_Matter_Content!D19</f>
        <v>0.44</v>
      </c>
      <c r="E32" s="284">
        <f>MCF!R31</f>
        <v>1</v>
      </c>
      <c r="F32" s="67">
        <f t="shared" si="0"/>
        <v>0.67822160330733594</v>
      </c>
      <c r="G32" s="67">
        <f t="shared" si="1"/>
        <v>0.67822160330733594</v>
      </c>
      <c r="H32" s="67">
        <f t="shared" si="2"/>
        <v>0</v>
      </c>
      <c r="I32" s="67">
        <f t="shared" si="3"/>
        <v>5.1997274181138913</v>
      </c>
      <c r="J32" s="67">
        <f t="shared" si="4"/>
        <v>0.32784616316198723</v>
      </c>
      <c r="K32" s="100">
        <f t="shared" si="6"/>
        <v>0.21856410877465815</v>
      </c>
      <c r="O32" s="96">
        <f>Amnt_Deposited!B27</f>
        <v>2013</v>
      </c>
      <c r="P32" s="99">
        <f>Amnt_Deposited!D27</f>
        <v>7.0064215217699992</v>
      </c>
      <c r="Q32" s="284">
        <f>MCF!R31</f>
        <v>1</v>
      </c>
      <c r="R32" s="67">
        <f t="shared" si="5"/>
        <v>1.401284304354</v>
      </c>
      <c r="S32" s="67">
        <f t="shared" si="7"/>
        <v>1.401284304354</v>
      </c>
      <c r="T32" s="67">
        <f t="shared" si="8"/>
        <v>0</v>
      </c>
      <c r="U32" s="67">
        <f t="shared" si="9"/>
        <v>10.743238467177463</v>
      </c>
      <c r="V32" s="67">
        <f t="shared" si="10"/>
        <v>0.67736810570658534</v>
      </c>
      <c r="W32" s="100">
        <f t="shared" si="11"/>
        <v>0.45157873713772356</v>
      </c>
    </row>
    <row r="33" spans="2:23">
      <c r="B33" s="96">
        <f>Amnt_Deposited!B28</f>
        <v>2014</v>
      </c>
      <c r="C33" s="99">
        <f>Amnt_Deposited!D28</f>
        <v>7.1498754715079995</v>
      </c>
      <c r="D33" s="418">
        <f>Dry_Matter_Content!D20</f>
        <v>0.44</v>
      </c>
      <c r="E33" s="284">
        <f>MCF!R32</f>
        <v>1</v>
      </c>
      <c r="F33" s="67">
        <f t="shared" si="0"/>
        <v>0.69210794564197442</v>
      </c>
      <c r="G33" s="67">
        <f t="shared" si="1"/>
        <v>0.69210794564197442</v>
      </c>
      <c r="H33" s="67">
        <f t="shared" si="2"/>
        <v>0</v>
      </c>
      <c r="I33" s="67">
        <f t="shared" si="3"/>
        <v>5.5403016554868794</v>
      </c>
      <c r="J33" s="67">
        <f t="shared" si="4"/>
        <v>0.35153370826898633</v>
      </c>
      <c r="K33" s="100">
        <f t="shared" si="6"/>
        <v>0.23435580551265756</v>
      </c>
      <c r="O33" s="96">
        <f>Amnt_Deposited!B28</f>
        <v>2014</v>
      </c>
      <c r="P33" s="99">
        <f>Amnt_Deposited!D28</f>
        <v>7.1498754715079995</v>
      </c>
      <c r="Q33" s="284">
        <f>MCF!R32</f>
        <v>1</v>
      </c>
      <c r="R33" s="67">
        <f t="shared" si="5"/>
        <v>1.4299750943016001</v>
      </c>
      <c r="S33" s="67">
        <f t="shared" si="7"/>
        <v>1.4299750943016001</v>
      </c>
      <c r="T33" s="67">
        <f t="shared" si="8"/>
        <v>0</v>
      </c>
      <c r="U33" s="67">
        <f t="shared" si="9"/>
        <v>11.44690424687372</v>
      </c>
      <c r="V33" s="67">
        <f t="shared" si="10"/>
        <v>0.72630931460534376</v>
      </c>
      <c r="W33" s="100">
        <f t="shared" si="11"/>
        <v>0.48420620973689582</v>
      </c>
    </row>
    <row r="34" spans="2:23">
      <c r="B34" s="96">
        <f>Amnt_Deposited!B29</f>
        <v>2015</v>
      </c>
      <c r="C34" s="99">
        <f>Amnt_Deposited!D29</f>
        <v>7.2897410540460008</v>
      </c>
      <c r="D34" s="418">
        <f>Dry_Matter_Content!D21</f>
        <v>0.44</v>
      </c>
      <c r="E34" s="284">
        <f>MCF!R33</f>
        <v>1</v>
      </c>
      <c r="F34" s="67">
        <f t="shared" si="0"/>
        <v>0.70564693403165291</v>
      </c>
      <c r="G34" s="67">
        <f t="shared" si="1"/>
        <v>0.70564693403165291</v>
      </c>
      <c r="H34" s="67">
        <f t="shared" si="2"/>
        <v>0</v>
      </c>
      <c r="I34" s="67">
        <f t="shared" si="3"/>
        <v>5.8713899580223128</v>
      </c>
      <c r="J34" s="67">
        <f t="shared" si="4"/>
        <v>0.37455863149621887</v>
      </c>
      <c r="K34" s="100">
        <f t="shared" si="6"/>
        <v>0.24970575433081257</v>
      </c>
      <c r="O34" s="96">
        <f>Amnt_Deposited!B29</f>
        <v>2015</v>
      </c>
      <c r="P34" s="99">
        <f>Amnt_Deposited!D29</f>
        <v>7.2897410540460008</v>
      </c>
      <c r="Q34" s="284">
        <f>MCF!R33</f>
        <v>1</v>
      </c>
      <c r="R34" s="67">
        <f t="shared" si="5"/>
        <v>1.4579482108092003</v>
      </c>
      <c r="S34" s="67">
        <f t="shared" si="7"/>
        <v>1.4579482108092003</v>
      </c>
      <c r="T34" s="67">
        <f t="shared" si="8"/>
        <v>0</v>
      </c>
      <c r="U34" s="67">
        <f t="shared" si="9"/>
        <v>12.130970987649409</v>
      </c>
      <c r="V34" s="67">
        <f t="shared" si="10"/>
        <v>0.77388147003351027</v>
      </c>
      <c r="W34" s="100">
        <f t="shared" si="11"/>
        <v>0.5159209800223401</v>
      </c>
    </row>
    <row r="35" spans="2:23">
      <c r="B35" s="96">
        <f>Amnt_Deposited!B30</f>
        <v>2016</v>
      </c>
      <c r="C35" s="99">
        <f>Amnt_Deposited!D30</f>
        <v>7.4306382921540006</v>
      </c>
      <c r="D35" s="418">
        <f>Dry_Matter_Content!D22</f>
        <v>0.44</v>
      </c>
      <c r="E35" s="284">
        <f>MCF!R34</f>
        <v>1</v>
      </c>
      <c r="F35" s="67">
        <f t="shared" si="0"/>
        <v>0.71928578668050724</v>
      </c>
      <c r="G35" s="67">
        <f t="shared" si="1"/>
        <v>0.71928578668050724</v>
      </c>
      <c r="H35" s="67">
        <f t="shared" si="2"/>
        <v>0</v>
      </c>
      <c r="I35" s="67">
        <f t="shared" si="3"/>
        <v>6.1937334977983571</v>
      </c>
      <c r="J35" s="67">
        <f t="shared" si="4"/>
        <v>0.39694224690446328</v>
      </c>
      <c r="K35" s="100">
        <f t="shared" si="6"/>
        <v>0.2646281646029755</v>
      </c>
      <c r="O35" s="96">
        <f>Amnt_Deposited!B30</f>
        <v>2016</v>
      </c>
      <c r="P35" s="99">
        <f>Amnt_Deposited!D30</f>
        <v>7.4306382921540006</v>
      </c>
      <c r="Q35" s="284">
        <f>MCF!R34</f>
        <v>1</v>
      </c>
      <c r="R35" s="67">
        <f t="shared" si="5"/>
        <v>1.4861276584308003</v>
      </c>
      <c r="S35" s="67">
        <f t="shared" si="7"/>
        <v>1.4861276584308003</v>
      </c>
      <c r="T35" s="67">
        <f t="shared" si="8"/>
        <v>0</v>
      </c>
      <c r="U35" s="67">
        <f t="shared" si="9"/>
        <v>12.796970036773466</v>
      </c>
      <c r="V35" s="67">
        <f t="shared" si="10"/>
        <v>0.82012860930674247</v>
      </c>
      <c r="W35" s="100">
        <f t="shared" si="11"/>
        <v>0.54675240620449495</v>
      </c>
    </row>
    <row r="36" spans="2:23">
      <c r="B36" s="96">
        <f>Amnt_Deposited!B31</f>
        <v>2017</v>
      </c>
      <c r="C36" s="99">
        <f>Amnt_Deposited!D31</f>
        <v>7.606495197708</v>
      </c>
      <c r="D36" s="418">
        <f>Dry_Matter_Content!D23</f>
        <v>0.44</v>
      </c>
      <c r="E36" s="284">
        <f>MCF!R35</f>
        <v>1</v>
      </c>
      <c r="F36" s="67">
        <f t="shared" si="0"/>
        <v>0.73630873513813444</v>
      </c>
      <c r="G36" s="67">
        <f t="shared" si="1"/>
        <v>0.73630873513813444</v>
      </c>
      <c r="H36" s="67">
        <f t="shared" si="2"/>
        <v>0</v>
      </c>
      <c r="I36" s="67">
        <f t="shared" si="3"/>
        <v>6.5113075706297749</v>
      </c>
      <c r="J36" s="67">
        <f t="shared" si="4"/>
        <v>0.41873466230671669</v>
      </c>
      <c r="K36" s="100">
        <f t="shared" si="6"/>
        <v>0.27915644153781111</v>
      </c>
      <c r="O36" s="96">
        <f>Amnt_Deposited!B31</f>
        <v>2017</v>
      </c>
      <c r="P36" s="99">
        <f>Amnt_Deposited!D31</f>
        <v>7.606495197708</v>
      </c>
      <c r="Q36" s="284">
        <f>MCF!R35</f>
        <v>1</v>
      </c>
      <c r="R36" s="67">
        <f t="shared" si="5"/>
        <v>1.5212990395416002</v>
      </c>
      <c r="S36" s="67">
        <f t="shared" si="7"/>
        <v>1.5212990395416002</v>
      </c>
      <c r="T36" s="67">
        <f t="shared" si="8"/>
        <v>0</v>
      </c>
      <c r="U36" s="67">
        <f t="shared" si="9"/>
        <v>13.453114815350776</v>
      </c>
      <c r="V36" s="67">
        <f t="shared" si="10"/>
        <v>0.86515426096429071</v>
      </c>
      <c r="W36" s="100">
        <f t="shared" si="11"/>
        <v>0.57676950730952714</v>
      </c>
    </row>
    <row r="37" spans="2:23">
      <c r="B37" s="96">
        <f>Amnt_Deposited!B32</f>
        <v>2018</v>
      </c>
      <c r="C37" s="99">
        <f>Amnt_Deposited!D32</f>
        <v>7.7961942297359998</v>
      </c>
      <c r="D37" s="418">
        <f>Dry_Matter_Content!D24</f>
        <v>0.44</v>
      </c>
      <c r="E37" s="284">
        <f>MCF!R36</f>
        <v>1</v>
      </c>
      <c r="F37" s="67">
        <f t="shared" si="0"/>
        <v>0.75467160143844481</v>
      </c>
      <c r="G37" s="67">
        <f t="shared" si="1"/>
        <v>0.75467160143844481</v>
      </c>
      <c r="H37" s="67">
        <f t="shared" si="2"/>
        <v>0</v>
      </c>
      <c r="I37" s="67">
        <f t="shared" si="3"/>
        <v>6.8257745398004612</v>
      </c>
      <c r="J37" s="67">
        <f t="shared" si="4"/>
        <v>0.44020463226775902</v>
      </c>
      <c r="K37" s="100">
        <f t="shared" si="6"/>
        <v>0.29346975484517268</v>
      </c>
      <c r="O37" s="96">
        <f>Amnt_Deposited!B32</f>
        <v>2018</v>
      </c>
      <c r="P37" s="99">
        <f>Amnt_Deposited!D32</f>
        <v>7.7961942297359998</v>
      </c>
      <c r="Q37" s="284">
        <f>MCF!R36</f>
        <v>1</v>
      </c>
      <c r="R37" s="67">
        <f t="shared" si="5"/>
        <v>1.5592388459472</v>
      </c>
      <c r="S37" s="67">
        <f t="shared" si="7"/>
        <v>1.5592388459472</v>
      </c>
      <c r="T37" s="67">
        <f t="shared" si="8"/>
        <v>0</v>
      </c>
      <c r="U37" s="67">
        <f t="shared" si="9"/>
        <v>14.102839958265417</v>
      </c>
      <c r="V37" s="67">
        <f t="shared" si="10"/>
        <v>0.90951370303256007</v>
      </c>
      <c r="W37" s="100">
        <f t="shared" si="11"/>
        <v>0.60634246868837338</v>
      </c>
    </row>
    <row r="38" spans="2:23">
      <c r="B38" s="96">
        <f>Amnt_Deposited!B33</f>
        <v>2019</v>
      </c>
      <c r="C38" s="99">
        <f>Amnt_Deposited!D33</f>
        <v>7.9858932617639997</v>
      </c>
      <c r="D38" s="418">
        <f>Dry_Matter_Content!D25</f>
        <v>0.44</v>
      </c>
      <c r="E38" s="284">
        <f>MCF!R37</f>
        <v>1</v>
      </c>
      <c r="F38" s="67">
        <f t="shared" si="0"/>
        <v>0.77303446773875517</v>
      </c>
      <c r="G38" s="67">
        <f t="shared" si="1"/>
        <v>0.77303446773875517</v>
      </c>
      <c r="H38" s="67">
        <f t="shared" si="2"/>
        <v>0</v>
      </c>
      <c r="I38" s="67">
        <f t="shared" si="3"/>
        <v>7.1373444647200737</v>
      </c>
      <c r="J38" s="67">
        <f t="shared" si="4"/>
        <v>0.46146454281914301</v>
      </c>
      <c r="K38" s="100">
        <f t="shared" si="6"/>
        <v>0.30764302854609532</v>
      </c>
      <c r="O38" s="96">
        <f>Amnt_Deposited!B33</f>
        <v>2019</v>
      </c>
      <c r="P38" s="99">
        <f>Amnt_Deposited!D33</f>
        <v>7.9858932617639997</v>
      </c>
      <c r="Q38" s="284">
        <f>MCF!R37</f>
        <v>1</v>
      </c>
      <c r="R38" s="67">
        <f t="shared" si="5"/>
        <v>1.5971786523528</v>
      </c>
      <c r="S38" s="67">
        <f t="shared" si="7"/>
        <v>1.5971786523528</v>
      </c>
      <c r="T38" s="67">
        <f t="shared" si="8"/>
        <v>0</v>
      </c>
      <c r="U38" s="67">
        <f t="shared" si="9"/>
        <v>14.746579472562138</v>
      </c>
      <c r="V38" s="67">
        <f t="shared" si="10"/>
        <v>0.95343913805608071</v>
      </c>
      <c r="W38" s="100">
        <f t="shared" si="11"/>
        <v>0.63562609203738707</v>
      </c>
    </row>
    <row r="39" spans="2:23">
      <c r="B39" s="96">
        <f>Amnt_Deposited!B34</f>
        <v>2020</v>
      </c>
      <c r="C39" s="99">
        <f>Amnt_Deposited!D34</f>
        <v>8.1755922937920005</v>
      </c>
      <c r="D39" s="418">
        <f>Dry_Matter_Content!D26</f>
        <v>0.44</v>
      </c>
      <c r="E39" s="284">
        <f>MCF!R38</f>
        <v>1</v>
      </c>
      <c r="F39" s="67">
        <f t="shared" si="0"/>
        <v>0.79139733403906565</v>
      </c>
      <c r="G39" s="67">
        <f t="shared" si="1"/>
        <v>0.79139733403906565</v>
      </c>
      <c r="H39" s="67">
        <f t="shared" si="2"/>
        <v>0</v>
      </c>
      <c r="I39" s="67">
        <f t="shared" si="3"/>
        <v>7.4462132034839907</v>
      </c>
      <c r="J39" s="67">
        <f t="shared" si="4"/>
        <v>0.48252859527514852</v>
      </c>
      <c r="K39" s="100">
        <f t="shared" si="6"/>
        <v>0.32168573018343233</v>
      </c>
      <c r="O39" s="96">
        <f>Amnt_Deposited!B34</f>
        <v>2020</v>
      </c>
      <c r="P39" s="99">
        <f>Amnt_Deposited!D34</f>
        <v>8.1755922937920005</v>
      </c>
      <c r="Q39" s="284">
        <f>MCF!R38</f>
        <v>1</v>
      </c>
      <c r="R39" s="67">
        <f t="shared" si="5"/>
        <v>1.6351184587584002</v>
      </c>
      <c r="S39" s="67">
        <f t="shared" si="7"/>
        <v>1.6351184587584002</v>
      </c>
      <c r="T39" s="67">
        <f t="shared" si="8"/>
        <v>0</v>
      </c>
      <c r="U39" s="67">
        <f t="shared" si="9"/>
        <v>15.384738023727255</v>
      </c>
      <c r="V39" s="67">
        <f t="shared" si="10"/>
        <v>0.99695990759328224</v>
      </c>
      <c r="W39" s="100">
        <f t="shared" si="11"/>
        <v>0.66463993839552149</v>
      </c>
    </row>
    <row r="40" spans="2:23">
      <c r="B40" s="96">
        <f>Amnt_Deposited!B35</f>
        <v>2021</v>
      </c>
      <c r="C40" s="99">
        <f>Amnt_Deposited!D35</f>
        <v>8.3652913258199995</v>
      </c>
      <c r="D40" s="418">
        <f>Dry_Matter_Content!D27</f>
        <v>0.44</v>
      </c>
      <c r="E40" s="284">
        <f>MCF!R39</f>
        <v>1</v>
      </c>
      <c r="F40" s="67">
        <f t="shared" si="0"/>
        <v>0.8097602003393759</v>
      </c>
      <c r="G40" s="67">
        <f t="shared" si="1"/>
        <v>0.8097602003393759</v>
      </c>
      <c r="H40" s="67">
        <f t="shared" si="2"/>
        <v>0</v>
      </c>
      <c r="I40" s="67">
        <f t="shared" si="3"/>
        <v>7.7525633729699219</v>
      </c>
      <c r="J40" s="67">
        <f t="shared" si="4"/>
        <v>0.50341003085344449</v>
      </c>
      <c r="K40" s="100">
        <f t="shared" si="6"/>
        <v>0.33560668723562964</v>
      </c>
      <c r="O40" s="96">
        <f>Amnt_Deposited!B35</f>
        <v>2021</v>
      </c>
      <c r="P40" s="99">
        <f>Amnt_Deposited!D35</f>
        <v>8.3652913258199995</v>
      </c>
      <c r="Q40" s="284">
        <f>MCF!R39</f>
        <v>1</v>
      </c>
      <c r="R40" s="67">
        <f t="shared" si="5"/>
        <v>1.673058265164</v>
      </c>
      <c r="S40" s="67">
        <f t="shared" si="7"/>
        <v>1.673058265164</v>
      </c>
      <c r="T40" s="67">
        <f t="shared" si="8"/>
        <v>0</v>
      </c>
      <c r="U40" s="67">
        <f t="shared" si="9"/>
        <v>16.017692919359344</v>
      </c>
      <c r="V40" s="67">
        <f t="shared" si="10"/>
        <v>1.0401033695319102</v>
      </c>
      <c r="W40" s="100">
        <f t="shared" si="11"/>
        <v>0.69340224635460679</v>
      </c>
    </row>
    <row r="41" spans="2:23">
      <c r="B41" s="96">
        <f>Amnt_Deposited!B36</f>
        <v>2022</v>
      </c>
      <c r="C41" s="99">
        <f>Amnt_Deposited!D36</f>
        <v>8.554990357848002</v>
      </c>
      <c r="D41" s="418">
        <f>Dry_Matter_Content!D28</f>
        <v>0.44</v>
      </c>
      <c r="E41" s="284">
        <f>MCF!R40</f>
        <v>1</v>
      </c>
      <c r="F41" s="67">
        <f t="shared" si="0"/>
        <v>0.8281230666396866</v>
      </c>
      <c r="G41" s="67">
        <f t="shared" si="1"/>
        <v>0.8281230666396866</v>
      </c>
      <c r="H41" s="67">
        <f t="shared" si="2"/>
        <v>0</v>
      </c>
      <c r="I41" s="67">
        <f t="shared" si="3"/>
        <v>8.0565652440260553</v>
      </c>
      <c r="J41" s="67">
        <f t="shared" si="4"/>
        <v>0.52412119558355363</v>
      </c>
      <c r="K41" s="100">
        <f t="shared" si="6"/>
        <v>0.34941413038903574</v>
      </c>
      <c r="O41" s="96">
        <f>Amnt_Deposited!B36</f>
        <v>2022</v>
      </c>
      <c r="P41" s="99">
        <f>Amnt_Deposited!D36</f>
        <v>8.554990357848002</v>
      </c>
      <c r="Q41" s="284">
        <f>MCF!R40</f>
        <v>1</v>
      </c>
      <c r="R41" s="67">
        <f t="shared" si="5"/>
        <v>1.7109980715696005</v>
      </c>
      <c r="S41" s="67">
        <f t="shared" si="7"/>
        <v>1.7109980715696005</v>
      </c>
      <c r="T41" s="67">
        <f t="shared" si="8"/>
        <v>0</v>
      </c>
      <c r="U41" s="67">
        <f t="shared" si="9"/>
        <v>16.645795958731519</v>
      </c>
      <c r="V41" s="67">
        <f t="shared" si="10"/>
        <v>1.0828950321974251</v>
      </c>
      <c r="W41" s="100">
        <f t="shared" si="11"/>
        <v>0.72193002146495</v>
      </c>
    </row>
    <row r="42" spans="2:23">
      <c r="B42" s="96">
        <f>Amnt_Deposited!B37</f>
        <v>2023</v>
      </c>
      <c r="C42" s="99">
        <f>Amnt_Deposited!D37</f>
        <v>8.744689389876001</v>
      </c>
      <c r="D42" s="418">
        <f>Dry_Matter_Content!D29</f>
        <v>0.44</v>
      </c>
      <c r="E42" s="284">
        <f>MCF!R41</f>
        <v>1</v>
      </c>
      <c r="F42" s="67">
        <f t="shared" si="0"/>
        <v>0.84648593293999685</v>
      </c>
      <c r="G42" s="67">
        <f t="shared" si="1"/>
        <v>0.84648593293999685</v>
      </c>
      <c r="H42" s="67">
        <f t="shared" si="2"/>
        <v>0</v>
      </c>
      <c r="I42" s="67">
        <f t="shared" si="3"/>
        <v>8.3583775761389489</v>
      </c>
      <c r="J42" s="67">
        <f t="shared" si="4"/>
        <v>0.54467360082710325</v>
      </c>
      <c r="K42" s="100">
        <f t="shared" si="6"/>
        <v>0.3631157338847355</v>
      </c>
      <c r="O42" s="96">
        <f>Amnt_Deposited!B37</f>
        <v>2023</v>
      </c>
      <c r="P42" s="99">
        <f>Amnt_Deposited!D37</f>
        <v>8.744689389876001</v>
      </c>
      <c r="Q42" s="284">
        <f>MCF!R41</f>
        <v>1</v>
      </c>
      <c r="R42" s="67">
        <f t="shared" si="5"/>
        <v>1.7489378779752003</v>
      </c>
      <c r="S42" s="67">
        <f t="shared" si="7"/>
        <v>1.7489378779752003</v>
      </c>
      <c r="T42" s="67">
        <f t="shared" si="8"/>
        <v>0</v>
      </c>
      <c r="U42" s="67">
        <f t="shared" si="9"/>
        <v>17.269375157311877</v>
      </c>
      <c r="V42" s="67">
        <f t="shared" si="10"/>
        <v>1.1253586793948416</v>
      </c>
      <c r="W42" s="100">
        <f t="shared" si="11"/>
        <v>0.75023911959656098</v>
      </c>
    </row>
    <row r="43" spans="2:23">
      <c r="B43" s="96">
        <f>Amnt_Deposited!B38</f>
        <v>2024</v>
      </c>
      <c r="C43" s="99">
        <f>Amnt_Deposited!D38</f>
        <v>8.934388421904</v>
      </c>
      <c r="D43" s="418">
        <f>Dry_Matter_Content!D30</f>
        <v>0.44</v>
      </c>
      <c r="E43" s="284">
        <f>MCF!R42</f>
        <v>1</v>
      </c>
      <c r="F43" s="67">
        <f t="shared" si="0"/>
        <v>0.86484879924030722</v>
      </c>
      <c r="G43" s="67">
        <f t="shared" si="1"/>
        <v>0.86484879924030722</v>
      </c>
      <c r="H43" s="67">
        <f t="shared" si="2"/>
        <v>0</v>
      </c>
      <c r="I43" s="67">
        <f t="shared" si="3"/>
        <v>8.6581483956727237</v>
      </c>
      <c r="J43" s="67">
        <f t="shared" si="4"/>
        <v>0.56507797970653328</v>
      </c>
      <c r="K43" s="100">
        <f t="shared" si="6"/>
        <v>0.37671865313768882</v>
      </c>
      <c r="O43" s="96">
        <f>Amnt_Deposited!B38</f>
        <v>2024</v>
      </c>
      <c r="P43" s="99">
        <f>Amnt_Deposited!D38</f>
        <v>8.934388421904</v>
      </c>
      <c r="Q43" s="284">
        <f>MCF!R42</f>
        <v>1</v>
      </c>
      <c r="R43" s="67">
        <f t="shared" si="5"/>
        <v>1.7868776843808001</v>
      </c>
      <c r="S43" s="67">
        <f t="shared" si="7"/>
        <v>1.7868776843808001</v>
      </c>
      <c r="T43" s="67">
        <f t="shared" si="8"/>
        <v>0</v>
      </c>
      <c r="U43" s="67">
        <f t="shared" si="9"/>
        <v>17.888736354695709</v>
      </c>
      <c r="V43" s="67">
        <f t="shared" si="10"/>
        <v>1.1675164869969696</v>
      </c>
      <c r="W43" s="100">
        <f t="shared" si="11"/>
        <v>0.77834432466464643</v>
      </c>
    </row>
    <row r="44" spans="2:23">
      <c r="B44" s="96">
        <f>Amnt_Deposited!B39</f>
        <v>2025</v>
      </c>
      <c r="C44" s="99">
        <f>Amnt_Deposited!D39</f>
        <v>9.1240874539319989</v>
      </c>
      <c r="D44" s="418">
        <f>Dry_Matter_Content!D31</f>
        <v>0.44</v>
      </c>
      <c r="E44" s="284">
        <f>MCF!R43</f>
        <v>1</v>
      </c>
      <c r="F44" s="67">
        <f t="shared" si="0"/>
        <v>0.88321166554061759</v>
      </c>
      <c r="G44" s="67">
        <f t="shared" si="1"/>
        <v>0.88321166554061759</v>
      </c>
      <c r="H44" s="67">
        <f t="shared" si="2"/>
        <v>0</v>
      </c>
      <c r="I44" s="67">
        <f t="shared" si="3"/>
        <v>8.9560157214944667</v>
      </c>
      <c r="J44" s="67">
        <f t="shared" si="4"/>
        <v>0.58534433971887523</v>
      </c>
      <c r="K44" s="100">
        <f t="shared" si="6"/>
        <v>0.39022955981258345</v>
      </c>
      <c r="O44" s="96">
        <f>Amnt_Deposited!B39</f>
        <v>2025</v>
      </c>
      <c r="P44" s="99">
        <f>Amnt_Deposited!D39</f>
        <v>9.1240874539319989</v>
      </c>
      <c r="Q44" s="284">
        <f>MCF!R43</f>
        <v>1</v>
      </c>
      <c r="R44" s="67">
        <f t="shared" si="5"/>
        <v>1.8248174907863999</v>
      </c>
      <c r="S44" s="67">
        <f t="shared" si="7"/>
        <v>1.8248174907863999</v>
      </c>
      <c r="T44" s="67">
        <f t="shared" si="8"/>
        <v>0</v>
      </c>
      <c r="U44" s="67">
        <f t="shared" si="9"/>
        <v>18.504164713831543</v>
      </c>
      <c r="V44" s="67">
        <f t="shared" si="10"/>
        <v>1.2093891316505685</v>
      </c>
      <c r="W44" s="100">
        <f t="shared" si="11"/>
        <v>0.80625942110037896</v>
      </c>
    </row>
    <row r="45" spans="2:23">
      <c r="B45" s="96">
        <f>Amnt_Deposited!B40</f>
        <v>2026</v>
      </c>
      <c r="C45" s="99">
        <f>Amnt_Deposited!D40</f>
        <v>9.3137864859600015</v>
      </c>
      <c r="D45" s="418">
        <f>Dry_Matter_Content!D32</f>
        <v>0.44</v>
      </c>
      <c r="E45" s="284">
        <f>MCF!R44</f>
        <v>1</v>
      </c>
      <c r="F45" s="67">
        <f t="shared" si="0"/>
        <v>0.90157453184092817</v>
      </c>
      <c r="G45" s="67">
        <f t="shared" si="1"/>
        <v>0.90157453184092817</v>
      </c>
      <c r="H45" s="67">
        <f t="shared" si="2"/>
        <v>0</v>
      </c>
      <c r="I45" s="67">
        <f t="shared" si="3"/>
        <v>9.2521082415428815</v>
      </c>
      <c r="J45" s="67">
        <f t="shared" si="4"/>
        <v>0.60548201179251349</v>
      </c>
      <c r="K45" s="100">
        <f t="shared" si="6"/>
        <v>0.40365467452834231</v>
      </c>
      <c r="O45" s="96">
        <f>Amnt_Deposited!B40</f>
        <v>2026</v>
      </c>
      <c r="P45" s="99">
        <f>Amnt_Deposited!D40</f>
        <v>9.3137864859600015</v>
      </c>
      <c r="Q45" s="284">
        <f>MCF!R44</f>
        <v>1</v>
      </c>
      <c r="R45" s="67">
        <f t="shared" si="5"/>
        <v>1.8627572971920003</v>
      </c>
      <c r="S45" s="67">
        <f t="shared" si="7"/>
        <v>1.8627572971920003</v>
      </c>
      <c r="T45" s="67">
        <f t="shared" si="8"/>
        <v>0</v>
      </c>
      <c r="U45" s="67">
        <f t="shared" si="9"/>
        <v>19.115926118890251</v>
      </c>
      <c r="V45" s="67">
        <f t="shared" si="10"/>
        <v>1.2509958921332924</v>
      </c>
      <c r="W45" s="100">
        <f t="shared" si="11"/>
        <v>0.83399726142219488</v>
      </c>
    </row>
    <row r="46" spans="2:23">
      <c r="B46" s="96">
        <f>Amnt_Deposited!B41</f>
        <v>2027</v>
      </c>
      <c r="C46" s="99">
        <f>Amnt_Deposited!D41</f>
        <v>9.5034855179880005</v>
      </c>
      <c r="D46" s="418">
        <f>Dry_Matter_Content!D33</f>
        <v>0.44</v>
      </c>
      <c r="E46" s="284">
        <f>MCF!R45</f>
        <v>1</v>
      </c>
      <c r="F46" s="67">
        <f t="shared" si="0"/>
        <v>0.91993739814123843</v>
      </c>
      <c r="G46" s="67">
        <f t="shared" si="1"/>
        <v>0.91993739814123843</v>
      </c>
      <c r="H46" s="67">
        <f t="shared" si="2"/>
        <v>0</v>
      </c>
      <c r="I46" s="67">
        <f t="shared" si="3"/>
        <v>9.5465459436567119</v>
      </c>
      <c r="J46" s="67">
        <f t="shared" si="4"/>
        <v>0.62549969602740829</v>
      </c>
      <c r="K46" s="100">
        <f t="shared" si="6"/>
        <v>0.41699979735160553</v>
      </c>
      <c r="O46" s="96">
        <f>Amnt_Deposited!B41</f>
        <v>2027</v>
      </c>
      <c r="P46" s="99">
        <f>Amnt_Deposited!D41</f>
        <v>9.5034855179880005</v>
      </c>
      <c r="Q46" s="284">
        <f>MCF!R45</f>
        <v>1</v>
      </c>
      <c r="R46" s="67">
        <f t="shared" si="5"/>
        <v>1.9006971035976001</v>
      </c>
      <c r="S46" s="67">
        <f t="shared" si="7"/>
        <v>1.9006971035976001</v>
      </c>
      <c r="T46" s="67">
        <f t="shared" si="8"/>
        <v>0</v>
      </c>
      <c r="U46" s="67">
        <f t="shared" si="9"/>
        <v>19.724268478629568</v>
      </c>
      <c r="V46" s="67">
        <f t="shared" si="10"/>
        <v>1.2923547438582816</v>
      </c>
      <c r="W46" s="100">
        <f t="shared" si="11"/>
        <v>0.86156982923885439</v>
      </c>
    </row>
    <row r="47" spans="2:23">
      <c r="B47" s="96">
        <f>Amnt_Deposited!B42</f>
        <v>2028</v>
      </c>
      <c r="C47" s="99">
        <f>Amnt_Deposited!D42</f>
        <v>9.6931845500160012</v>
      </c>
      <c r="D47" s="418">
        <f>Dry_Matter_Content!D34</f>
        <v>0.44</v>
      </c>
      <c r="E47" s="284">
        <f>MCF!R46</f>
        <v>1</v>
      </c>
      <c r="F47" s="67">
        <f t="shared" si="0"/>
        <v>0.9383002644415489</v>
      </c>
      <c r="G47" s="67">
        <f t="shared" si="1"/>
        <v>0.9383002644415489</v>
      </c>
      <c r="H47" s="67">
        <f t="shared" si="2"/>
        <v>0</v>
      </c>
      <c r="I47" s="67">
        <f t="shared" si="3"/>
        <v>9.8394407037552671</v>
      </c>
      <c r="J47" s="67">
        <f t="shared" si="4"/>
        <v>0.64540550434299471</v>
      </c>
      <c r="K47" s="100">
        <f t="shared" si="6"/>
        <v>0.43027033622866312</v>
      </c>
      <c r="O47" s="96">
        <f>Amnt_Deposited!B42</f>
        <v>2028</v>
      </c>
      <c r="P47" s="99">
        <f>Amnt_Deposited!D42</f>
        <v>9.6931845500160012</v>
      </c>
      <c r="Q47" s="284">
        <f>MCF!R46</f>
        <v>1</v>
      </c>
      <c r="R47" s="67">
        <f t="shared" si="5"/>
        <v>1.9386369100032004</v>
      </c>
      <c r="S47" s="67">
        <f t="shared" si="7"/>
        <v>1.9386369100032004</v>
      </c>
      <c r="T47" s="67">
        <f t="shared" si="8"/>
        <v>0</v>
      </c>
      <c r="U47" s="67">
        <f t="shared" si="9"/>
        <v>20.329422941643109</v>
      </c>
      <c r="V47" s="67">
        <f t="shared" si="10"/>
        <v>1.3334824469896582</v>
      </c>
      <c r="W47" s="100">
        <f t="shared" si="11"/>
        <v>0.88898829799310541</v>
      </c>
    </row>
    <row r="48" spans="2:23">
      <c r="B48" s="96">
        <f>Amnt_Deposited!B43</f>
        <v>2029</v>
      </c>
      <c r="C48" s="99">
        <f>Amnt_Deposited!D43</f>
        <v>9.8828835820440002</v>
      </c>
      <c r="D48" s="418">
        <f>Dry_Matter_Content!D35</f>
        <v>0.44</v>
      </c>
      <c r="E48" s="284">
        <f>MCF!R47</f>
        <v>1</v>
      </c>
      <c r="F48" s="67">
        <f t="shared" si="0"/>
        <v>0.95666313074185927</v>
      </c>
      <c r="G48" s="67">
        <f t="shared" si="1"/>
        <v>0.95666313074185927</v>
      </c>
      <c r="H48" s="67">
        <f t="shared" si="2"/>
        <v>0</v>
      </c>
      <c r="I48" s="67">
        <f t="shared" si="3"/>
        <v>10.130896834254305</v>
      </c>
      <c r="J48" s="67">
        <f t="shared" si="4"/>
        <v>0.66520700024282164</v>
      </c>
      <c r="K48" s="100">
        <f t="shared" si="6"/>
        <v>0.44347133349521439</v>
      </c>
      <c r="O48" s="96">
        <f>Amnt_Deposited!B43</f>
        <v>2029</v>
      </c>
      <c r="P48" s="99">
        <f>Amnt_Deposited!D43</f>
        <v>9.8828835820440002</v>
      </c>
      <c r="Q48" s="284">
        <f>MCF!R47</f>
        <v>1</v>
      </c>
      <c r="R48" s="67">
        <f t="shared" si="5"/>
        <v>1.9765767164088002</v>
      </c>
      <c r="S48" s="67">
        <f t="shared" si="7"/>
        <v>1.9765767164088002</v>
      </c>
      <c r="T48" s="67">
        <f t="shared" si="8"/>
        <v>0</v>
      </c>
      <c r="U48" s="67">
        <f t="shared" si="9"/>
        <v>20.931605029451038</v>
      </c>
      <c r="V48" s="67">
        <f t="shared" si="10"/>
        <v>1.3743946286008708</v>
      </c>
      <c r="W48" s="100">
        <f t="shared" si="11"/>
        <v>0.9162630857339138</v>
      </c>
    </row>
    <row r="49" spans="2:23">
      <c r="B49" s="96">
        <f>Amnt_Deposited!B44</f>
        <v>2030</v>
      </c>
      <c r="C49" s="99">
        <f>Amnt_Deposited!D44</f>
        <v>10.072582614071999</v>
      </c>
      <c r="D49" s="418">
        <f>Dry_Matter_Content!D36</f>
        <v>0.44</v>
      </c>
      <c r="E49" s="284">
        <f>MCF!R48</f>
        <v>1</v>
      </c>
      <c r="F49" s="67">
        <f t="shared" si="0"/>
        <v>0.97502599704216952</v>
      </c>
      <c r="G49" s="67">
        <f t="shared" si="1"/>
        <v>0.97502599704216952</v>
      </c>
      <c r="H49" s="67">
        <f t="shared" si="2"/>
        <v>0</v>
      </c>
      <c r="I49" s="67">
        <f t="shared" si="3"/>
        <v>10.42101159540562</v>
      </c>
      <c r="J49" s="67">
        <f t="shared" si="4"/>
        <v>0.68491123589085501</v>
      </c>
      <c r="K49" s="100">
        <f t="shared" si="6"/>
        <v>0.45660749059390332</v>
      </c>
      <c r="O49" s="96">
        <f>Amnt_Deposited!B44</f>
        <v>2030</v>
      </c>
      <c r="P49" s="99">
        <f>Amnt_Deposited!D44</f>
        <v>10.072582614071999</v>
      </c>
      <c r="Q49" s="284">
        <f>MCF!R48</f>
        <v>1</v>
      </c>
      <c r="R49" s="67">
        <f t="shared" si="5"/>
        <v>2.0145165228143997</v>
      </c>
      <c r="S49" s="67">
        <f t="shared" si="7"/>
        <v>2.0145165228143997</v>
      </c>
      <c r="T49" s="67">
        <f t="shared" si="8"/>
        <v>0</v>
      </c>
      <c r="U49" s="67">
        <f t="shared" si="9"/>
        <v>21.531015692986813</v>
      </c>
      <c r="V49" s="67">
        <f t="shared" si="10"/>
        <v>1.4151058592786259</v>
      </c>
      <c r="W49" s="100">
        <f t="shared" si="11"/>
        <v>0.94340390618575054</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9.7164868087244258</v>
      </c>
      <c r="J50" s="67">
        <f t="shared" si="4"/>
        <v>0.70452478668119367</v>
      </c>
      <c r="K50" s="100">
        <f t="shared" si="6"/>
        <v>0.46968319112079576</v>
      </c>
      <c r="O50" s="96">
        <f>Amnt_Deposited!B45</f>
        <v>2031</v>
      </c>
      <c r="P50" s="99">
        <f>Amnt_Deposited!D45</f>
        <v>0</v>
      </c>
      <c r="Q50" s="284">
        <f>MCF!R49</f>
        <v>1</v>
      </c>
      <c r="R50" s="67">
        <f t="shared" si="5"/>
        <v>0</v>
      </c>
      <c r="S50" s="67">
        <f t="shared" si="7"/>
        <v>0</v>
      </c>
      <c r="T50" s="67">
        <f t="shared" si="8"/>
        <v>0</v>
      </c>
      <c r="U50" s="67">
        <f t="shared" si="9"/>
        <v>20.075385968438891</v>
      </c>
      <c r="V50" s="67">
        <f t="shared" si="10"/>
        <v>1.4556297245479204</v>
      </c>
      <c r="W50" s="100">
        <f t="shared" si="11"/>
        <v>0.97041981636528019</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9.0595922516523242</v>
      </c>
      <c r="J51" s="67">
        <f t="shared" si="4"/>
        <v>0.65689455707210143</v>
      </c>
      <c r="K51" s="100">
        <f t="shared" si="6"/>
        <v>0.43792970471473425</v>
      </c>
      <c r="O51" s="96">
        <f>Amnt_Deposited!B46</f>
        <v>2032</v>
      </c>
      <c r="P51" s="99">
        <f>Amnt_Deposited!D46</f>
        <v>0</v>
      </c>
      <c r="Q51" s="284">
        <f>MCF!R50</f>
        <v>1</v>
      </c>
      <c r="R51" s="67">
        <f t="shared" ref="R51:R82" si="13">P51*$W$6*DOCF*Q51</f>
        <v>0</v>
      </c>
      <c r="S51" s="67">
        <f t="shared" si="7"/>
        <v>0</v>
      </c>
      <c r="T51" s="67">
        <f t="shared" si="8"/>
        <v>0</v>
      </c>
      <c r="U51" s="67">
        <f t="shared" si="9"/>
        <v>18.718165809199011</v>
      </c>
      <c r="V51" s="67">
        <f t="shared" si="10"/>
        <v>1.3572201592398787</v>
      </c>
      <c r="W51" s="100">
        <f t="shared" si="11"/>
        <v>0.90481343949325244</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8.4471078263084411</v>
      </c>
      <c r="J52" s="67">
        <f t="shared" si="4"/>
        <v>0.61248442534388259</v>
      </c>
      <c r="K52" s="100">
        <f t="shared" si="6"/>
        <v>0.40832295022925502</v>
      </c>
      <c r="O52" s="96">
        <f>Amnt_Deposited!B47</f>
        <v>2033</v>
      </c>
      <c r="P52" s="99">
        <f>Amnt_Deposited!D47</f>
        <v>0</v>
      </c>
      <c r="Q52" s="284">
        <f>MCF!R51</f>
        <v>1</v>
      </c>
      <c r="R52" s="67">
        <f t="shared" si="13"/>
        <v>0</v>
      </c>
      <c r="S52" s="67">
        <f t="shared" si="7"/>
        <v>0</v>
      </c>
      <c r="T52" s="67">
        <f t="shared" si="8"/>
        <v>0</v>
      </c>
      <c r="U52" s="67">
        <f t="shared" si="9"/>
        <v>17.452702120471979</v>
      </c>
      <c r="V52" s="67">
        <f t="shared" si="10"/>
        <v>1.2654636887270299</v>
      </c>
      <c r="W52" s="100">
        <f t="shared" si="11"/>
        <v>0.84364245915135316</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7.8760311333291586</v>
      </c>
      <c r="J53" s="67">
        <f t="shared" si="4"/>
        <v>0.57107669297928232</v>
      </c>
      <c r="K53" s="100">
        <f t="shared" si="6"/>
        <v>0.38071779531952155</v>
      </c>
      <c r="O53" s="96">
        <f>Amnt_Deposited!B48</f>
        <v>2034</v>
      </c>
      <c r="P53" s="99">
        <f>Amnt_Deposited!D48</f>
        <v>0</v>
      </c>
      <c r="Q53" s="284">
        <f>MCF!R52</f>
        <v>1</v>
      </c>
      <c r="R53" s="67">
        <f t="shared" si="13"/>
        <v>0</v>
      </c>
      <c r="S53" s="67">
        <f t="shared" si="7"/>
        <v>0</v>
      </c>
      <c r="T53" s="67">
        <f t="shared" si="8"/>
        <v>0</v>
      </c>
      <c r="U53" s="67">
        <f t="shared" si="9"/>
        <v>16.272791597787513</v>
      </c>
      <c r="V53" s="67">
        <f t="shared" si="10"/>
        <v>1.1799105226844671</v>
      </c>
      <c r="W53" s="100">
        <f t="shared" si="11"/>
        <v>0.78660701512297804</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7.3435627541029493</v>
      </c>
      <c r="J54" s="67">
        <f t="shared" si="4"/>
        <v>0.53246837922620938</v>
      </c>
      <c r="K54" s="100">
        <f t="shared" si="6"/>
        <v>0.35497891948413957</v>
      </c>
      <c r="O54" s="96">
        <f>Amnt_Deposited!B49</f>
        <v>2035</v>
      </c>
      <c r="P54" s="99">
        <f>Amnt_Deposited!D49</f>
        <v>0</v>
      </c>
      <c r="Q54" s="284">
        <f>MCF!R53</f>
        <v>1</v>
      </c>
      <c r="R54" s="67">
        <f t="shared" si="13"/>
        <v>0</v>
      </c>
      <c r="S54" s="67">
        <f t="shared" si="7"/>
        <v>0</v>
      </c>
      <c r="T54" s="67">
        <f t="shared" si="8"/>
        <v>0</v>
      </c>
      <c r="U54" s="67">
        <f t="shared" si="9"/>
        <v>15.172650318394519</v>
      </c>
      <c r="V54" s="67">
        <f t="shared" si="10"/>
        <v>1.1001412793929943</v>
      </c>
      <c r="W54" s="100">
        <f t="shared" si="11"/>
        <v>0.73342751959532948</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6.8470925280170949</v>
      </c>
      <c r="J55" s="67">
        <f t="shared" si="4"/>
        <v>0.4964702260858545</v>
      </c>
      <c r="K55" s="100">
        <f t="shared" si="6"/>
        <v>0.33098015072390297</v>
      </c>
      <c r="O55" s="96">
        <f>Amnt_Deposited!B50</f>
        <v>2036</v>
      </c>
      <c r="P55" s="99">
        <f>Amnt_Deposited!D50</f>
        <v>0</v>
      </c>
      <c r="Q55" s="284">
        <f>MCF!R54</f>
        <v>1</v>
      </c>
      <c r="R55" s="67">
        <f t="shared" si="13"/>
        <v>0</v>
      </c>
      <c r="S55" s="67">
        <f t="shared" si="7"/>
        <v>0</v>
      </c>
      <c r="T55" s="67">
        <f t="shared" si="8"/>
        <v>0</v>
      </c>
      <c r="U55" s="67">
        <f t="shared" si="9"/>
        <v>14.146885388465067</v>
      </c>
      <c r="V55" s="67">
        <f t="shared" si="10"/>
        <v>1.0257649299294511</v>
      </c>
      <c r="W55" s="100">
        <f t="shared" si="11"/>
        <v>0.68384328661963401</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6.3841867574473357</v>
      </c>
      <c r="J56" s="67">
        <f t="shared" si="4"/>
        <v>0.46290577056975962</v>
      </c>
      <c r="K56" s="100">
        <f t="shared" si="6"/>
        <v>0.3086038470465064</v>
      </c>
      <c r="O56" s="96">
        <f>Amnt_Deposited!B51</f>
        <v>2037</v>
      </c>
      <c r="P56" s="99">
        <f>Amnt_Deposited!D51</f>
        <v>0</v>
      </c>
      <c r="Q56" s="284">
        <f>MCF!R55</f>
        <v>1</v>
      </c>
      <c r="R56" s="67">
        <f t="shared" si="13"/>
        <v>0</v>
      </c>
      <c r="S56" s="67">
        <f t="shared" si="7"/>
        <v>0</v>
      </c>
      <c r="T56" s="67">
        <f t="shared" si="8"/>
        <v>0</v>
      </c>
      <c r="U56" s="67">
        <f t="shared" si="9"/>
        <v>13.190468507122588</v>
      </c>
      <c r="V56" s="67">
        <f t="shared" si="10"/>
        <v>0.95641688134247826</v>
      </c>
      <c r="W56" s="100">
        <f t="shared" si="11"/>
        <v>0.63761125422831877</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5.9525762777692908</v>
      </c>
      <c r="J57" s="67">
        <f t="shared" si="4"/>
        <v>0.43161047967804472</v>
      </c>
      <c r="K57" s="100">
        <f t="shared" si="6"/>
        <v>0.28774031978536313</v>
      </c>
      <c r="O57" s="96">
        <f>Amnt_Deposited!B52</f>
        <v>2038</v>
      </c>
      <c r="P57" s="99">
        <f>Amnt_Deposited!D52</f>
        <v>0</v>
      </c>
      <c r="Q57" s="284">
        <f>MCF!R56</f>
        <v>1</v>
      </c>
      <c r="R57" s="67">
        <f t="shared" si="13"/>
        <v>0</v>
      </c>
      <c r="S57" s="67">
        <f t="shared" si="7"/>
        <v>0</v>
      </c>
      <c r="T57" s="67">
        <f t="shared" si="8"/>
        <v>0</v>
      </c>
      <c r="U57" s="67">
        <f t="shared" si="9"/>
        <v>12.298711317705141</v>
      </c>
      <c r="V57" s="67">
        <f t="shared" si="10"/>
        <v>0.8917571894174473</v>
      </c>
      <c r="W57" s="100">
        <f t="shared" si="11"/>
        <v>0.59450479294496483</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5.55014533391084</v>
      </c>
      <c r="J58" s="67">
        <f t="shared" si="4"/>
        <v>0.40243094385845074</v>
      </c>
      <c r="K58" s="100">
        <f t="shared" si="6"/>
        <v>0.26828729590563383</v>
      </c>
      <c r="O58" s="96">
        <f>Amnt_Deposited!B53</f>
        <v>2039</v>
      </c>
      <c r="P58" s="99">
        <f>Amnt_Deposited!D53</f>
        <v>0</v>
      </c>
      <c r="Q58" s="284">
        <f>MCF!R57</f>
        <v>1</v>
      </c>
      <c r="R58" s="67">
        <f t="shared" si="13"/>
        <v>0</v>
      </c>
      <c r="S58" s="67">
        <f t="shared" si="7"/>
        <v>0</v>
      </c>
      <c r="T58" s="67">
        <f t="shared" si="8"/>
        <v>0</v>
      </c>
      <c r="U58" s="67">
        <f t="shared" si="9"/>
        <v>11.467242425435614</v>
      </c>
      <c r="V58" s="67">
        <f t="shared" si="10"/>
        <v>0.83146889226952603</v>
      </c>
      <c r="W58" s="100">
        <f t="shared" si="11"/>
        <v>0.55431259484635065</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5.1749212089183025</v>
      </c>
      <c r="J59" s="67">
        <f t="shared" si="4"/>
        <v>0.3752241249925371</v>
      </c>
      <c r="K59" s="100">
        <f t="shared" si="6"/>
        <v>0.25014941666169138</v>
      </c>
      <c r="O59" s="96">
        <f>Amnt_Deposited!B54</f>
        <v>2040</v>
      </c>
      <c r="P59" s="99">
        <f>Amnt_Deposited!D54</f>
        <v>0</v>
      </c>
      <c r="Q59" s="284">
        <f>MCF!R58</f>
        <v>1</v>
      </c>
      <c r="R59" s="67">
        <f t="shared" si="13"/>
        <v>0</v>
      </c>
      <c r="S59" s="67">
        <f t="shared" si="7"/>
        <v>0</v>
      </c>
      <c r="T59" s="67">
        <f t="shared" si="8"/>
        <v>0</v>
      </c>
      <c r="U59" s="67">
        <f t="shared" si="9"/>
        <v>10.691985968839465</v>
      </c>
      <c r="V59" s="67">
        <f t="shared" si="10"/>
        <v>0.77525645659615072</v>
      </c>
      <c r="W59" s="100">
        <f t="shared" si="11"/>
        <v>0.51683763773076707</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4.8250645536956442</v>
      </c>
      <c r="J60" s="67">
        <f t="shared" si="4"/>
        <v>0.34985665522265863</v>
      </c>
      <c r="K60" s="100">
        <f t="shared" si="6"/>
        <v>0.23323777014843908</v>
      </c>
      <c r="O60" s="96">
        <f>Amnt_Deposited!B55</f>
        <v>2041</v>
      </c>
      <c r="P60" s="99">
        <f>Amnt_Deposited!D55</f>
        <v>0</v>
      </c>
      <c r="Q60" s="284">
        <f>MCF!R59</f>
        <v>1</v>
      </c>
      <c r="R60" s="67">
        <f t="shared" si="13"/>
        <v>0</v>
      </c>
      <c r="S60" s="67">
        <f t="shared" si="7"/>
        <v>0</v>
      </c>
      <c r="T60" s="67">
        <f t="shared" si="8"/>
        <v>0</v>
      </c>
      <c r="U60" s="67">
        <f t="shared" si="9"/>
        <v>9.9691416398670292</v>
      </c>
      <c r="V60" s="67">
        <f t="shared" si="10"/>
        <v>0.722844328972435</v>
      </c>
      <c r="W60" s="100">
        <f t="shared" si="11"/>
        <v>0.48189621931495663</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4.4988603705130714</v>
      </c>
      <c r="J61" s="67">
        <f t="shared" si="4"/>
        <v>0.32620418318257305</v>
      </c>
      <c r="K61" s="100">
        <f t="shared" si="6"/>
        <v>0.2174694554550487</v>
      </c>
      <c r="O61" s="96">
        <f>Amnt_Deposited!B56</f>
        <v>2042</v>
      </c>
      <c r="P61" s="99">
        <f>Amnt_Deposited!D56</f>
        <v>0</v>
      </c>
      <c r="Q61" s="284">
        <f>MCF!R60</f>
        <v>1</v>
      </c>
      <c r="R61" s="67">
        <f t="shared" si="13"/>
        <v>0</v>
      </c>
      <c r="S61" s="67">
        <f t="shared" si="7"/>
        <v>0</v>
      </c>
      <c r="T61" s="67">
        <f t="shared" si="8"/>
        <v>0</v>
      </c>
      <c r="U61" s="67">
        <f t="shared" si="9"/>
        <v>9.2951660547790684</v>
      </c>
      <c r="V61" s="67">
        <f t="shared" si="10"/>
        <v>0.67397558508796052</v>
      </c>
      <c r="W61" s="100">
        <f t="shared" si="11"/>
        <v>0.44931705672530697</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4.1947096060861728</v>
      </c>
      <c r="J62" s="67">
        <f t="shared" si="4"/>
        <v>0.30415076442689898</v>
      </c>
      <c r="K62" s="100">
        <f t="shared" si="6"/>
        <v>0.20276717628459931</v>
      </c>
      <c r="O62" s="96">
        <f>Amnt_Deposited!B57</f>
        <v>2043</v>
      </c>
      <c r="P62" s="99">
        <f>Amnt_Deposited!D57</f>
        <v>0</v>
      </c>
      <c r="Q62" s="284">
        <f>MCF!R61</f>
        <v>1</v>
      </c>
      <c r="R62" s="67">
        <f t="shared" si="13"/>
        <v>0</v>
      </c>
      <c r="S62" s="67">
        <f t="shared" si="7"/>
        <v>0</v>
      </c>
      <c r="T62" s="67">
        <f t="shared" si="8"/>
        <v>0</v>
      </c>
      <c r="U62" s="67">
        <f t="shared" si="9"/>
        <v>8.6667553844755592</v>
      </c>
      <c r="V62" s="67">
        <f t="shared" si="10"/>
        <v>0.62841067030350994</v>
      </c>
      <c r="W62" s="100">
        <f t="shared" si="11"/>
        <v>0.41894044686900661</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3.9111213130148621</v>
      </c>
      <c r="J63" s="67">
        <f t="shared" si="4"/>
        <v>0.28358829307131056</v>
      </c>
      <c r="K63" s="100">
        <f t="shared" si="6"/>
        <v>0.18905886204754035</v>
      </c>
      <c r="O63" s="96">
        <f>Amnt_Deposited!B58</f>
        <v>2044</v>
      </c>
      <c r="P63" s="99">
        <f>Amnt_Deposited!D58</f>
        <v>0</v>
      </c>
      <c r="Q63" s="284">
        <f>MCF!R62</f>
        <v>1</v>
      </c>
      <c r="R63" s="67">
        <f t="shared" si="13"/>
        <v>0</v>
      </c>
      <c r="S63" s="67">
        <f t="shared" si="7"/>
        <v>0</v>
      </c>
      <c r="T63" s="67">
        <f t="shared" si="8"/>
        <v>0</v>
      </c>
      <c r="U63" s="67">
        <f t="shared" si="9"/>
        <v>8.0808291591216115</v>
      </c>
      <c r="V63" s="67">
        <f t="shared" si="10"/>
        <v>0.58592622535394712</v>
      </c>
      <c r="W63" s="100">
        <f t="shared" si="11"/>
        <v>0.39061748356929804</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3.6467053411574955</v>
      </c>
      <c r="J64" s="67">
        <f t="shared" si="4"/>
        <v>0.26441597185736682</v>
      </c>
      <c r="K64" s="100">
        <f t="shared" si="6"/>
        <v>0.17627731457157786</v>
      </c>
      <c r="O64" s="96">
        <f>Amnt_Deposited!B59</f>
        <v>2045</v>
      </c>
      <c r="P64" s="99">
        <f>Amnt_Deposited!D59</f>
        <v>0</v>
      </c>
      <c r="Q64" s="284">
        <f>MCF!R63</f>
        <v>1</v>
      </c>
      <c r="R64" s="67">
        <f t="shared" si="13"/>
        <v>0</v>
      </c>
      <c r="S64" s="67">
        <f t="shared" si="7"/>
        <v>0</v>
      </c>
      <c r="T64" s="67">
        <f t="shared" si="8"/>
        <v>0</v>
      </c>
      <c r="U64" s="67">
        <f t="shared" si="9"/>
        <v>7.5345151676807713</v>
      </c>
      <c r="V64" s="67">
        <f t="shared" si="10"/>
        <v>0.54631399144084025</v>
      </c>
      <c r="W64" s="100">
        <f t="shared" si="11"/>
        <v>0.3642093276272268</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3.4001655231132615</v>
      </c>
      <c r="J65" s="67">
        <f t="shared" si="4"/>
        <v>0.24653981804423397</v>
      </c>
      <c r="K65" s="100">
        <f t="shared" si="6"/>
        <v>0.16435987869615598</v>
      </c>
      <c r="O65" s="96">
        <f>Amnt_Deposited!B60</f>
        <v>2046</v>
      </c>
      <c r="P65" s="99">
        <f>Amnt_Deposited!D60</f>
        <v>0</v>
      </c>
      <c r="Q65" s="284">
        <f>MCF!R64</f>
        <v>1</v>
      </c>
      <c r="R65" s="67">
        <f t="shared" si="13"/>
        <v>0</v>
      </c>
      <c r="S65" s="67">
        <f t="shared" si="7"/>
        <v>0</v>
      </c>
      <c r="T65" s="67">
        <f t="shared" si="8"/>
        <v>0</v>
      </c>
      <c r="U65" s="67">
        <f t="shared" si="9"/>
        <v>7.0251353783331805</v>
      </c>
      <c r="V65" s="67">
        <f t="shared" si="10"/>
        <v>0.50937978934759054</v>
      </c>
      <c r="W65" s="100">
        <f t="shared" si="11"/>
        <v>0.33958652623172703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3.1702933204080805</v>
      </c>
      <c r="J66" s="67">
        <f t="shared" si="4"/>
        <v>0.22987220270518074</v>
      </c>
      <c r="K66" s="100">
        <f t="shared" si="6"/>
        <v>0.15324813513678714</v>
      </c>
      <c r="O66" s="96">
        <f>Amnt_Deposited!B61</f>
        <v>2047</v>
      </c>
      <c r="P66" s="99">
        <f>Amnt_Deposited!D61</f>
        <v>0</v>
      </c>
      <c r="Q66" s="284">
        <f>MCF!R65</f>
        <v>1</v>
      </c>
      <c r="R66" s="67">
        <f t="shared" si="13"/>
        <v>0</v>
      </c>
      <c r="S66" s="67">
        <f t="shared" si="7"/>
        <v>0</v>
      </c>
      <c r="T66" s="67">
        <f t="shared" si="8"/>
        <v>0</v>
      </c>
      <c r="U66" s="67">
        <f t="shared" si="9"/>
        <v>6.5501928107604934</v>
      </c>
      <c r="V66" s="67">
        <f t="shared" si="10"/>
        <v>0.47494256757268721</v>
      </c>
      <c r="W66" s="100">
        <f t="shared" si="11"/>
        <v>0.31662837838179148</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2.9559618992376024</v>
      </c>
      <c r="J67" s="67">
        <f t="shared" si="4"/>
        <v>0.21433142117047793</v>
      </c>
      <c r="K67" s="100">
        <f t="shared" si="6"/>
        <v>0.14288761411365195</v>
      </c>
      <c r="O67" s="96">
        <f>Amnt_Deposited!B62</f>
        <v>2048</v>
      </c>
      <c r="P67" s="99">
        <f>Amnt_Deposited!D62</f>
        <v>0</v>
      </c>
      <c r="Q67" s="284">
        <f>MCF!R66</f>
        <v>1</v>
      </c>
      <c r="R67" s="67">
        <f t="shared" si="13"/>
        <v>0</v>
      </c>
      <c r="S67" s="67">
        <f t="shared" si="7"/>
        <v>0</v>
      </c>
      <c r="T67" s="67">
        <f t="shared" si="8"/>
        <v>0</v>
      </c>
      <c r="U67" s="67">
        <f t="shared" si="9"/>
        <v>6.1073592959454563</v>
      </c>
      <c r="V67" s="67">
        <f t="shared" si="10"/>
        <v>0.4428335148150368</v>
      </c>
      <c r="W67" s="100">
        <f t="shared" si="11"/>
        <v>0.2952223432100245</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2.75612060672659</v>
      </c>
      <c r="J68" s="67">
        <f t="shared" si="4"/>
        <v>0.19984129251101254</v>
      </c>
      <c r="K68" s="100">
        <f t="shared" si="6"/>
        <v>0.13322752834067503</v>
      </c>
      <c r="O68" s="96">
        <f>Amnt_Deposited!B63</f>
        <v>2049</v>
      </c>
      <c r="P68" s="99">
        <f>Amnt_Deposited!D63</f>
        <v>0</v>
      </c>
      <c r="Q68" s="284">
        <f>MCF!R67</f>
        <v>1</v>
      </c>
      <c r="R68" s="67">
        <f t="shared" si="13"/>
        <v>0</v>
      </c>
      <c r="S68" s="67">
        <f t="shared" si="7"/>
        <v>0</v>
      </c>
      <c r="T68" s="67">
        <f t="shared" si="8"/>
        <v>0</v>
      </c>
      <c r="U68" s="67">
        <f t="shared" si="9"/>
        <v>5.6944640634846868</v>
      </c>
      <c r="V68" s="67">
        <f t="shared" si="10"/>
        <v>0.41289523246076948</v>
      </c>
      <c r="W68" s="100">
        <f t="shared" si="11"/>
        <v>0.27526348830717962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2.5697898206273049</v>
      </c>
      <c r="J69" s="67">
        <f t="shared" si="4"/>
        <v>0.18633078609928497</v>
      </c>
      <c r="K69" s="100">
        <f t="shared" si="6"/>
        <v>0.12422052406618997</v>
      </c>
      <c r="O69" s="96">
        <f>Amnt_Deposited!B64</f>
        <v>2050</v>
      </c>
      <c r="P69" s="99">
        <f>Amnt_Deposited!D64</f>
        <v>0</v>
      </c>
      <c r="Q69" s="284">
        <f>MCF!R68</f>
        <v>1</v>
      </c>
      <c r="R69" s="67">
        <f t="shared" si="13"/>
        <v>0</v>
      </c>
      <c r="S69" s="67">
        <f t="shared" si="7"/>
        <v>0</v>
      </c>
      <c r="T69" s="67">
        <f t="shared" si="8"/>
        <v>0</v>
      </c>
      <c r="U69" s="67">
        <f t="shared" si="9"/>
        <v>5.3094831004696355</v>
      </c>
      <c r="V69" s="67">
        <f t="shared" si="10"/>
        <v>0.38498096301505136</v>
      </c>
      <c r="W69" s="100">
        <f t="shared" si="11"/>
        <v>0.25665397534336754</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2.3960561472101145</v>
      </c>
      <c r="J70" s="67">
        <f t="shared" si="4"/>
        <v>0.17373367341719045</v>
      </c>
      <c r="K70" s="100">
        <f t="shared" si="6"/>
        <v>0.11582244894479363</v>
      </c>
      <c r="O70" s="96">
        <f>Amnt_Deposited!B65</f>
        <v>2051</v>
      </c>
      <c r="P70" s="99">
        <f>Amnt_Deposited!D65</f>
        <v>0</v>
      </c>
      <c r="Q70" s="284">
        <f>MCF!R69</f>
        <v>1</v>
      </c>
      <c r="R70" s="67">
        <f t="shared" si="13"/>
        <v>0</v>
      </c>
      <c r="S70" s="67">
        <f t="shared" si="7"/>
        <v>0</v>
      </c>
      <c r="T70" s="67">
        <f t="shared" si="8"/>
        <v>0</v>
      </c>
      <c r="U70" s="67">
        <f t="shared" si="9"/>
        <v>4.9505292297729611</v>
      </c>
      <c r="V70" s="67">
        <f t="shared" si="10"/>
        <v>0.35895387069667434</v>
      </c>
      <c r="W70" s="100">
        <f t="shared" si="11"/>
        <v>0.23930258046444955</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2.2340679438063678</v>
      </c>
      <c r="J71" s="67">
        <f t="shared" si="4"/>
        <v>0.16198820340374673</v>
      </c>
      <c r="K71" s="100">
        <f t="shared" si="6"/>
        <v>0.10799213560249782</v>
      </c>
      <c r="O71" s="96">
        <f>Amnt_Deposited!B66</f>
        <v>2052</v>
      </c>
      <c r="P71" s="99">
        <f>Amnt_Deposited!D66</f>
        <v>0</v>
      </c>
      <c r="Q71" s="284">
        <f>MCF!R70</f>
        <v>1</v>
      </c>
      <c r="R71" s="67">
        <f t="shared" si="13"/>
        <v>0</v>
      </c>
      <c r="S71" s="67">
        <f t="shared" si="7"/>
        <v>0</v>
      </c>
      <c r="T71" s="67">
        <f t="shared" si="8"/>
        <v>0</v>
      </c>
      <c r="U71" s="67">
        <f t="shared" si="9"/>
        <v>4.6158428591040632</v>
      </c>
      <c r="V71" s="67">
        <f t="shared" si="10"/>
        <v>0.334686370668898</v>
      </c>
      <c r="W71" s="100">
        <f t="shared" si="11"/>
        <v>0.22312424711259865</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2.0830311440550466</v>
      </c>
      <c r="J72" s="67">
        <f t="shared" si="4"/>
        <v>0.15103679975132114</v>
      </c>
      <c r="K72" s="100">
        <f t="shared" si="6"/>
        <v>0.1006911998342141</v>
      </c>
      <c r="O72" s="96">
        <f>Amnt_Deposited!B67</f>
        <v>2053</v>
      </c>
      <c r="P72" s="99">
        <f>Amnt_Deposited!D67</f>
        <v>0</v>
      </c>
      <c r="Q72" s="284">
        <f>MCF!R71</f>
        <v>1</v>
      </c>
      <c r="R72" s="67">
        <f t="shared" si="13"/>
        <v>0</v>
      </c>
      <c r="S72" s="67">
        <f t="shared" si="7"/>
        <v>0</v>
      </c>
      <c r="T72" s="67">
        <f t="shared" si="8"/>
        <v>0</v>
      </c>
      <c r="U72" s="67">
        <f t="shared" si="9"/>
        <v>4.3037833554856313</v>
      </c>
      <c r="V72" s="67">
        <f t="shared" si="10"/>
        <v>0.31205950361843193</v>
      </c>
      <c r="W72" s="100">
        <f t="shared" si="11"/>
        <v>0.2080396690789546</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1.9422053653885425</v>
      </c>
      <c r="J73" s="67">
        <f t="shared" si="4"/>
        <v>0.14082577866650409</v>
      </c>
      <c r="K73" s="100">
        <f t="shared" si="6"/>
        <v>9.3883852444336058E-2</v>
      </c>
      <c r="O73" s="96">
        <f>Amnt_Deposited!B68</f>
        <v>2054</v>
      </c>
      <c r="P73" s="99">
        <f>Amnt_Deposited!D68</f>
        <v>0</v>
      </c>
      <c r="Q73" s="284">
        <f>MCF!R72</f>
        <v>1</v>
      </c>
      <c r="R73" s="67">
        <f t="shared" si="13"/>
        <v>0</v>
      </c>
      <c r="S73" s="67">
        <f t="shared" si="7"/>
        <v>0</v>
      </c>
      <c r="T73" s="67">
        <f t="shared" si="8"/>
        <v>0</v>
      </c>
      <c r="U73" s="67">
        <f t="shared" si="9"/>
        <v>4.0128210028688871</v>
      </c>
      <c r="V73" s="67">
        <f t="shared" si="10"/>
        <v>0.29096235261674386</v>
      </c>
      <c r="W73" s="100">
        <f t="shared" si="11"/>
        <v>0.19397490174449589</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1.8109002796764511</v>
      </c>
      <c r="J74" s="67">
        <f t="shared" si="4"/>
        <v>0.13130508571209135</v>
      </c>
      <c r="K74" s="100">
        <f t="shared" si="6"/>
        <v>8.7536723808060893E-2</v>
      </c>
      <c r="O74" s="96">
        <f>Amnt_Deposited!B69</f>
        <v>2055</v>
      </c>
      <c r="P74" s="99">
        <f>Amnt_Deposited!D69</f>
        <v>0</v>
      </c>
      <c r="Q74" s="284">
        <f>MCF!R73</f>
        <v>1</v>
      </c>
      <c r="R74" s="67">
        <f t="shared" si="13"/>
        <v>0</v>
      </c>
      <c r="S74" s="67">
        <f t="shared" si="7"/>
        <v>0</v>
      </c>
      <c r="T74" s="67">
        <f t="shared" si="8"/>
        <v>0</v>
      </c>
      <c r="U74" s="67">
        <f t="shared" si="9"/>
        <v>3.7415295034637399</v>
      </c>
      <c r="V74" s="67">
        <f t="shared" si="10"/>
        <v>0.27129149940514724</v>
      </c>
      <c r="W74" s="100">
        <f t="shared" si="11"/>
        <v>0.18086099960343149</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1.6884722292362764</v>
      </c>
      <c r="J75" s="67">
        <f t="shared" si="4"/>
        <v>0.1224280504401748</v>
      </c>
      <c r="K75" s="100">
        <f t="shared" si="6"/>
        <v>8.1618700293449864E-2</v>
      </c>
      <c r="O75" s="96">
        <f>Amnt_Deposited!B70</f>
        <v>2056</v>
      </c>
      <c r="P75" s="99">
        <f>Amnt_Deposited!D70</f>
        <v>0</v>
      </c>
      <c r="Q75" s="284">
        <f>MCF!R74</f>
        <v>1</v>
      </c>
      <c r="R75" s="67">
        <f t="shared" si="13"/>
        <v>0</v>
      </c>
      <c r="S75" s="67">
        <f t="shared" si="7"/>
        <v>0</v>
      </c>
      <c r="T75" s="67">
        <f t="shared" si="8"/>
        <v>0</v>
      </c>
      <c r="U75" s="67">
        <f t="shared" si="9"/>
        <v>3.4885789860253622</v>
      </c>
      <c r="V75" s="67">
        <f t="shared" si="10"/>
        <v>0.25295051743837754</v>
      </c>
      <c r="W75" s="100">
        <f t="shared" si="11"/>
        <v>0.16863367829225168</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1.5743210716227236</v>
      </c>
      <c r="J76" s="67">
        <f t="shared" si="4"/>
        <v>0.1141511576135527</v>
      </c>
      <c r="K76" s="100">
        <f t="shared" si="6"/>
        <v>7.6100771742368456E-2</v>
      </c>
      <c r="O76" s="96">
        <f>Amnt_Deposited!B71</f>
        <v>2057</v>
      </c>
      <c r="P76" s="99">
        <f>Amnt_Deposited!D71</f>
        <v>0</v>
      </c>
      <c r="Q76" s="284">
        <f>MCF!R75</f>
        <v>1</v>
      </c>
      <c r="R76" s="67">
        <f t="shared" si="13"/>
        <v>0</v>
      </c>
      <c r="S76" s="67">
        <f t="shared" si="7"/>
        <v>0</v>
      </c>
      <c r="T76" s="67">
        <f t="shared" si="8"/>
        <v>0</v>
      </c>
      <c r="U76" s="67">
        <f t="shared" si="9"/>
        <v>3.252729486823807</v>
      </c>
      <c r="V76" s="67">
        <f t="shared" si="10"/>
        <v>0.23584949920155499</v>
      </c>
      <c r="W76" s="100">
        <f t="shared" si="11"/>
        <v>0.1572329994677033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1.4678872377287373</v>
      </c>
      <c r="J77" s="67">
        <f t="shared" si="4"/>
        <v>0.10643383389398636</v>
      </c>
      <c r="K77" s="100">
        <f t="shared" si="6"/>
        <v>7.095588926265757E-2</v>
      </c>
      <c r="O77" s="96">
        <f>Amnt_Deposited!B72</f>
        <v>2058</v>
      </c>
      <c r="P77" s="99">
        <f>Amnt_Deposited!D72</f>
        <v>0</v>
      </c>
      <c r="Q77" s="284">
        <f>MCF!R76</f>
        <v>1</v>
      </c>
      <c r="R77" s="67">
        <f t="shared" si="13"/>
        <v>0</v>
      </c>
      <c r="S77" s="67">
        <f t="shared" si="7"/>
        <v>0</v>
      </c>
      <c r="T77" s="67">
        <f t="shared" si="8"/>
        <v>0</v>
      </c>
      <c r="U77" s="67">
        <f t="shared" si="9"/>
        <v>3.0328248713403645</v>
      </c>
      <c r="V77" s="67">
        <f t="shared" si="10"/>
        <v>0.21990461548344276</v>
      </c>
      <c r="W77" s="100">
        <f t="shared" si="11"/>
        <v>0.14660307698896183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1.3686489887770881</v>
      </c>
      <c r="J78" s="67">
        <f t="shared" si="4"/>
        <v>9.9238248951649136E-2</v>
      </c>
      <c r="K78" s="100">
        <f t="shared" si="6"/>
        <v>6.6158832634432757E-2</v>
      </c>
      <c r="O78" s="96">
        <f>Amnt_Deposited!B73</f>
        <v>2059</v>
      </c>
      <c r="P78" s="99">
        <f>Amnt_Deposited!D73</f>
        <v>0</v>
      </c>
      <c r="Q78" s="284">
        <f>MCF!R77</f>
        <v>1</v>
      </c>
      <c r="R78" s="67">
        <f t="shared" si="13"/>
        <v>0</v>
      </c>
      <c r="S78" s="67">
        <f t="shared" si="7"/>
        <v>0</v>
      </c>
      <c r="T78" s="67">
        <f t="shared" si="8"/>
        <v>0</v>
      </c>
      <c r="U78" s="67">
        <f t="shared" si="9"/>
        <v>2.8277871668948085</v>
      </c>
      <c r="V78" s="67">
        <f t="shared" si="10"/>
        <v>0.20503770444555594</v>
      </c>
      <c r="W78" s="100">
        <f t="shared" si="11"/>
        <v>0.13669180296370395</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1.2761198587562825</v>
      </c>
      <c r="J79" s="67">
        <f t="shared" si="4"/>
        <v>9.2529130020805594E-2</v>
      </c>
      <c r="K79" s="100">
        <f t="shared" si="6"/>
        <v>6.1686086680537058E-2</v>
      </c>
      <c r="O79" s="96">
        <f>Amnt_Deposited!B74</f>
        <v>2060</v>
      </c>
      <c r="P79" s="99">
        <f>Amnt_Deposited!D74</f>
        <v>0</v>
      </c>
      <c r="Q79" s="284">
        <f>MCF!R78</f>
        <v>1</v>
      </c>
      <c r="R79" s="67">
        <f t="shared" si="13"/>
        <v>0</v>
      </c>
      <c r="S79" s="67">
        <f t="shared" si="7"/>
        <v>0</v>
      </c>
      <c r="T79" s="67">
        <f t="shared" si="8"/>
        <v>0</v>
      </c>
      <c r="U79" s="67">
        <f t="shared" si="9"/>
        <v>2.6366112784220697</v>
      </c>
      <c r="V79" s="67">
        <f t="shared" si="10"/>
        <v>0.19117588847273873</v>
      </c>
      <c r="W79" s="100">
        <f t="shared" si="11"/>
        <v>0.12745059231515915</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1.1898462697636094</v>
      </c>
      <c r="J80" s="67">
        <f t="shared" si="4"/>
        <v>8.6273588992673095E-2</v>
      </c>
      <c r="K80" s="100">
        <f t="shared" si="6"/>
        <v>5.7515725995115397E-2</v>
      </c>
      <c r="O80" s="96">
        <f>Amnt_Deposited!B75</f>
        <v>2061</v>
      </c>
      <c r="P80" s="99">
        <f>Amnt_Deposited!D75</f>
        <v>0</v>
      </c>
      <c r="Q80" s="284">
        <f>MCF!R79</f>
        <v>1</v>
      </c>
      <c r="R80" s="67">
        <f t="shared" si="13"/>
        <v>0</v>
      </c>
      <c r="S80" s="67">
        <f t="shared" si="7"/>
        <v>0</v>
      </c>
      <c r="T80" s="67">
        <f t="shared" si="8"/>
        <v>0</v>
      </c>
      <c r="U80" s="67">
        <f t="shared" si="9"/>
        <v>2.4583600614950591</v>
      </c>
      <c r="V80" s="67">
        <f t="shared" si="10"/>
        <v>0.1782512169270104</v>
      </c>
      <c r="W80" s="100">
        <f t="shared" si="11"/>
        <v>0.11883414461800693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1.1094053085657352</v>
      </c>
      <c r="J81" s="67">
        <f t="shared" si="4"/>
        <v>8.0440961197874236E-2</v>
      </c>
      <c r="K81" s="100">
        <f t="shared" si="6"/>
        <v>5.3627307465249491E-2</v>
      </c>
      <c r="O81" s="96">
        <f>Amnt_Deposited!B76</f>
        <v>2062</v>
      </c>
      <c r="P81" s="99">
        <f>Amnt_Deposited!D76</f>
        <v>0</v>
      </c>
      <c r="Q81" s="284">
        <f>MCF!R80</f>
        <v>1</v>
      </c>
      <c r="R81" s="67">
        <f t="shared" si="13"/>
        <v>0</v>
      </c>
      <c r="S81" s="67">
        <f t="shared" si="7"/>
        <v>0</v>
      </c>
      <c r="T81" s="67">
        <f t="shared" si="8"/>
        <v>0</v>
      </c>
      <c r="U81" s="67">
        <f t="shared" si="9"/>
        <v>2.2921597284416002</v>
      </c>
      <c r="V81" s="67">
        <f t="shared" si="10"/>
        <v>0.16620033305345905</v>
      </c>
      <c r="W81" s="100">
        <f t="shared" si="11"/>
        <v>0.11080022203563936</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1.034402653477543</v>
      </c>
      <c r="J82" s="67">
        <f t="shared" si="4"/>
        <v>7.5002655088192122E-2</v>
      </c>
      <c r="K82" s="100">
        <f t="shared" si="6"/>
        <v>5.0001770058794748E-2</v>
      </c>
      <c r="O82" s="96">
        <f>Amnt_Deposited!B77</f>
        <v>2063</v>
      </c>
      <c r="P82" s="99">
        <f>Amnt_Deposited!D77</f>
        <v>0</v>
      </c>
      <c r="Q82" s="284">
        <f>MCF!R81</f>
        <v>1</v>
      </c>
      <c r="R82" s="67">
        <f t="shared" si="13"/>
        <v>0</v>
      </c>
      <c r="S82" s="67">
        <f t="shared" si="7"/>
        <v>0</v>
      </c>
      <c r="T82" s="67">
        <f t="shared" si="8"/>
        <v>0</v>
      </c>
      <c r="U82" s="67">
        <f t="shared" si="9"/>
        <v>2.1371955650362446</v>
      </c>
      <c r="V82" s="67">
        <f t="shared" si="10"/>
        <v>0.15496416340535552</v>
      </c>
      <c r="W82" s="100">
        <f t="shared" si="11"/>
        <v>0.103309442270237</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0.9644706413967753</v>
      </c>
      <c r="J83" s="67">
        <f t="shared" ref="J83:J99" si="18">I82*(1-$K$10)+H83</f>
        <v>6.9932012080767755E-2</v>
      </c>
      <c r="K83" s="100">
        <f t="shared" si="6"/>
        <v>4.6621341387178501E-2</v>
      </c>
      <c r="O83" s="96">
        <f>Amnt_Deposited!B78</f>
        <v>2064</v>
      </c>
      <c r="P83" s="99">
        <f>Amnt_Deposited!D78</f>
        <v>0</v>
      </c>
      <c r="Q83" s="284">
        <f>MCF!R82</f>
        <v>1</v>
      </c>
      <c r="R83" s="67">
        <f t="shared" ref="R83:R99" si="19">P83*$W$6*DOCF*Q83</f>
        <v>0</v>
      </c>
      <c r="S83" s="67">
        <f t="shared" si="7"/>
        <v>0</v>
      </c>
      <c r="T83" s="67">
        <f t="shared" si="8"/>
        <v>0</v>
      </c>
      <c r="U83" s="67">
        <f t="shared" si="9"/>
        <v>1.9927079367701956</v>
      </c>
      <c r="V83" s="67">
        <f t="shared" si="10"/>
        <v>0.144487628266049</v>
      </c>
      <c r="W83" s="100">
        <f t="shared" si="11"/>
        <v>9.6325085510699321E-2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0.89926646551907929</v>
      </c>
      <c r="J84" s="67">
        <f t="shared" si="18"/>
        <v>6.5204175877695975E-2</v>
      </c>
      <c r="K84" s="100">
        <f t="shared" si="6"/>
        <v>4.3469450585130645E-2</v>
      </c>
      <c r="O84" s="96">
        <f>Amnt_Deposited!B79</f>
        <v>2065</v>
      </c>
      <c r="P84" s="99">
        <f>Amnt_Deposited!D79</f>
        <v>0</v>
      </c>
      <c r="Q84" s="284">
        <f>MCF!R83</f>
        <v>1</v>
      </c>
      <c r="R84" s="67">
        <f t="shared" si="19"/>
        <v>0</v>
      </c>
      <c r="S84" s="67">
        <f t="shared" si="7"/>
        <v>0</v>
      </c>
      <c r="T84" s="67">
        <f t="shared" si="8"/>
        <v>0</v>
      </c>
      <c r="U84" s="67">
        <f t="shared" si="9"/>
        <v>1.8579885651220636</v>
      </c>
      <c r="V84" s="67">
        <f t="shared" si="10"/>
        <v>0.13471937164813208</v>
      </c>
      <c r="W84" s="100">
        <f t="shared" si="11"/>
        <v>8.9812914432088053E-2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0.83847049489865511</v>
      </c>
      <c r="J85" s="67">
        <f t="shared" si="18"/>
        <v>6.0795970620424231E-2</v>
      </c>
      <c r="K85" s="100">
        <f t="shared" ref="K85:K99" si="20">J85*CH4_fraction*conv</f>
        <v>4.0530647080282818E-2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1.7323770555757325</v>
      </c>
      <c r="V85" s="67">
        <f t="shared" ref="V85:V98" si="24">U84*(1-$W$10)+T85</f>
        <v>0.12561150954633099</v>
      </c>
      <c r="W85" s="100">
        <f t="shared" ref="W85:W99" si="25">V85*CH4_fraction*conv</f>
        <v>8.374100636422066E-2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0.78178470761698793</v>
      </c>
      <c r="J86" s="67">
        <f t="shared" si="18"/>
        <v>5.6685787281667156E-2</v>
      </c>
      <c r="K86" s="100">
        <f t="shared" si="20"/>
        <v>3.7790524854444771E-2</v>
      </c>
      <c r="O86" s="96">
        <f>Amnt_Deposited!B81</f>
        <v>2067</v>
      </c>
      <c r="P86" s="99">
        <f>Amnt_Deposited!D81</f>
        <v>0</v>
      </c>
      <c r="Q86" s="284">
        <f>MCF!R85</f>
        <v>1</v>
      </c>
      <c r="R86" s="67">
        <f t="shared" si="19"/>
        <v>0</v>
      </c>
      <c r="S86" s="67">
        <f t="shared" si="21"/>
        <v>0</v>
      </c>
      <c r="T86" s="67">
        <f t="shared" si="22"/>
        <v>0</v>
      </c>
      <c r="U86" s="67">
        <f t="shared" si="23"/>
        <v>1.6152576603656765</v>
      </c>
      <c r="V86" s="67">
        <f t="shared" si="24"/>
        <v>0.11711939521005603</v>
      </c>
      <c r="W86" s="100">
        <f t="shared" si="25"/>
        <v>7.807959680670401E-2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0.72893122987905823</v>
      </c>
      <c r="J87" s="67">
        <f t="shared" si="18"/>
        <v>5.2853477737929658E-2</v>
      </c>
      <c r="K87" s="100">
        <f t="shared" si="20"/>
        <v>3.5235651825286436E-2</v>
      </c>
      <c r="O87" s="96">
        <f>Amnt_Deposited!B82</f>
        <v>2068</v>
      </c>
      <c r="P87" s="99">
        <f>Amnt_Deposited!D82</f>
        <v>0</v>
      </c>
      <c r="Q87" s="284">
        <f>MCF!R86</f>
        <v>1</v>
      </c>
      <c r="R87" s="67">
        <f t="shared" si="19"/>
        <v>0</v>
      </c>
      <c r="S87" s="67">
        <f t="shared" si="21"/>
        <v>0</v>
      </c>
      <c r="T87" s="67">
        <f t="shared" si="22"/>
        <v>0</v>
      </c>
      <c r="U87" s="67">
        <f t="shared" si="23"/>
        <v>1.5060562600806979</v>
      </c>
      <c r="V87" s="67">
        <f t="shared" si="24"/>
        <v>0.10920140028497856</v>
      </c>
      <c r="W87" s="100">
        <f t="shared" si="25"/>
        <v>7.2800933523319039E-2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0.67965097387567597</v>
      </c>
      <c r="J88" s="67">
        <f t="shared" si="18"/>
        <v>4.9280256003382227E-2</v>
      </c>
      <c r="K88" s="100">
        <f t="shared" si="20"/>
        <v>3.2853504002254813E-2</v>
      </c>
      <c r="O88" s="96">
        <f>Amnt_Deposited!B83</f>
        <v>2069</v>
      </c>
      <c r="P88" s="99">
        <f>Amnt_Deposited!D83</f>
        <v>0</v>
      </c>
      <c r="Q88" s="284">
        <f>MCF!R87</f>
        <v>1</v>
      </c>
      <c r="R88" s="67">
        <f t="shared" si="19"/>
        <v>0</v>
      </c>
      <c r="S88" s="67">
        <f t="shared" si="21"/>
        <v>0</v>
      </c>
      <c r="T88" s="67">
        <f t="shared" si="22"/>
        <v>0</v>
      </c>
      <c r="U88" s="67">
        <f t="shared" si="23"/>
        <v>1.4042375493299082</v>
      </c>
      <c r="V88" s="67">
        <f t="shared" si="24"/>
        <v>0.10181871075078967</v>
      </c>
      <c r="W88" s="100">
        <f t="shared" si="25"/>
        <v>6.7879140500526444E-2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0.63370236773473942</v>
      </c>
      <c r="J89" s="67">
        <f t="shared" si="18"/>
        <v>4.5948606140936592E-2</v>
      </c>
      <c r="K89" s="100">
        <f t="shared" si="20"/>
        <v>3.0632404093957726E-2</v>
      </c>
      <c r="O89" s="96">
        <f>Amnt_Deposited!B84</f>
        <v>2070</v>
      </c>
      <c r="P89" s="99">
        <f>Amnt_Deposited!D84</f>
        <v>0</v>
      </c>
      <c r="Q89" s="284">
        <f>MCF!R88</f>
        <v>1</v>
      </c>
      <c r="R89" s="67">
        <f t="shared" si="19"/>
        <v>0</v>
      </c>
      <c r="S89" s="67">
        <f t="shared" si="21"/>
        <v>0</v>
      </c>
      <c r="T89" s="67">
        <f t="shared" si="22"/>
        <v>0</v>
      </c>
      <c r="U89" s="67">
        <f t="shared" si="23"/>
        <v>1.3093024126750805</v>
      </c>
      <c r="V89" s="67">
        <f t="shared" si="24"/>
        <v>9.4935136654827612E-2</v>
      </c>
      <c r="W89" s="100">
        <f t="shared" si="25"/>
        <v>6.3290091103218399E-2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0.59086017133563762</v>
      </c>
      <c r="J90" s="67">
        <f t="shared" si="18"/>
        <v>4.2842196399101785E-2</v>
      </c>
      <c r="K90" s="100">
        <f t="shared" si="20"/>
        <v>2.8561464266067857E-2</v>
      </c>
      <c r="O90" s="96">
        <f>Amnt_Deposited!B85</f>
        <v>2071</v>
      </c>
      <c r="P90" s="99">
        <f>Amnt_Deposited!D85</f>
        <v>0</v>
      </c>
      <c r="Q90" s="284">
        <f>MCF!R89</f>
        <v>1</v>
      </c>
      <c r="R90" s="67">
        <f t="shared" si="19"/>
        <v>0</v>
      </c>
      <c r="S90" s="67">
        <f t="shared" si="21"/>
        <v>0</v>
      </c>
      <c r="T90" s="67">
        <f t="shared" si="22"/>
        <v>0</v>
      </c>
      <c r="U90" s="67">
        <f t="shared" si="23"/>
        <v>1.2207854779661926</v>
      </c>
      <c r="V90" s="67">
        <f t="shared" si="24"/>
        <v>8.8516934708887926E-2</v>
      </c>
      <c r="W90" s="100">
        <f t="shared" si="25"/>
        <v>5.9011289805925279E-2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0.55091437218191819</v>
      </c>
      <c r="J91" s="67">
        <f t="shared" si="18"/>
        <v>3.9945799153719375E-2</v>
      </c>
      <c r="K91" s="100">
        <f t="shared" si="20"/>
        <v>2.6630532769146249E-2</v>
      </c>
      <c r="O91" s="96">
        <f>Amnt_Deposited!B86</f>
        <v>2072</v>
      </c>
      <c r="P91" s="99">
        <f>Amnt_Deposited!D86</f>
        <v>0</v>
      </c>
      <c r="Q91" s="284">
        <f>MCF!R90</f>
        <v>1</v>
      </c>
      <c r="R91" s="67">
        <f t="shared" si="19"/>
        <v>0</v>
      </c>
      <c r="S91" s="67">
        <f t="shared" si="21"/>
        <v>0</v>
      </c>
      <c r="T91" s="67">
        <f t="shared" si="22"/>
        <v>0</v>
      </c>
      <c r="U91" s="67">
        <f t="shared" si="23"/>
        <v>1.1382528350866072</v>
      </c>
      <c r="V91" s="67">
        <f t="shared" si="24"/>
        <v>8.2532642879585436E-2</v>
      </c>
      <c r="W91" s="100">
        <f t="shared" si="25"/>
        <v>5.5021761919723619E-2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0.51366915591978601</v>
      </c>
      <c r="J92" s="67">
        <f t="shared" si="18"/>
        <v>3.7245216262132202E-2</v>
      </c>
      <c r="K92" s="100">
        <f t="shared" si="20"/>
        <v>2.4830144174754799E-2</v>
      </c>
      <c r="O92" s="96">
        <f>Amnt_Deposited!B87</f>
        <v>2073</v>
      </c>
      <c r="P92" s="99">
        <f>Amnt_Deposited!D87</f>
        <v>0</v>
      </c>
      <c r="Q92" s="284">
        <f>MCF!R91</f>
        <v>1</v>
      </c>
      <c r="R92" s="67">
        <f t="shared" si="19"/>
        <v>0</v>
      </c>
      <c r="S92" s="67">
        <f t="shared" si="21"/>
        <v>0</v>
      </c>
      <c r="T92" s="67">
        <f t="shared" si="22"/>
        <v>0</v>
      </c>
      <c r="U92" s="67">
        <f t="shared" si="23"/>
        <v>1.0612999089251771</v>
      </c>
      <c r="V92" s="67">
        <f t="shared" si="24"/>
        <v>7.6952926161430124E-2</v>
      </c>
      <c r="W92" s="100">
        <f t="shared" si="25"/>
        <v>5.1301950774286745E-2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0.47894194645591343</v>
      </c>
      <c r="J93" s="67">
        <f t="shared" si="18"/>
        <v>3.4727209463872588E-2</v>
      </c>
      <c r="K93" s="100">
        <f t="shared" si="20"/>
        <v>2.3151472975915056E-2</v>
      </c>
      <c r="O93" s="96">
        <f>Amnt_Deposited!B88</f>
        <v>2074</v>
      </c>
      <c r="P93" s="99">
        <f>Amnt_Deposited!D88</f>
        <v>0</v>
      </c>
      <c r="Q93" s="284">
        <f>MCF!R92</f>
        <v>1</v>
      </c>
      <c r="R93" s="67">
        <f t="shared" si="19"/>
        <v>0</v>
      </c>
      <c r="S93" s="67">
        <f t="shared" si="21"/>
        <v>0</v>
      </c>
      <c r="T93" s="67">
        <f t="shared" si="22"/>
        <v>0</v>
      </c>
      <c r="U93" s="67">
        <f t="shared" si="23"/>
        <v>0.98954947614858091</v>
      </c>
      <c r="V93" s="67">
        <f t="shared" si="24"/>
        <v>7.1750432776596221E-2</v>
      </c>
      <c r="W93" s="100">
        <f t="shared" si="25"/>
        <v>4.7833621851064143E-2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0.44656251096921928</v>
      </c>
      <c r="J94" s="67">
        <f t="shared" si="18"/>
        <v>3.2379435486694162E-2</v>
      </c>
      <c r="K94" s="100">
        <f t="shared" si="20"/>
        <v>2.1586290324462774E-2</v>
      </c>
      <c r="O94" s="96">
        <f>Amnt_Deposited!B89</f>
        <v>2075</v>
      </c>
      <c r="P94" s="99">
        <f>Amnt_Deposited!D89</f>
        <v>0</v>
      </c>
      <c r="Q94" s="284">
        <f>MCF!R93</f>
        <v>1</v>
      </c>
      <c r="R94" s="67">
        <f t="shared" si="19"/>
        <v>0</v>
      </c>
      <c r="S94" s="67">
        <f t="shared" si="21"/>
        <v>0</v>
      </c>
      <c r="T94" s="67">
        <f t="shared" si="22"/>
        <v>0</v>
      </c>
      <c r="U94" s="67">
        <f t="shared" si="23"/>
        <v>0.92264981605210539</v>
      </c>
      <c r="V94" s="67">
        <f t="shared" si="24"/>
        <v>6.6899660096475508E-2</v>
      </c>
      <c r="W94" s="100">
        <f t="shared" si="25"/>
        <v>4.4599773397650339E-2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0.41637212542938229</v>
      </c>
      <c r="J95" s="67">
        <f t="shared" si="18"/>
        <v>3.0190385539836988E-2</v>
      </c>
      <c r="K95" s="100">
        <f t="shared" si="20"/>
        <v>2.0126923693224656E-2</v>
      </c>
      <c r="O95" s="96">
        <f>Amnt_Deposited!B90</f>
        <v>2076</v>
      </c>
      <c r="P95" s="99">
        <f>Amnt_Deposited!D90</f>
        <v>0</v>
      </c>
      <c r="Q95" s="284">
        <f>MCF!R94</f>
        <v>1</v>
      </c>
      <c r="R95" s="67">
        <f t="shared" si="19"/>
        <v>0</v>
      </c>
      <c r="S95" s="67">
        <f t="shared" si="21"/>
        <v>0</v>
      </c>
      <c r="T95" s="67">
        <f t="shared" si="22"/>
        <v>0</v>
      </c>
      <c r="U95" s="67">
        <f t="shared" si="23"/>
        <v>0.86027298642434302</v>
      </c>
      <c r="V95" s="67">
        <f t="shared" si="24"/>
        <v>6.2376829627762337E-2</v>
      </c>
      <c r="W95" s="100">
        <f t="shared" si="25"/>
        <v>4.1584553085174891E-2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0.38822279653146036</v>
      </c>
      <c r="J96" s="67">
        <f t="shared" si="18"/>
        <v>2.8149328897921915E-2</v>
      </c>
      <c r="K96" s="100">
        <f t="shared" si="20"/>
        <v>1.8766219265281277E-2</v>
      </c>
      <c r="O96" s="96">
        <f>Amnt_Deposited!B91</f>
        <v>2077</v>
      </c>
      <c r="P96" s="99">
        <f>Amnt_Deposited!D91</f>
        <v>0</v>
      </c>
      <c r="Q96" s="284">
        <f>MCF!R95</f>
        <v>1</v>
      </c>
      <c r="R96" s="67">
        <f t="shared" si="19"/>
        <v>0</v>
      </c>
      <c r="S96" s="67">
        <f t="shared" si="21"/>
        <v>0</v>
      </c>
      <c r="T96" s="67">
        <f t="shared" si="22"/>
        <v>0</v>
      </c>
      <c r="U96" s="67">
        <f t="shared" si="23"/>
        <v>0.80211321597409113</v>
      </c>
      <c r="V96" s="67">
        <f t="shared" si="24"/>
        <v>5.8159770450251849E-2</v>
      </c>
      <c r="W96" s="100">
        <f t="shared" si="25"/>
        <v>3.8773180300167895E-2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0.36197653623253806</v>
      </c>
      <c r="J97" s="67">
        <f t="shared" si="18"/>
        <v>2.6246260298922307E-2</v>
      </c>
      <c r="K97" s="100">
        <f t="shared" si="20"/>
        <v>1.7497506865948205E-2</v>
      </c>
      <c r="O97" s="96">
        <f>Amnt_Deposited!B92</f>
        <v>2078</v>
      </c>
      <c r="P97" s="99">
        <f>Amnt_Deposited!D92</f>
        <v>0</v>
      </c>
      <c r="Q97" s="284">
        <f>MCF!R96</f>
        <v>1</v>
      </c>
      <c r="R97" s="67">
        <f t="shared" si="19"/>
        <v>0</v>
      </c>
      <c r="S97" s="67">
        <f t="shared" si="21"/>
        <v>0</v>
      </c>
      <c r="T97" s="67">
        <f t="shared" si="22"/>
        <v>0</v>
      </c>
      <c r="U97" s="67">
        <f t="shared" si="23"/>
        <v>0.74788540543912774</v>
      </c>
      <c r="V97" s="67">
        <f t="shared" si="24"/>
        <v>5.4227810534963415E-2</v>
      </c>
      <c r="W97" s="100">
        <f t="shared" si="25"/>
        <v>3.6151873689975605E-2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0.33750468533418004</v>
      </c>
      <c r="J98" s="67">
        <f t="shared" si="18"/>
        <v>2.4471850898358009E-2</v>
      </c>
      <c r="K98" s="100">
        <f t="shared" si="20"/>
        <v>1.6314567265572004E-2</v>
      </c>
      <c r="O98" s="96">
        <f>Amnt_Deposited!B93</f>
        <v>2079</v>
      </c>
      <c r="P98" s="99">
        <f>Amnt_Deposited!D93</f>
        <v>0</v>
      </c>
      <c r="Q98" s="284">
        <f>MCF!R97</f>
        <v>1</v>
      </c>
      <c r="R98" s="67">
        <f t="shared" si="19"/>
        <v>0</v>
      </c>
      <c r="S98" s="67">
        <f t="shared" si="21"/>
        <v>0</v>
      </c>
      <c r="T98" s="67">
        <f t="shared" si="22"/>
        <v>0</v>
      </c>
      <c r="U98" s="67">
        <f t="shared" si="23"/>
        <v>0.69732373002929715</v>
      </c>
      <c r="V98" s="67">
        <f t="shared" si="24"/>
        <v>5.0561675409830566E-2</v>
      </c>
      <c r="W98" s="100">
        <f t="shared" si="25"/>
        <v>3.3707783606553708E-2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0.31468728279489122</v>
      </c>
      <c r="J99" s="68">
        <f t="shared" si="18"/>
        <v>2.2817402539288833E-2</v>
      </c>
      <c r="K99" s="102">
        <f t="shared" si="20"/>
        <v>1.5211601692859221E-2</v>
      </c>
      <c r="O99" s="97">
        <f>Amnt_Deposited!B94</f>
        <v>2080</v>
      </c>
      <c r="P99" s="101">
        <f>Amnt_Deposited!D94</f>
        <v>0</v>
      </c>
      <c r="Q99" s="285">
        <f>MCF!R98</f>
        <v>1</v>
      </c>
      <c r="R99" s="68">
        <f t="shared" si="19"/>
        <v>0</v>
      </c>
      <c r="S99" s="68">
        <f>R99*$W$12</f>
        <v>0</v>
      </c>
      <c r="T99" s="68">
        <f>R99*(1-$W$12)</f>
        <v>0</v>
      </c>
      <c r="U99" s="68">
        <f>S99+U98*$W$10</f>
        <v>0.65018033635308059</v>
      </c>
      <c r="V99" s="68">
        <f>U98*(1-$W$10)+T99</f>
        <v>4.7143393676216568E-2</v>
      </c>
      <c r="W99" s="102">
        <f t="shared" si="25"/>
        <v>3.1428929117477709E-2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4.6780735803779994</v>
      </c>
      <c r="D19" s="416">
        <f>Dry_Matter_Content!E6</f>
        <v>0.44</v>
      </c>
      <c r="E19" s="283">
        <f>MCF!R18</f>
        <v>1</v>
      </c>
      <c r="F19" s="130">
        <f t="shared" ref="F19:F82" si="0">C19*D19*$K$6*DOCF*E19</f>
        <v>0.61750571260989584</v>
      </c>
      <c r="G19" s="65">
        <f t="shared" ref="G19:G82" si="1">F19*$K$12</f>
        <v>0.61750571260989584</v>
      </c>
      <c r="H19" s="65">
        <f t="shared" ref="H19:H82" si="2">F19*(1-$K$12)</f>
        <v>0</v>
      </c>
      <c r="I19" s="65">
        <f t="shared" ref="I19:I82" si="3">G19+I18*$K$10</f>
        <v>0.61750571260989584</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4.7717389352160007</v>
      </c>
      <c r="D20" s="418">
        <f>Dry_Matter_Content!E7</f>
        <v>0.44</v>
      </c>
      <c r="E20" s="284">
        <f>MCF!R19</f>
        <v>1</v>
      </c>
      <c r="F20" s="67">
        <f t="shared" si="0"/>
        <v>0.62986953944851209</v>
      </c>
      <c r="G20" s="67">
        <f t="shared" si="1"/>
        <v>0.62986953944851209</v>
      </c>
      <c r="H20" s="67">
        <f t="shared" si="2"/>
        <v>0</v>
      </c>
      <c r="I20" s="67">
        <f t="shared" si="3"/>
        <v>1.1508373832247591</v>
      </c>
      <c r="J20" s="67">
        <f t="shared" si="4"/>
        <v>9.6537868833648843E-2</v>
      </c>
      <c r="K20" s="100">
        <f>J20*CH4_fraction*conv</f>
        <v>6.4358579222432558E-2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4.8805741123920008</v>
      </c>
      <c r="D21" s="418">
        <f>Dry_Matter_Content!E8</f>
        <v>0.44</v>
      </c>
      <c r="E21" s="284">
        <f>MCF!R20</f>
        <v>1</v>
      </c>
      <c r="F21" s="67">
        <f t="shared" si="0"/>
        <v>0.64423578283574412</v>
      </c>
      <c r="G21" s="67">
        <f t="shared" si="1"/>
        <v>0.64423578283574412</v>
      </c>
      <c r="H21" s="67">
        <f t="shared" si="2"/>
        <v>0</v>
      </c>
      <c r="I21" s="67">
        <f t="shared" si="3"/>
        <v>1.6151567926863226</v>
      </c>
      <c r="J21" s="67">
        <f t="shared" si="4"/>
        <v>0.17991637337418057</v>
      </c>
      <c r="K21" s="100">
        <f t="shared" ref="K21:K84" si="6">J21*CH4_fraction*conv</f>
        <v>0.11994424891612038</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5.0369103003779996</v>
      </c>
      <c r="D22" s="418">
        <f>Dry_Matter_Content!E9</f>
        <v>0.44</v>
      </c>
      <c r="E22" s="284">
        <f>MCF!R21</f>
        <v>1</v>
      </c>
      <c r="F22" s="67">
        <f t="shared" si="0"/>
        <v>0.66487215964989599</v>
      </c>
      <c r="G22" s="67">
        <f t="shared" si="1"/>
        <v>0.66487215964989599</v>
      </c>
      <c r="H22" s="67">
        <f t="shared" si="2"/>
        <v>0</v>
      </c>
      <c r="I22" s="67">
        <f t="shared" si="3"/>
        <v>2.0275231189260059</v>
      </c>
      <c r="J22" s="67">
        <f t="shared" si="4"/>
        <v>0.25250583341021293</v>
      </c>
      <c r="K22" s="100">
        <f t="shared" si="6"/>
        <v>0.16833722227347528</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5.0954545112460004</v>
      </c>
      <c r="D23" s="418">
        <f>Dry_Matter_Content!E10</f>
        <v>0.44</v>
      </c>
      <c r="E23" s="284">
        <f>MCF!R22</f>
        <v>1</v>
      </c>
      <c r="F23" s="67">
        <f t="shared" si="0"/>
        <v>0.67259999548447202</v>
      </c>
      <c r="G23" s="67">
        <f t="shared" si="1"/>
        <v>0.67259999548447202</v>
      </c>
      <c r="H23" s="67">
        <f t="shared" si="2"/>
        <v>0</v>
      </c>
      <c r="I23" s="67">
        <f t="shared" si="3"/>
        <v>2.3831499157581089</v>
      </c>
      <c r="J23" s="67">
        <f t="shared" si="4"/>
        <v>0.31697319865236928</v>
      </c>
      <c r="K23" s="100">
        <f t="shared" si="6"/>
        <v>0.21131546576824617</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5.2370963355480002</v>
      </c>
      <c r="D24" s="418">
        <f>Dry_Matter_Content!E11</f>
        <v>0.44</v>
      </c>
      <c r="E24" s="284">
        <f>MCF!R23</f>
        <v>1</v>
      </c>
      <c r="F24" s="67">
        <f t="shared" si="0"/>
        <v>0.69129671629233602</v>
      </c>
      <c r="G24" s="67">
        <f t="shared" si="1"/>
        <v>0.69129671629233602</v>
      </c>
      <c r="H24" s="67">
        <f t="shared" si="2"/>
        <v>0</v>
      </c>
      <c r="I24" s="67">
        <f t="shared" si="3"/>
        <v>2.7018764528920882</v>
      </c>
      <c r="J24" s="67">
        <f t="shared" si="4"/>
        <v>0.37257017915835666</v>
      </c>
      <c r="K24" s="100">
        <f t="shared" si="6"/>
        <v>0.24838011943890442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5.2974975264420001</v>
      </c>
      <c r="D25" s="418">
        <f>Dry_Matter_Content!E12</f>
        <v>0.44</v>
      </c>
      <c r="E25" s="284">
        <f>MCF!R24</f>
        <v>1</v>
      </c>
      <c r="F25" s="67">
        <f t="shared" si="0"/>
        <v>0.69926967349034408</v>
      </c>
      <c r="G25" s="67">
        <f t="shared" si="1"/>
        <v>0.69926967349034408</v>
      </c>
      <c r="H25" s="67">
        <f t="shared" si="2"/>
        <v>0</v>
      </c>
      <c r="I25" s="67">
        <f t="shared" si="3"/>
        <v>2.9787477755856355</v>
      </c>
      <c r="J25" s="67">
        <f t="shared" si="4"/>
        <v>0.42239835079679688</v>
      </c>
      <c r="K25" s="100">
        <f t="shared" si="6"/>
        <v>0.2815989005311979</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5.3563108648500002</v>
      </c>
      <c r="D26" s="418">
        <f>Dry_Matter_Content!E13</f>
        <v>0.44</v>
      </c>
      <c r="E26" s="284">
        <f>MCF!R25</f>
        <v>1</v>
      </c>
      <c r="F26" s="67">
        <f t="shared" si="0"/>
        <v>0.70703303416020002</v>
      </c>
      <c r="G26" s="67">
        <f t="shared" si="1"/>
        <v>0.70703303416020002</v>
      </c>
      <c r="H26" s="67">
        <f t="shared" si="2"/>
        <v>0</v>
      </c>
      <c r="I26" s="67">
        <f t="shared" si="3"/>
        <v>3.220097729936541</v>
      </c>
      <c r="J26" s="67">
        <f t="shared" si="4"/>
        <v>0.46568307980929441</v>
      </c>
      <c r="K26" s="100">
        <f t="shared" si="6"/>
        <v>0.31045538653952959</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5.4129532411019996</v>
      </c>
      <c r="D27" s="418">
        <f>Dry_Matter_Content!E14</f>
        <v>0.44</v>
      </c>
      <c r="E27" s="284">
        <f>MCF!R26</f>
        <v>1</v>
      </c>
      <c r="F27" s="67">
        <f t="shared" si="0"/>
        <v>0.71450982782546402</v>
      </c>
      <c r="G27" s="67">
        <f t="shared" si="1"/>
        <v>0.71450982782546402</v>
      </c>
      <c r="H27" s="67">
        <f t="shared" si="2"/>
        <v>0</v>
      </c>
      <c r="I27" s="67">
        <f t="shared" si="3"/>
        <v>3.4311929885748071</v>
      </c>
      <c r="J27" s="67">
        <f t="shared" si="4"/>
        <v>0.50341456918719762</v>
      </c>
      <c r="K27" s="100">
        <f t="shared" si="6"/>
        <v>0.33560971279146506</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5.4666980108400001</v>
      </c>
      <c r="D28" s="418">
        <f>Dry_Matter_Content!E15</f>
        <v>0.44</v>
      </c>
      <c r="E28" s="284">
        <f>MCF!R27</f>
        <v>1</v>
      </c>
      <c r="F28" s="67">
        <f t="shared" si="0"/>
        <v>0.72160413743087992</v>
      </c>
      <c r="G28" s="67">
        <f t="shared" si="1"/>
        <v>0.72160413743087992</v>
      </c>
      <c r="H28" s="67">
        <f t="shared" si="2"/>
        <v>0</v>
      </c>
      <c r="I28" s="67">
        <f t="shared" si="3"/>
        <v>3.6163809408436425</v>
      </c>
      <c r="J28" s="67">
        <f t="shared" si="4"/>
        <v>0.53641618516204481</v>
      </c>
      <c r="K28" s="100">
        <f t="shared" si="6"/>
        <v>0.35761079010802987</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6.5263428450000003</v>
      </c>
      <c r="D29" s="418">
        <f>Dry_Matter_Content!E16</f>
        <v>0.44</v>
      </c>
      <c r="E29" s="284">
        <f>MCF!R28</f>
        <v>1</v>
      </c>
      <c r="F29" s="67">
        <f t="shared" si="0"/>
        <v>0.86147725553999999</v>
      </c>
      <c r="G29" s="67">
        <f t="shared" si="1"/>
        <v>0.86147725553999999</v>
      </c>
      <c r="H29" s="67">
        <f t="shared" si="2"/>
        <v>0</v>
      </c>
      <c r="I29" s="67">
        <f t="shared" si="3"/>
        <v>3.9124906187395094</v>
      </c>
      <c r="J29" s="67">
        <f t="shared" si="4"/>
        <v>0.56536757764413326</v>
      </c>
      <c r="K29" s="100">
        <f t="shared" si="6"/>
        <v>0.37691171842942217</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6.7882667378460004</v>
      </c>
      <c r="D30" s="418">
        <f>Dry_Matter_Content!E17</f>
        <v>0.44</v>
      </c>
      <c r="E30" s="284">
        <f>MCF!R29</f>
        <v>1</v>
      </c>
      <c r="F30" s="67">
        <f t="shared" si="0"/>
        <v>0.89605120939567207</v>
      </c>
      <c r="G30" s="67">
        <f t="shared" si="1"/>
        <v>0.89605120939567207</v>
      </c>
      <c r="H30" s="67">
        <f t="shared" si="2"/>
        <v>0</v>
      </c>
      <c r="I30" s="67">
        <f t="shared" si="3"/>
        <v>4.1968818896896121</v>
      </c>
      <c r="J30" s="67">
        <f t="shared" si="4"/>
        <v>0.61165993844556943</v>
      </c>
      <c r="K30" s="100">
        <f t="shared" si="6"/>
        <v>0.40777329229704629</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6.861926945544</v>
      </c>
      <c r="D31" s="418">
        <f>Dry_Matter_Content!E18</f>
        <v>0.44</v>
      </c>
      <c r="E31" s="284">
        <f>MCF!R30</f>
        <v>1</v>
      </c>
      <c r="F31" s="67">
        <f t="shared" si="0"/>
        <v>0.90577435681180796</v>
      </c>
      <c r="G31" s="67">
        <f t="shared" si="1"/>
        <v>0.90577435681180796</v>
      </c>
      <c r="H31" s="67">
        <f t="shared" si="2"/>
        <v>0</v>
      </c>
      <c r="I31" s="67">
        <f t="shared" si="3"/>
        <v>4.4465359465534791</v>
      </c>
      <c r="J31" s="67">
        <f t="shared" si="4"/>
        <v>0.65612029994794119</v>
      </c>
      <c r="K31" s="100">
        <f t="shared" si="6"/>
        <v>0.43741353329862742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7.0064215217699992</v>
      </c>
      <c r="D32" s="418">
        <f>Dry_Matter_Content!E19</f>
        <v>0.44</v>
      </c>
      <c r="E32" s="284">
        <f>MCF!R31</f>
        <v>1</v>
      </c>
      <c r="F32" s="67">
        <f t="shared" si="0"/>
        <v>0.9248476408736398</v>
      </c>
      <c r="G32" s="67">
        <f t="shared" si="1"/>
        <v>0.9248476408736398</v>
      </c>
      <c r="H32" s="67">
        <f t="shared" si="2"/>
        <v>0</v>
      </c>
      <c r="I32" s="67">
        <f t="shared" si="3"/>
        <v>4.6762335747119081</v>
      </c>
      <c r="J32" s="67">
        <f t="shared" si="4"/>
        <v>0.69515001271521071</v>
      </c>
      <c r="K32" s="100">
        <f t="shared" si="6"/>
        <v>0.46343334181014045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7.1498754715079995</v>
      </c>
      <c r="D33" s="418">
        <f>Dry_Matter_Content!E20</f>
        <v>0.44</v>
      </c>
      <c r="E33" s="284">
        <f>MCF!R32</f>
        <v>1</v>
      </c>
      <c r="F33" s="67">
        <f t="shared" si="0"/>
        <v>0.94378356223905591</v>
      </c>
      <c r="G33" s="67">
        <f t="shared" si="1"/>
        <v>0.94378356223905591</v>
      </c>
      <c r="H33" s="67">
        <f t="shared" si="2"/>
        <v>0</v>
      </c>
      <c r="I33" s="67">
        <f t="shared" si="3"/>
        <v>4.8889573034102298</v>
      </c>
      <c r="J33" s="67">
        <f t="shared" si="4"/>
        <v>0.73105983354073445</v>
      </c>
      <c r="K33" s="100">
        <f t="shared" si="6"/>
        <v>0.48737322236048963</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7.2897410540460008</v>
      </c>
      <c r="D34" s="418">
        <f>Dry_Matter_Content!E21</f>
        <v>0.44</v>
      </c>
      <c r="E34" s="284">
        <f>MCF!R33</f>
        <v>1</v>
      </c>
      <c r="F34" s="67">
        <f t="shared" si="0"/>
        <v>0.96224581913407214</v>
      </c>
      <c r="G34" s="67">
        <f t="shared" si="1"/>
        <v>0.96224581913407214</v>
      </c>
      <c r="H34" s="67">
        <f t="shared" si="2"/>
        <v>0</v>
      </c>
      <c r="I34" s="67">
        <f t="shared" si="3"/>
        <v>5.0868870858632143</v>
      </c>
      <c r="J34" s="67">
        <f t="shared" si="4"/>
        <v>0.76431603668108761</v>
      </c>
      <c r="K34" s="100">
        <f t="shared" si="6"/>
        <v>0.50954402445405833</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7.4306382921540006</v>
      </c>
      <c r="D35" s="418">
        <f>Dry_Matter_Content!E22</f>
        <v>0.44</v>
      </c>
      <c r="E35" s="284">
        <f>MCF!R34</f>
        <v>1</v>
      </c>
      <c r="F35" s="67">
        <f t="shared" si="0"/>
        <v>0.980844254564328</v>
      </c>
      <c r="G35" s="67">
        <f t="shared" si="1"/>
        <v>0.980844254564328</v>
      </c>
      <c r="H35" s="67">
        <f t="shared" si="2"/>
        <v>0</v>
      </c>
      <c r="I35" s="67">
        <f t="shared" si="3"/>
        <v>5.2724719149056298</v>
      </c>
      <c r="J35" s="67">
        <f t="shared" si="4"/>
        <v>0.79525942552191287</v>
      </c>
      <c r="K35" s="100">
        <f t="shared" si="6"/>
        <v>0.53017295034794187</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7.606495197708</v>
      </c>
      <c r="D36" s="418">
        <f>Dry_Matter_Content!E23</f>
        <v>0.44</v>
      </c>
      <c r="E36" s="284">
        <f>MCF!R35</f>
        <v>1</v>
      </c>
      <c r="F36" s="67">
        <f t="shared" si="0"/>
        <v>1.0040573660974561</v>
      </c>
      <c r="G36" s="67">
        <f t="shared" si="1"/>
        <v>1.0040573660974561</v>
      </c>
      <c r="H36" s="67">
        <f t="shared" si="2"/>
        <v>0</v>
      </c>
      <c r="I36" s="67">
        <f t="shared" si="3"/>
        <v>5.4522564171958985</v>
      </c>
      <c r="J36" s="67">
        <f t="shared" si="4"/>
        <v>0.82427286380718767</v>
      </c>
      <c r="K36" s="100">
        <f t="shared" si="6"/>
        <v>0.54951524253812511</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7.7961942297359998</v>
      </c>
      <c r="D37" s="418">
        <f>Dry_Matter_Content!E24</f>
        <v>0.44</v>
      </c>
      <c r="E37" s="284">
        <f>MCF!R36</f>
        <v>1</v>
      </c>
      <c r="F37" s="67">
        <f t="shared" si="0"/>
        <v>1.029097638325152</v>
      </c>
      <c r="G37" s="67">
        <f t="shared" si="1"/>
        <v>1.029097638325152</v>
      </c>
      <c r="H37" s="67">
        <f t="shared" si="2"/>
        <v>0</v>
      </c>
      <c r="I37" s="67">
        <f t="shared" si="3"/>
        <v>5.6289745485751856</v>
      </c>
      <c r="J37" s="67">
        <f t="shared" si="4"/>
        <v>0.85237950694586473</v>
      </c>
      <c r="K37" s="100">
        <f t="shared" si="6"/>
        <v>0.56825300463057649</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7.9858932617639997</v>
      </c>
      <c r="D38" s="418">
        <f>Dry_Matter_Content!E25</f>
        <v>0.44</v>
      </c>
      <c r="E38" s="284">
        <f>MCF!R37</f>
        <v>1</v>
      </c>
      <c r="F38" s="67">
        <f t="shared" si="0"/>
        <v>1.0541379105528479</v>
      </c>
      <c r="G38" s="67">
        <f t="shared" si="1"/>
        <v>1.0541379105528479</v>
      </c>
      <c r="H38" s="67">
        <f t="shared" si="2"/>
        <v>0</v>
      </c>
      <c r="I38" s="67">
        <f t="shared" si="3"/>
        <v>5.8031056907022442</v>
      </c>
      <c r="J38" s="67">
        <f t="shared" si="4"/>
        <v>0.88000676842578984</v>
      </c>
      <c r="K38" s="100">
        <f t="shared" si="6"/>
        <v>0.58667117895052656</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8.1755922937920005</v>
      </c>
      <c r="D39" s="418">
        <f>Dry_Matter_Content!E26</f>
        <v>0.44</v>
      </c>
      <c r="E39" s="284">
        <f>MCF!R38</f>
        <v>1</v>
      </c>
      <c r="F39" s="67">
        <f t="shared" si="0"/>
        <v>1.079178182780544</v>
      </c>
      <c r="G39" s="67">
        <f t="shared" si="1"/>
        <v>1.079178182780544</v>
      </c>
      <c r="H39" s="67">
        <f t="shared" si="2"/>
        <v>0</v>
      </c>
      <c r="I39" s="67">
        <f t="shared" si="3"/>
        <v>5.9750542810162841</v>
      </c>
      <c r="J39" s="67">
        <f t="shared" si="4"/>
        <v>0.90722959246650481</v>
      </c>
      <c r="K39" s="100">
        <f t="shared" si="6"/>
        <v>0.60481972831100317</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8.3652913258199995</v>
      </c>
      <c r="D40" s="418">
        <f>Dry_Matter_Content!E27</f>
        <v>0.44</v>
      </c>
      <c r="E40" s="284">
        <f>MCF!R39</f>
        <v>1</v>
      </c>
      <c r="F40" s="67">
        <f t="shared" si="0"/>
        <v>1.1042184550082399</v>
      </c>
      <c r="G40" s="67">
        <f t="shared" si="1"/>
        <v>1.1042184550082399</v>
      </c>
      <c r="H40" s="67">
        <f t="shared" si="2"/>
        <v>0</v>
      </c>
      <c r="I40" s="67">
        <f t="shared" si="3"/>
        <v>6.1451615291552812</v>
      </c>
      <c r="J40" s="67">
        <f t="shared" si="4"/>
        <v>0.93411120686924343</v>
      </c>
      <c r="K40" s="100">
        <f t="shared" si="6"/>
        <v>0.62274080457949554</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8.554990357848002</v>
      </c>
      <c r="D41" s="418">
        <f>Dry_Matter_Content!E28</f>
        <v>0.44</v>
      </c>
      <c r="E41" s="284">
        <f>MCF!R40</f>
        <v>1</v>
      </c>
      <c r="F41" s="67">
        <f t="shared" si="0"/>
        <v>1.1292587272359362</v>
      </c>
      <c r="G41" s="67">
        <f t="shared" si="1"/>
        <v>1.1292587272359362</v>
      </c>
      <c r="H41" s="67">
        <f t="shared" si="2"/>
        <v>0</v>
      </c>
      <c r="I41" s="67">
        <f t="shared" si="3"/>
        <v>6.31371530168588</v>
      </c>
      <c r="J41" s="67">
        <f t="shared" si="4"/>
        <v>0.96070495470533801</v>
      </c>
      <c r="K41" s="100">
        <f t="shared" si="6"/>
        <v>0.64046996980355864</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8.744689389876001</v>
      </c>
      <c r="D42" s="418">
        <f>Dry_Matter_Content!E29</f>
        <v>0.44</v>
      </c>
      <c r="E42" s="284">
        <f>MCF!R41</f>
        <v>1</v>
      </c>
      <c r="F42" s="67">
        <f t="shared" si="0"/>
        <v>1.1542989994636321</v>
      </c>
      <c r="G42" s="67">
        <f t="shared" si="1"/>
        <v>1.1542989994636321</v>
      </c>
      <c r="H42" s="67">
        <f t="shared" si="2"/>
        <v>0</v>
      </c>
      <c r="I42" s="67">
        <f t="shared" si="3"/>
        <v>6.4809584615022313</v>
      </c>
      <c r="J42" s="67">
        <f t="shared" si="4"/>
        <v>0.98705583964728061</v>
      </c>
      <c r="K42" s="100">
        <f t="shared" si="6"/>
        <v>0.65803722643152041</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8.934388421904</v>
      </c>
      <c r="D43" s="418">
        <f>Dry_Matter_Content!E30</f>
        <v>0.44</v>
      </c>
      <c r="E43" s="284">
        <f>MCF!R42</f>
        <v>1</v>
      </c>
      <c r="F43" s="67">
        <f t="shared" si="0"/>
        <v>1.179339271691328</v>
      </c>
      <c r="G43" s="67">
        <f t="shared" si="1"/>
        <v>1.179339271691328</v>
      </c>
      <c r="H43" s="67">
        <f t="shared" si="2"/>
        <v>0</v>
      </c>
      <c r="I43" s="67">
        <f t="shared" si="3"/>
        <v>6.6470959034833887</v>
      </c>
      <c r="J43" s="67">
        <f t="shared" si="4"/>
        <v>1.0132018297101701</v>
      </c>
      <c r="K43" s="100">
        <f t="shared" si="6"/>
        <v>0.67546788647344669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9.1240874539319989</v>
      </c>
      <c r="D44" s="418">
        <f>Dry_Matter_Content!E31</f>
        <v>0.44</v>
      </c>
      <c r="E44" s="284">
        <f>MCF!R43</f>
        <v>1</v>
      </c>
      <c r="F44" s="67">
        <f t="shared" si="0"/>
        <v>1.2043795439190239</v>
      </c>
      <c r="G44" s="67">
        <f t="shared" si="1"/>
        <v>1.2043795439190239</v>
      </c>
      <c r="H44" s="67">
        <f t="shared" si="2"/>
        <v>0</v>
      </c>
      <c r="I44" s="67">
        <f t="shared" si="3"/>
        <v>6.8123004902299105</v>
      </c>
      <c r="J44" s="67">
        <f t="shared" si="4"/>
        <v>1.0391749571725022</v>
      </c>
      <c r="K44" s="100">
        <f t="shared" si="6"/>
        <v>0.69278330478166805</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9.3137864859600015</v>
      </c>
      <c r="D45" s="418">
        <f>Dry_Matter_Content!E32</f>
        <v>0.44</v>
      </c>
      <c r="E45" s="284">
        <f>MCF!R44</f>
        <v>1</v>
      </c>
      <c r="F45" s="67">
        <f t="shared" si="0"/>
        <v>1.2294198161467202</v>
      </c>
      <c r="G45" s="67">
        <f t="shared" si="1"/>
        <v>1.2294198161467202</v>
      </c>
      <c r="H45" s="67">
        <f t="shared" si="2"/>
        <v>0</v>
      </c>
      <c r="I45" s="67">
        <f t="shared" si="3"/>
        <v>6.9767180598359921</v>
      </c>
      <c r="J45" s="67">
        <f t="shared" si="4"/>
        <v>1.0650022465406384</v>
      </c>
      <c r="K45" s="100">
        <f t="shared" si="6"/>
        <v>0.71000149769375887</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9.5034855179880005</v>
      </c>
      <c r="D46" s="418">
        <f>Dry_Matter_Content!E33</f>
        <v>0.44</v>
      </c>
      <c r="E46" s="284">
        <f>MCF!R45</f>
        <v>1</v>
      </c>
      <c r="F46" s="67">
        <f t="shared" si="0"/>
        <v>1.2544600883744159</v>
      </c>
      <c r="G46" s="67">
        <f t="shared" si="1"/>
        <v>1.2544600883744159</v>
      </c>
      <c r="H46" s="67">
        <f t="shared" si="2"/>
        <v>0</v>
      </c>
      <c r="I46" s="67">
        <f t="shared" si="3"/>
        <v>7.1404716507706265</v>
      </c>
      <c r="J46" s="67">
        <f t="shared" si="4"/>
        <v>1.090706497439782</v>
      </c>
      <c r="K46" s="100">
        <f t="shared" si="6"/>
        <v>0.72713766495985466</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9.6931845500160012</v>
      </c>
      <c r="D47" s="418">
        <f>Dry_Matter_Content!E34</f>
        <v>0.44</v>
      </c>
      <c r="E47" s="284">
        <f>MCF!R46</f>
        <v>1</v>
      </c>
      <c r="F47" s="67">
        <f t="shared" si="0"/>
        <v>1.279500360602112</v>
      </c>
      <c r="G47" s="67">
        <f t="shared" si="1"/>
        <v>1.279500360602112</v>
      </c>
      <c r="H47" s="67">
        <f t="shared" si="2"/>
        <v>0</v>
      </c>
      <c r="I47" s="67">
        <f t="shared" si="3"/>
        <v>7.3036650662611899</v>
      </c>
      <c r="J47" s="67">
        <f t="shared" si="4"/>
        <v>1.1163069451115486</v>
      </c>
      <c r="K47" s="100">
        <f t="shared" si="6"/>
        <v>0.74420463007436566</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9.8828835820440002</v>
      </c>
      <c r="D48" s="418">
        <f>Dry_Matter_Content!E35</f>
        <v>0.44</v>
      </c>
      <c r="E48" s="284">
        <f>MCF!R47</f>
        <v>1</v>
      </c>
      <c r="F48" s="67">
        <f t="shared" si="0"/>
        <v>1.3045406328298081</v>
      </c>
      <c r="G48" s="67">
        <f t="shared" si="1"/>
        <v>1.3045406328298081</v>
      </c>
      <c r="H48" s="67">
        <f t="shared" si="2"/>
        <v>0</v>
      </c>
      <c r="I48" s="67">
        <f t="shared" si="3"/>
        <v>7.4663858814384696</v>
      </c>
      <c r="J48" s="67">
        <f t="shared" si="4"/>
        <v>1.1418198176525285</v>
      </c>
      <c r="K48" s="100">
        <f t="shared" si="6"/>
        <v>0.76121321176835233</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10.072582614071999</v>
      </c>
      <c r="D49" s="418">
        <f>Dry_Matter_Content!E36</f>
        <v>0.44</v>
      </c>
      <c r="E49" s="284">
        <f>MCF!R48</f>
        <v>1</v>
      </c>
      <c r="F49" s="67">
        <f t="shared" si="0"/>
        <v>1.3295809050575038</v>
      </c>
      <c r="G49" s="67">
        <f t="shared" si="1"/>
        <v>1.3295809050575038</v>
      </c>
      <c r="H49" s="67">
        <f t="shared" si="2"/>
        <v>0</v>
      </c>
      <c r="I49" s="67">
        <f t="shared" si="3"/>
        <v>7.6287079803591187</v>
      </c>
      <c r="J49" s="67">
        <f t="shared" si="4"/>
        <v>1.1672588061368545</v>
      </c>
      <c r="K49" s="100">
        <f t="shared" si="6"/>
        <v>0.7781725374245696</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6.4360725191170447</v>
      </c>
      <c r="J50" s="67">
        <f t="shared" si="4"/>
        <v>1.192635461242074</v>
      </c>
      <c r="K50" s="100">
        <f t="shared" si="6"/>
        <v>0.79509030749471599</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5.4298879414419066</v>
      </c>
      <c r="J51" s="67">
        <f t="shared" si="4"/>
        <v>1.0061845776751379</v>
      </c>
      <c r="K51" s="100">
        <f t="shared" si="6"/>
        <v>0.67078971845009194</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4.5810054142555012</v>
      </c>
      <c r="J52" s="67">
        <f t="shared" si="4"/>
        <v>0.848882527186405</v>
      </c>
      <c r="K52" s="100">
        <f t="shared" si="6"/>
        <v>0.56592168479093663</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3.8648330926449082</v>
      </c>
      <c r="J53" s="67">
        <f t="shared" si="4"/>
        <v>0.71617232161059308</v>
      </c>
      <c r="K53" s="100">
        <f t="shared" si="6"/>
        <v>0.47744821440706203</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3.2606237022819009</v>
      </c>
      <c r="J54" s="67">
        <f t="shared" si="4"/>
        <v>0.60420939036300725</v>
      </c>
      <c r="K54" s="100">
        <f t="shared" si="6"/>
        <v>0.40280626024200483</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2.7508734977754816</v>
      </c>
      <c r="J55" s="67">
        <f t="shared" si="4"/>
        <v>0.50975020450641939</v>
      </c>
      <c r="K55" s="100">
        <f t="shared" si="6"/>
        <v>0.33983346967094624</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2.3208151849806042</v>
      </c>
      <c r="J56" s="67">
        <f t="shared" si="4"/>
        <v>0.43005831279487738</v>
      </c>
      <c r="K56" s="100">
        <f t="shared" si="6"/>
        <v>0.28670554186325159</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1.9579901173907639</v>
      </c>
      <c r="J57" s="67">
        <f t="shared" si="4"/>
        <v>0.36282506758984046</v>
      </c>
      <c r="K57" s="100">
        <f t="shared" si="6"/>
        <v>0.24188337839322696</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1.6518873732860107</v>
      </c>
      <c r="J58" s="67">
        <f t="shared" si="4"/>
        <v>0.3061027441047533</v>
      </c>
      <c r="K58" s="100">
        <f t="shared" si="6"/>
        <v>0.20406849606983551</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1.3936392578212242</v>
      </c>
      <c r="J59" s="67">
        <f t="shared" si="4"/>
        <v>0.25824811546478643</v>
      </c>
      <c r="K59" s="100">
        <f t="shared" si="6"/>
        <v>0.1721654103098576</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1.1757644088512635</v>
      </c>
      <c r="J60" s="67">
        <f t="shared" si="4"/>
        <v>0.21787484896996079</v>
      </c>
      <c r="K60" s="100">
        <f t="shared" si="6"/>
        <v>0.14524989931330717</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0.99195106435405678</v>
      </c>
      <c r="J61" s="67">
        <f t="shared" si="4"/>
        <v>0.18381334449720679</v>
      </c>
      <c r="K61" s="100">
        <f t="shared" si="6"/>
        <v>0.12254222966480452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0.83687421278085294</v>
      </c>
      <c r="J62" s="67">
        <f t="shared" si="4"/>
        <v>0.15507685157320386</v>
      </c>
      <c r="K62" s="100">
        <f t="shared" si="6"/>
        <v>0.10338456771546924</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0.70604132924000129</v>
      </c>
      <c r="J63" s="67">
        <f t="shared" si="4"/>
        <v>0.13083288354085165</v>
      </c>
      <c r="K63" s="100">
        <f t="shared" si="6"/>
        <v>8.7221922360567763E-2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0.59566222854273265</v>
      </c>
      <c r="J64" s="67">
        <f t="shared" si="4"/>
        <v>0.11037910069726864</v>
      </c>
      <c r="K64" s="100">
        <f t="shared" si="6"/>
        <v>7.3586067131512417E-2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0.5025392647968977</v>
      </c>
      <c r="J65" s="67">
        <f t="shared" si="4"/>
        <v>9.3122963745834911E-2</v>
      </c>
      <c r="K65" s="100">
        <f t="shared" si="6"/>
        <v>6.2081975830556607E-2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0.42397469666735621</v>
      </c>
      <c r="J66" s="67">
        <f t="shared" si="4"/>
        <v>7.856456812954149E-2</v>
      </c>
      <c r="K66" s="100">
        <f t="shared" si="6"/>
        <v>5.2376378753027655E-2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0.35769253470537249</v>
      </c>
      <c r="J67" s="67">
        <f t="shared" si="4"/>
        <v>6.6282161961983721E-2</v>
      </c>
      <c r="K67" s="100">
        <f t="shared" si="6"/>
        <v>4.4188107974655812E-2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0.3017726066901037</v>
      </c>
      <c r="J68" s="67">
        <f t="shared" si="4"/>
        <v>5.5919928015268794E-2</v>
      </c>
      <c r="K68" s="100">
        <f t="shared" si="6"/>
        <v>3.7279952010179196E-2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0.25459493087701895</v>
      </c>
      <c r="J69" s="67">
        <f t="shared" si="4"/>
        <v>4.7177675813084727E-2</v>
      </c>
      <c r="K69" s="100">
        <f t="shared" si="6"/>
        <v>3.1451783875389813E-2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0.21479278566472917</v>
      </c>
      <c r="J70" s="67">
        <f t="shared" si="4"/>
        <v>3.9802145212289773E-2</v>
      </c>
      <c r="K70" s="100">
        <f t="shared" si="6"/>
        <v>2.6534763474859849E-2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0.1812131161240601</v>
      </c>
      <c r="J71" s="67">
        <f t="shared" si="4"/>
        <v>3.3579669540669078E-2</v>
      </c>
      <c r="K71" s="100">
        <f t="shared" si="6"/>
        <v>2.2386446360446052E-2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0.15288313037966436</v>
      </c>
      <c r="J72" s="67">
        <f t="shared" si="4"/>
        <v>2.8329985744395752E-2</v>
      </c>
      <c r="K72" s="100">
        <f t="shared" si="6"/>
        <v>1.88866571629305E-2</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0.12898211815244054</v>
      </c>
      <c r="J73" s="67">
        <f t="shared" si="4"/>
        <v>2.3901012227223808E-2</v>
      </c>
      <c r="K73" s="100">
        <f t="shared" si="6"/>
        <v>1.5934008151482538E-2</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0.10881767505529184</v>
      </c>
      <c r="J74" s="67">
        <f t="shared" si="4"/>
        <v>2.0164443097148699E-2</v>
      </c>
      <c r="K74" s="100">
        <f t="shared" si="6"/>
        <v>1.34429620647658E-2</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9.1805643867967676E-2</v>
      </c>
      <c r="J75" s="67">
        <f t="shared" si="4"/>
        <v>1.7012031187324174E-2</v>
      </c>
      <c r="K75" s="100">
        <f t="shared" si="6"/>
        <v>1.1341354124882783E-2</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7.7453191696381873E-2</v>
      </c>
      <c r="J76" s="67">
        <f t="shared" si="4"/>
        <v>1.4352452171585808E-2</v>
      </c>
      <c r="K76" s="100">
        <f t="shared" si="6"/>
        <v>9.5683014477238714E-3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6.5344532767332569E-2</v>
      </c>
      <c r="J77" s="67">
        <f t="shared" si="4"/>
        <v>1.2108658929049311E-2</v>
      </c>
      <c r="K77" s="100">
        <f t="shared" si="6"/>
        <v>8.0724392860328734E-3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5.5128883252728016E-2</v>
      </c>
      <c r="J78" s="67">
        <f t="shared" si="4"/>
        <v>1.0215649514604552E-2</v>
      </c>
      <c r="K78" s="100">
        <f t="shared" si="6"/>
        <v>6.8104330097363674E-3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4.6510299178576228E-2</v>
      </c>
      <c r="J79" s="67">
        <f t="shared" si="4"/>
        <v>8.6185840741517857E-3</v>
      </c>
      <c r="K79" s="100">
        <f t="shared" si="6"/>
        <v>5.7457227161011905E-3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3.9239103026336451E-2</v>
      </c>
      <c r="J80" s="67">
        <f t="shared" si="4"/>
        <v>7.2711961522397787E-3</v>
      </c>
      <c r="K80" s="100">
        <f t="shared" si="6"/>
        <v>4.8474641014931855E-3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3.3104650658120745E-2</v>
      </c>
      <c r="J81" s="67">
        <f t="shared" si="4"/>
        <v>6.1344523682157048E-3</v>
      </c>
      <c r="K81" s="100">
        <f t="shared" si="6"/>
        <v>4.0896349121438032E-3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2.7929229025970791E-2</v>
      </c>
      <c r="J82" s="67">
        <f t="shared" si="4"/>
        <v>5.1754216321499534E-3</v>
      </c>
      <c r="K82" s="100">
        <f t="shared" si="6"/>
        <v>3.4502810880999686E-3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2.3562907883874044E-2</v>
      </c>
      <c r="J83" s="67">
        <f t="shared" ref="J83:J99" si="16">I82*(1-$K$10)+H83</f>
        <v>4.366321142096747E-3</v>
      </c>
      <c r="K83" s="100">
        <f t="shared" si="6"/>
        <v>2.9108807613978313E-3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1.9879196358326079E-2</v>
      </c>
      <c r="J84" s="67">
        <f t="shared" si="16"/>
        <v>3.6837115255479651E-3</v>
      </c>
      <c r="K84" s="100">
        <f t="shared" si="6"/>
        <v>2.4558076836986432E-3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1.6771378549730671E-2</v>
      </c>
      <c r="J85" s="67">
        <f t="shared" si="16"/>
        <v>3.1078178085954086E-3</v>
      </c>
      <c r="K85" s="100">
        <f t="shared" ref="K85:K99" si="18">J85*CH4_fraction*conv</f>
        <v>2.0718785390636055E-3</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1.4149422008227049E-2</v>
      </c>
      <c r="J86" s="67">
        <f t="shared" si="16"/>
        <v>2.6219565415036205E-3</v>
      </c>
      <c r="K86" s="100">
        <f t="shared" si="18"/>
        <v>1.7479710276690802E-3</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1.1937369523515708E-2</v>
      </c>
      <c r="J87" s="67">
        <f t="shared" si="16"/>
        <v>2.2120524847113405E-3</v>
      </c>
      <c r="K87" s="100">
        <f t="shared" si="18"/>
        <v>1.4747016564742269E-3</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1.0071138669700139E-2</v>
      </c>
      <c r="J88" s="67">
        <f t="shared" si="16"/>
        <v>1.8662308538155679E-3</v>
      </c>
      <c r="K88" s="100">
        <f t="shared" si="18"/>
        <v>1.2441539025437119E-3</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8.4966653586893166E-3</v>
      </c>
      <c r="J89" s="67">
        <f t="shared" si="16"/>
        <v>1.5744733110108235E-3</v>
      </c>
      <c r="K89" s="100">
        <f t="shared" si="18"/>
        <v>1.0496488740072156E-3</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7.168337621519469E-3</v>
      </c>
      <c r="J90" s="67">
        <f t="shared" si="16"/>
        <v>1.3283277371698475E-3</v>
      </c>
      <c r="K90" s="100">
        <f t="shared" si="18"/>
        <v>8.8555182477989829E-4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6.0476742447601803E-3</v>
      </c>
      <c r="J91" s="67">
        <f t="shared" si="16"/>
        <v>1.1206633767592887E-3</v>
      </c>
      <c r="K91" s="100">
        <f t="shared" si="18"/>
        <v>7.4710891783952575E-4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5.1022099825402704E-3</v>
      </c>
      <c r="J92" s="67">
        <f t="shared" si="16"/>
        <v>9.4546426221990944E-4</v>
      </c>
      <c r="K92" s="100">
        <f t="shared" si="18"/>
        <v>6.3030950814660629E-4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4.3045550491560758E-3</v>
      </c>
      <c r="J93" s="67">
        <f t="shared" si="16"/>
        <v>7.9765493338419509E-4</v>
      </c>
      <c r="K93" s="100">
        <f t="shared" si="18"/>
        <v>5.3176995558946332E-4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3.6316016460752982E-3</v>
      </c>
      <c r="J94" s="67">
        <f t="shared" si="16"/>
        <v>6.7295340308077764E-4</v>
      </c>
      <c r="K94" s="100">
        <f t="shared" si="18"/>
        <v>4.4863560205385172E-4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3.0638545366872415E-3</v>
      </c>
      <c r="J95" s="67">
        <f t="shared" si="16"/>
        <v>5.6774710938805662E-4</v>
      </c>
      <c r="K95" s="100">
        <f t="shared" si="18"/>
        <v>3.7849807292537104E-4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2.5848662757722396E-3</v>
      </c>
      <c r="J96" s="67">
        <f t="shared" si="16"/>
        <v>4.7898826091500175E-4</v>
      </c>
      <c r="K96" s="100">
        <f t="shared" si="18"/>
        <v>3.193255072766678E-4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2.180760732475564E-3</v>
      </c>
      <c r="J97" s="67">
        <f t="shared" si="16"/>
        <v>4.041055432966757E-4</v>
      </c>
      <c r="K97" s="100">
        <f t="shared" si="18"/>
        <v>2.6940369553111711E-4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1.8398311034045921E-3</v>
      </c>
      <c r="J98" s="67">
        <f t="shared" si="16"/>
        <v>3.4092962907097192E-4</v>
      </c>
      <c r="K98" s="100">
        <f t="shared" si="18"/>
        <v>2.2728641938064793E-4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1.5522007704221574E-3</v>
      </c>
      <c r="J99" s="68">
        <f t="shared" si="16"/>
        <v>2.8763033298243463E-4</v>
      </c>
      <c r="K99" s="102">
        <f t="shared" si="18"/>
        <v>1.9175355532162307E-4</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3.5901494919179999</v>
      </c>
      <c r="Q19" s="283">
        <f>MCF!R18</f>
        <v>1</v>
      </c>
      <c r="R19" s="130">
        <f t="shared" ref="R19:R82" si="5">P19*$W$6*DOCF*Q19</f>
        <v>0.77188214076236994</v>
      </c>
      <c r="S19" s="65">
        <f>R19*$W$12</f>
        <v>0.77188214076236994</v>
      </c>
      <c r="T19" s="65">
        <f>R19*(1-$W$12)</f>
        <v>0</v>
      </c>
      <c r="U19" s="65">
        <f>S19+U18*$W$10</f>
        <v>0.77188214076236994</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3.6620322060960002</v>
      </c>
      <c r="Q20" s="284">
        <f>MCF!R19</f>
        <v>1</v>
      </c>
      <c r="R20" s="67">
        <f t="shared" si="5"/>
        <v>0.78733692431064006</v>
      </c>
      <c r="S20" s="67">
        <f>R20*$W$12</f>
        <v>0.78733692431064006</v>
      </c>
      <c r="T20" s="67">
        <f>R20*(1-$W$12)</f>
        <v>0</v>
      </c>
      <c r="U20" s="67">
        <f>S20+U19*$W$10</f>
        <v>1.5326705001432699</v>
      </c>
      <c r="V20" s="67">
        <f>U19*(1-$W$10)+T20</f>
        <v>2.6548564929740205E-2</v>
      </c>
      <c r="W20" s="100">
        <f>V20*CH4_fraction*conv</f>
        <v>1.7699043286493469E-2</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3.7455568769520005</v>
      </c>
      <c r="Q21" s="284">
        <f>MCF!R20</f>
        <v>1</v>
      </c>
      <c r="R21" s="67">
        <f t="shared" si="5"/>
        <v>0.80529472854468009</v>
      </c>
      <c r="S21" s="67">
        <f t="shared" ref="S21:S84" si="7">R21*$W$12</f>
        <v>0.80529472854468009</v>
      </c>
      <c r="T21" s="67">
        <f t="shared" ref="T21:T84" si="8">R21*(1-$W$12)</f>
        <v>0</v>
      </c>
      <c r="U21" s="67">
        <f t="shared" ref="U21:U84" si="9">S21+U20*$W$10</f>
        <v>2.2852496648212148</v>
      </c>
      <c r="V21" s="67">
        <f t="shared" ref="V21:V84" si="10">U20*(1-$W$10)+T21</f>
        <v>5.2715563866735191E-2</v>
      </c>
      <c r="W21" s="100">
        <f t="shared" ref="W21:W84" si="11">V21*CH4_fraction*conv</f>
        <v>3.5143709244490125E-2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3.8655358119179999</v>
      </c>
      <c r="Q22" s="284">
        <f>MCF!R21</f>
        <v>1</v>
      </c>
      <c r="R22" s="67">
        <f t="shared" si="5"/>
        <v>0.83109019956236996</v>
      </c>
      <c r="S22" s="67">
        <f t="shared" si="7"/>
        <v>0.83109019956236996</v>
      </c>
      <c r="T22" s="67">
        <f t="shared" si="8"/>
        <v>0</v>
      </c>
      <c r="U22" s="67">
        <f t="shared" si="9"/>
        <v>3.0377396534145231</v>
      </c>
      <c r="V22" s="67">
        <f t="shared" si="10"/>
        <v>7.8600210969061446E-2</v>
      </c>
      <c r="W22" s="100">
        <f t="shared" si="11"/>
        <v>5.2400140646040962E-2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3.9104650900259998</v>
      </c>
      <c r="Q23" s="284">
        <f>MCF!R22</f>
        <v>1</v>
      </c>
      <c r="R23" s="67">
        <f t="shared" si="5"/>
        <v>0.84074999435558995</v>
      </c>
      <c r="S23" s="67">
        <f t="shared" si="7"/>
        <v>0.84074999435558995</v>
      </c>
      <c r="T23" s="67">
        <f t="shared" si="8"/>
        <v>0</v>
      </c>
      <c r="U23" s="67">
        <f t="shared" si="9"/>
        <v>3.7740078568730362</v>
      </c>
      <c r="V23" s="67">
        <f t="shared" si="10"/>
        <v>0.10448179089707685</v>
      </c>
      <c r="W23" s="100">
        <f t="shared" si="11"/>
        <v>6.9654527264717894E-2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4.019166955188</v>
      </c>
      <c r="Q24" s="284">
        <f>MCF!R23</f>
        <v>1</v>
      </c>
      <c r="R24" s="67">
        <f t="shared" si="5"/>
        <v>0.86412089536542003</v>
      </c>
      <c r="S24" s="67">
        <f t="shared" si="7"/>
        <v>0.86412089536542003</v>
      </c>
      <c r="T24" s="67">
        <f t="shared" si="8"/>
        <v>0</v>
      </c>
      <c r="U24" s="67">
        <f t="shared" si="9"/>
        <v>4.5083233229606341</v>
      </c>
      <c r="V24" s="67">
        <f t="shared" si="10"/>
        <v>0.12980542927782177</v>
      </c>
      <c r="W24" s="100">
        <f t="shared" si="11"/>
        <v>8.6536952851881177E-2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4.0655213575020008</v>
      </c>
      <c r="Q25" s="284">
        <f>MCF!R24</f>
        <v>1</v>
      </c>
      <c r="R25" s="67">
        <f t="shared" si="5"/>
        <v>0.87408709186293021</v>
      </c>
      <c r="S25" s="67">
        <f t="shared" si="7"/>
        <v>0.87408709186293021</v>
      </c>
      <c r="T25" s="67">
        <f t="shared" si="8"/>
        <v>0</v>
      </c>
      <c r="U25" s="67">
        <f t="shared" si="9"/>
        <v>5.2273485107540285</v>
      </c>
      <c r="V25" s="67">
        <f t="shared" si="10"/>
        <v>0.15506190406953577</v>
      </c>
      <c r="W25" s="100">
        <f t="shared" si="11"/>
        <v>0.10337460271302384</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4.1106571753500001</v>
      </c>
      <c r="Q26" s="284">
        <f>MCF!R25</f>
        <v>1</v>
      </c>
      <c r="R26" s="67">
        <f t="shared" si="5"/>
        <v>0.88379129270025003</v>
      </c>
      <c r="S26" s="67">
        <f t="shared" si="7"/>
        <v>0.88379129270025003</v>
      </c>
      <c r="T26" s="67">
        <f t="shared" si="8"/>
        <v>0</v>
      </c>
      <c r="U26" s="67">
        <f t="shared" si="9"/>
        <v>5.9313473273502639</v>
      </c>
      <c r="V26" s="67">
        <f t="shared" si="10"/>
        <v>0.17979247610401466</v>
      </c>
      <c r="W26" s="100">
        <f t="shared" si="11"/>
        <v>0.11986165073600977</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4.1541269059619994</v>
      </c>
      <c r="Q27" s="284">
        <f>MCF!R26</f>
        <v>1</v>
      </c>
      <c r="R27" s="67">
        <f t="shared" si="5"/>
        <v>0.89313728478182985</v>
      </c>
      <c r="S27" s="67">
        <f t="shared" si="7"/>
        <v>0.89313728478182985</v>
      </c>
      <c r="T27" s="67">
        <f t="shared" si="8"/>
        <v>0</v>
      </c>
      <c r="U27" s="67">
        <f t="shared" si="9"/>
        <v>6.6204783897760855</v>
      </c>
      <c r="V27" s="67">
        <f t="shared" si="10"/>
        <v>0.20400622235600802</v>
      </c>
      <c r="W27" s="100">
        <f t="shared" si="11"/>
        <v>0.13600414823733867</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4.19537289204</v>
      </c>
      <c r="Q28" s="284">
        <f>MCF!R27</f>
        <v>1</v>
      </c>
      <c r="R28" s="67">
        <f t="shared" si="5"/>
        <v>0.90200517178859996</v>
      </c>
      <c r="S28" s="67">
        <f t="shared" si="7"/>
        <v>0.90200517178859996</v>
      </c>
      <c r="T28" s="67">
        <f t="shared" si="8"/>
        <v>0</v>
      </c>
      <c r="U28" s="67">
        <f t="shared" si="9"/>
        <v>7.2947749631725607</v>
      </c>
      <c r="V28" s="67">
        <f t="shared" si="10"/>
        <v>0.22770859839212512</v>
      </c>
      <c r="W28" s="100">
        <f t="shared" si="11"/>
        <v>0.15180573226141675</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5.0085886950000003</v>
      </c>
      <c r="Q29" s="284">
        <f>MCF!R28</f>
        <v>1</v>
      </c>
      <c r="R29" s="67">
        <f t="shared" si="5"/>
        <v>1.076846569425</v>
      </c>
      <c r="S29" s="67">
        <f t="shared" si="7"/>
        <v>1.076846569425</v>
      </c>
      <c r="T29" s="67">
        <f t="shared" si="8"/>
        <v>0</v>
      </c>
      <c r="U29" s="67">
        <f t="shared" si="9"/>
        <v>8.120720784244515</v>
      </c>
      <c r="V29" s="67">
        <f t="shared" si="10"/>
        <v>0.25090074835304615</v>
      </c>
      <c r="W29" s="100">
        <f t="shared" si="11"/>
        <v>0.16726716556869742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5.2096000546260006</v>
      </c>
      <c r="Q30" s="284">
        <f>MCF!R29</f>
        <v>1</v>
      </c>
      <c r="R30" s="67">
        <f t="shared" si="5"/>
        <v>1.1200640117445901</v>
      </c>
      <c r="S30" s="67">
        <f t="shared" si="7"/>
        <v>1.1200640117445901</v>
      </c>
      <c r="T30" s="67">
        <f t="shared" si="8"/>
        <v>0</v>
      </c>
      <c r="U30" s="67">
        <f t="shared" si="9"/>
        <v>8.9614759849264871</v>
      </c>
      <c r="V30" s="67">
        <f t="shared" si="10"/>
        <v>0.27930881106261851</v>
      </c>
      <c r="W30" s="100">
        <f t="shared" si="11"/>
        <v>0.18620587404174566</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5.2661299814640001</v>
      </c>
      <c r="Q31" s="284">
        <f>MCF!R30</f>
        <v>1</v>
      </c>
      <c r="R31" s="67">
        <f t="shared" si="5"/>
        <v>1.1322179460147601</v>
      </c>
      <c r="S31" s="67">
        <f t="shared" si="7"/>
        <v>1.1322179460147601</v>
      </c>
      <c r="T31" s="67">
        <f t="shared" si="8"/>
        <v>0</v>
      </c>
      <c r="U31" s="67">
        <f t="shared" si="9"/>
        <v>9.7854676947218859</v>
      </c>
      <c r="V31" s="67">
        <f t="shared" si="10"/>
        <v>0.30822623621936113</v>
      </c>
      <c r="W31" s="100">
        <f t="shared" si="11"/>
        <v>0.20548415747957408</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5.3770211678699997</v>
      </c>
      <c r="Q32" s="284">
        <f>MCF!R31</f>
        <v>1</v>
      </c>
      <c r="R32" s="67">
        <f t="shared" si="5"/>
        <v>1.1560595510920499</v>
      </c>
      <c r="S32" s="67">
        <f t="shared" si="7"/>
        <v>1.1560595510920499</v>
      </c>
      <c r="T32" s="67">
        <f t="shared" si="8"/>
        <v>0</v>
      </c>
      <c r="U32" s="67">
        <f t="shared" si="9"/>
        <v>10.604960157728945</v>
      </c>
      <c r="V32" s="67">
        <f t="shared" si="10"/>
        <v>0.33656708808498997</v>
      </c>
      <c r="W32" s="100">
        <f t="shared" si="11"/>
        <v>0.22437805872332664</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5.4871137339480001</v>
      </c>
      <c r="Q33" s="284">
        <f>MCF!R32</f>
        <v>1</v>
      </c>
      <c r="R33" s="67">
        <f t="shared" si="5"/>
        <v>1.17972945279882</v>
      </c>
      <c r="S33" s="67">
        <f t="shared" si="7"/>
        <v>1.17972945279882</v>
      </c>
      <c r="T33" s="67">
        <f t="shared" si="8"/>
        <v>0</v>
      </c>
      <c r="U33" s="67">
        <f t="shared" si="9"/>
        <v>11.419936420297587</v>
      </c>
      <c r="V33" s="67">
        <f t="shared" si="10"/>
        <v>0.36475319023017938</v>
      </c>
      <c r="W33" s="100">
        <f t="shared" si="11"/>
        <v>0.24316879348678624</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5.5944524368260007</v>
      </c>
      <c r="Q34" s="284">
        <f>MCF!R33</f>
        <v>1</v>
      </c>
      <c r="R34" s="67">
        <f t="shared" si="5"/>
        <v>1.2028072739175901</v>
      </c>
      <c r="S34" s="67">
        <f t="shared" si="7"/>
        <v>1.2028072739175901</v>
      </c>
      <c r="T34" s="67">
        <f t="shared" si="8"/>
        <v>0</v>
      </c>
      <c r="U34" s="67">
        <f t="shared" si="9"/>
        <v>12.229959734673985</v>
      </c>
      <c r="V34" s="67">
        <f t="shared" si="10"/>
        <v>0.39278395954119205</v>
      </c>
      <c r="W34" s="100">
        <f t="shared" si="11"/>
        <v>0.26185597302746133</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5.7025828753740004</v>
      </c>
      <c r="Q35" s="284">
        <f>MCF!R34</f>
        <v>1</v>
      </c>
      <c r="R35" s="67">
        <f t="shared" si="5"/>
        <v>1.2260553182054101</v>
      </c>
      <c r="S35" s="67">
        <f t="shared" si="7"/>
        <v>1.2260553182054101</v>
      </c>
      <c r="T35" s="67">
        <f t="shared" si="8"/>
        <v>0</v>
      </c>
      <c r="U35" s="67">
        <f t="shared" si="9"/>
        <v>13.035370678618559</v>
      </c>
      <c r="V35" s="67">
        <f t="shared" si="10"/>
        <v>0.42064437426083462</v>
      </c>
      <c r="W35" s="100">
        <f t="shared" si="11"/>
        <v>0.28042958284055641</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5.8375428261480007</v>
      </c>
      <c r="Q36" s="284">
        <f>MCF!R35</f>
        <v>1</v>
      </c>
      <c r="R36" s="67">
        <f t="shared" si="5"/>
        <v>1.2550717076218201</v>
      </c>
      <c r="S36" s="67">
        <f t="shared" si="7"/>
        <v>1.2550717076218201</v>
      </c>
      <c r="T36" s="67">
        <f t="shared" si="8"/>
        <v>0</v>
      </c>
      <c r="U36" s="67">
        <f t="shared" si="9"/>
        <v>13.84209623782097</v>
      </c>
      <c r="V36" s="67">
        <f t="shared" si="10"/>
        <v>0.44834614841940873</v>
      </c>
      <c r="W36" s="100">
        <f t="shared" si="11"/>
        <v>0.2988974322796058</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5.9831258042159998</v>
      </c>
      <c r="Q37" s="284">
        <f>MCF!R36</f>
        <v>1</v>
      </c>
      <c r="R37" s="67">
        <f t="shared" si="5"/>
        <v>1.28637204790644</v>
      </c>
      <c r="S37" s="67">
        <f t="shared" si="7"/>
        <v>1.28637204790644</v>
      </c>
      <c r="T37" s="67">
        <f t="shared" si="8"/>
        <v>0</v>
      </c>
      <c r="U37" s="67">
        <f t="shared" si="9"/>
        <v>14.652375147504852</v>
      </c>
      <c r="V37" s="67">
        <f t="shared" si="10"/>
        <v>0.47609313822255755</v>
      </c>
      <c r="W37" s="100">
        <f t="shared" si="11"/>
        <v>0.31739542548170502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6.1287087822839998</v>
      </c>
      <c r="Q38" s="284">
        <f>MCF!R37</f>
        <v>1</v>
      </c>
      <c r="R38" s="67">
        <f t="shared" si="5"/>
        <v>1.3176723881910599</v>
      </c>
      <c r="S38" s="67">
        <f t="shared" si="7"/>
        <v>1.3176723881910599</v>
      </c>
      <c r="T38" s="67">
        <f t="shared" si="8"/>
        <v>0</v>
      </c>
      <c r="U38" s="67">
        <f t="shared" si="9"/>
        <v>15.466085191659504</v>
      </c>
      <c r="V38" s="67">
        <f t="shared" si="10"/>
        <v>0.50396234403640761</v>
      </c>
      <c r="W38" s="100">
        <f t="shared" si="11"/>
        <v>0.33597489602427172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6.2742917603519999</v>
      </c>
      <c r="Q39" s="284">
        <f>MCF!R38</f>
        <v>1</v>
      </c>
      <c r="R39" s="67">
        <f t="shared" si="5"/>
        <v>1.3489727284756801</v>
      </c>
      <c r="S39" s="67">
        <f t="shared" si="7"/>
        <v>1.3489727284756801</v>
      </c>
      <c r="T39" s="67">
        <f t="shared" si="8"/>
        <v>0</v>
      </c>
      <c r="U39" s="67">
        <f t="shared" si="9"/>
        <v>16.283108357843041</v>
      </c>
      <c r="V39" s="67">
        <f t="shared" si="10"/>
        <v>0.53194956229214407</v>
      </c>
      <c r="W39" s="100">
        <f t="shared" si="11"/>
        <v>0.35463304152809605</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6.4198747384200008</v>
      </c>
      <c r="Q40" s="284">
        <f>MCF!R39</f>
        <v>1</v>
      </c>
      <c r="R40" s="67">
        <f t="shared" si="5"/>
        <v>1.3802730687603002</v>
      </c>
      <c r="S40" s="67">
        <f t="shared" si="7"/>
        <v>1.3802730687603002</v>
      </c>
      <c r="T40" s="67">
        <f t="shared" si="8"/>
        <v>0</v>
      </c>
      <c r="U40" s="67">
        <f t="shared" si="9"/>
        <v>17.103330692602391</v>
      </c>
      <c r="V40" s="67">
        <f t="shared" si="10"/>
        <v>0.56005073400095196</v>
      </c>
      <c r="W40" s="100">
        <f t="shared" si="11"/>
        <v>0.37336715600063464</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6.5654577164880017</v>
      </c>
      <c r="Q41" s="284">
        <f>MCF!R40</f>
        <v>1</v>
      </c>
      <c r="R41" s="67">
        <f t="shared" si="5"/>
        <v>1.4115734090449203</v>
      </c>
      <c r="S41" s="67">
        <f t="shared" si="7"/>
        <v>1.4115734090449203</v>
      </c>
      <c r="T41" s="67">
        <f t="shared" si="8"/>
        <v>0</v>
      </c>
      <c r="U41" s="67">
        <f t="shared" si="9"/>
        <v>17.926642161866063</v>
      </c>
      <c r="V41" s="67">
        <f t="shared" si="10"/>
        <v>0.58826193978124675</v>
      </c>
      <c r="W41" s="100">
        <f t="shared" si="11"/>
        <v>0.39217462652083113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6.7110406945560008</v>
      </c>
      <c r="Q42" s="284">
        <f>MCF!R41</f>
        <v>1</v>
      </c>
      <c r="R42" s="67">
        <f t="shared" si="5"/>
        <v>1.44287374932954</v>
      </c>
      <c r="S42" s="67">
        <f t="shared" si="7"/>
        <v>1.44287374932954</v>
      </c>
      <c r="T42" s="67">
        <f t="shared" si="8"/>
        <v>0</v>
      </c>
      <c r="U42" s="67">
        <f t="shared" si="9"/>
        <v>18.752936516138661</v>
      </c>
      <c r="V42" s="67">
        <f t="shared" si="10"/>
        <v>0.61657939505694215</v>
      </c>
      <c r="W42" s="100">
        <f t="shared" si="11"/>
        <v>0.41105293003796139</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6.856623672624</v>
      </c>
      <c r="Q43" s="284">
        <f>MCF!R42</f>
        <v>1</v>
      </c>
      <c r="R43" s="67">
        <f t="shared" si="5"/>
        <v>1.47417408961416</v>
      </c>
      <c r="S43" s="67">
        <f t="shared" si="7"/>
        <v>1.47417408961416</v>
      </c>
      <c r="T43" s="67">
        <f t="shared" si="8"/>
        <v>0</v>
      </c>
      <c r="U43" s="67">
        <f t="shared" si="9"/>
        <v>19.582111160331948</v>
      </c>
      <c r="V43" s="67">
        <f t="shared" si="10"/>
        <v>0.64499944542087095</v>
      </c>
      <c r="W43" s="100">
        <f t="shared" si="11"/>
        <v>0.42999963028058064</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7.002206650692</v>
      </c>
      <c r="Q44" s="284">
        <f>MCF!R43</f>
        <v>1</v>
      </c>
      <c r="R44" s="67">
        <f t="shared" si="5"/>
        <v>1.5054744298987799</v>
      </c>
      <c r="S44" s="67">
        <f t="shared" si="7"/>
        <v>1.5054744298987799</v>
      </c>
      <c r="T44" s="67">
        <f t="shared" si="8"/>
        <v>0</v>
      </c>
      <c r="U44" s="67">
        <f t="shared" si="9"/>
        <v>20.414067028073049</v>
      </c>
      <c r="V44" s="67">
        <f t="shared" si="10"/>
        <v>0.67351856215767958</v>
      </c>
      <c r="W44" s="100">
        <f t="shared" si="11"/>
        <v>0.44901237477178635</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7.1477896287600009</v>
      </c>
      <c r="Q45" s="284">
        <f>MCF!R44</f>
        <v>1</v>
      </c>
      <c r="R45" s="67">
        <f t="shared" si="5"/>
        <v>1.5367747701834003</v>
      </c>
      <c r="S45" s="67">
        <f t="shared" si="7"/>
        <v>1.5367747701834003</v>
      </c>
      <c r="T45" s="67">
        <f t="shared" si="8"/>
        <v>0</v>
      </c>
      <c r="U45" s="67">
        <f t="shared" si="9"/>
        <v>21.248708460335738</v>
      </c>
      <c r="V45" s="67">
        <f t="shared" si="10"/>
        <v>0.70213333792070987</v>
      </c>
      <c r="W45" s="100">
        <f t="shared" si="11"/>
        <v>0.46808889194713987</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7.293372606828</v>
      </c>
      <c r="Q46" s="284">
        <f>MCF!R45</f>
        <v>1</v>
      </c>
      <c r="R46" s="67">
        <f t="shared" si="5"/>
        <v>1.56807511046802</v>
      </c>
      <c r="S46" s="67">
        <f t="shared" si="7"/>
        <v>1.56807511046802</v>
      </c>
      <c r="T46" s="67">
        <f t="shared" si="8"/>
        <v>0</v>
      </c>
      <c r="U46" s="67">
        <f t="shared" si="9"/>
        <v>22.085943088246182</v>
      </c>
      <c r="V46" s="67">
        <f t="shared" si="10"/>
        <v>0.7308404825575735</v>
      </c>
      <c r="W46" s="100">
        <f t="shared" si="11"/>
        <v>0.48722698837171563</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7.4389555848960009</v>
      </c>
      <c r="Q47" s="284">
        <f>MCF!R46</f>
        <v>1</v>
      </c>
      <c r="R47" s="67">
        <f t="shared" si="5"/>
        <v>1.5993754507526401</v>
      </c>
      <c r="S47" s="67">
        <f t="shared" si="7"/>
        <v>1.5993754507526401</v>
      </c>
      <c r="T47" s="67">
        <f t="shared" si="8"/>
        <v>0</v>
      </c>
      <c r="U47" s="67">
        <f t="shared" si="9"/>
        <v>22.925681719919517</v>
      </c>
      <c r="V47" s="67">
        <f t="shared" si="10"/>
        <v>0.75963681907930447</v>
      </c>
      <c r="W47" s="100">
        <f t="shared" si="11"/>
        <v>0.50642454605286957</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7.584538562964001</v>
      </c>
      <c r="Q48" s="284">
        <f>MCF!R47</f>
        <v>1</v>
      </c>
      <c r="R48" s="67">
        <f t="shared" si="5"/>
        <v>1.6306757910372602</v>
      </c>
      <c r="S48" s="67">
        <f t="shared" si="7"/>
        <v>1.6306757910372602</v>
      </c>
      <c r="T48" s="67">
        <f t="shared" si="8"/>
        <v>0</v>
      </c>
      <c r="U48" s="67">
        <f t="shared" si="9"/>
        <v>23.767838231188627</v>
      </c>
      <c r="V48" s="67">
        <f t="shared" si="10"/>
        <v>0.78851927976814951</v>
      </c>
      <c r="W48" s="100">
        <f t="shared" si="11"/>
        <v>0.52567951984543293</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7.7301215410320001</v>
      </c>
      <c r="Q49" s="284">
        <f>MCF!R48</f>
        <v>1</v>
      </c>
      <c r="R49" s="67">
        <f t="shared" si="5"/>
        <v>1.6619761313218799</v>
      </c>
      <c r="S49" s="67">
        <f t="shared" si="7"/>
        <v>1.6619761313218799</v>
      </c>
      <c r="T49" s="67">
        <f t="shared" si="8"/>
        <v>0</v>
      </c>
      <c r="U49" s="67">
        <f t="shared" si="9"/>
        <v>24.612329460091274</v>
      </c>
      <c r="V49" s="67">
        <f t="shared" si="10"/>
        <v>0.81748490241923066</v>
      </c>
      <c r="W49" s="100">
        <f t="shared" si="11"/>
        <v>0.54498993494615378</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23.765798633379802</v>
      </c>
      <c r="V50" s="67">
        <f t="shared" si="10"/>
        <v>0.84653082671147339</v>
      </c>
      <c r="W50" s="100">
        <f t="shared" si="11"/>
        <v>0.56435388447431556</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22.948383882078208</v>
      </c>
      <c r="V51" s="67">
        <f t="shared" si="10"/>
        <v>0.81741475130159413</v>
      </c>
      <c r="W51" s="100">
        <f t="shared" si="11"/>
        <v>0.54494316753439609</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22.159083770892558</v>
      </c>
      <c r="V52" s="67">
        <f t="shared" si="10"/>
        <v>0.78930011118565091</v>
      </c>
      <c r="W52" s="100">
        <f t="shared" si="11"/>
        <v>0.52620007412376724</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21.396931308478994</v>
      </c>
      <c r="V53" s="67">
        <f t="shared" si="10"/>
        <v>0.76215246241356405</v>
      </c>
      <c r="W53" s="100">
        <f t="shared" si="11"/>
        <v>0.5081016416090427</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20.660992762758415</v>
      </c>
      <c r="V54" s="67">
        <f t="shared" si="10"/>
        <v>0.73593854572057882</v>
      </c>
      <c r="W54" s="100">
        <f t="shared" si="11"/>
        <v>0.49062569714705251</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19.950366516977908</v>
      </c>
      <c r="V55" s="67">
        <f t="shared" si="10"/>
        <v>0.71062624578050759</v>
      </c>
      <c r="W55" s="100">
        <f t="shared" si="11"/>
        <v>0.4737508305203384</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19.264181965117469</v>
      </c>
      <c r="V56" s="67">
        <f t="shared" si="10"/>
        <v>0.68618455186043881</v>
      </c>
      <c r="W56" s="100">
        <f t="shared" si="11"/>
        <v>0.4574563679069592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18.601598445288758</v>
      </c>
      <c r="V57" s="67">
        <f t="shared" si="10"/>
        <v>0.66258351982871067</v>
      </c>
      <c r="W57" s="100">
        <f t="shared" si="11"/>
        <v>0.44172234655247378</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17.961804209819153</v>
      </c>
      <c r="V58" s="67">
        <f t="shared" si="10"/>
        <v>0.63979423546960568</v>
      </c>
      <c r="W58" s="100">
        <f t="shared" si="11"/>
        <v>0.42652949031307041</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17.344015430759335</v>
      </c>
      <c r="V59" s="67">
        <f t="shared" si="10"/>
        <v>0.6177887790598201</v>
      </c>
      <c r="W59" s="100">
        <f t="shared" si="11"/>
        <v>0.41185918603988003</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16.747475239596024</v>
      </c>
      <c r="V60" s="67">
        <f t="shared" si="10"/>
        <v>0.59654019116331147</v>
      </c>
      <c r="W60" s="100">
        <f t="shared" si="11"/>
        <v>0.39769346077554096</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16.171452799993407</v>
      </c>
      <c r="V61" s="67">
        <f t="shared" si="10"/>
        <v>0.57602243960261768</v>
      </c>
      <c r="W61" s="100">
        <f t="shared" si="11"/>
        <v>0.38401495973507843</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15.615242412427223</v>
      </c>
      <c r="V62" s="67">
        <f t="shared" si="10"/>
        <v>0.55621038756618457</v>
      </c>
      <c r="W62" s="100">
        <f t="shared" si="11"/>
        <v>0.37080692504412305</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15.078162649614596</v>
      </c>
      <c r="V63" s="67">
        <f t="shared" si="10"/>
        <v>0.53707976281262804</v>
      </c>
      <c r="W63" s="100">
        <f t="shared" si="11"/>
        <v>0.35805317520841867</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14.559555521680393</v>
      </c>
      <c r="V64" s="67">
        <f t="shared" si="10"/>
        <v>0.51860712793420272</v>
      </c>
      <c r="W64" s="100">
        <f t="shared" si="11"/>
        <v>0.34573808528946848</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14.058785670037345</v>
      </c>
      <c r="V65" s="67">
        <f t="shared" si="10"/>
        <v>0.50076985164304688</v>
      </c>
      <c r="W65" s="100">
        <f t="shared" si="11"/>
        <v>0.33384656776203125</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13.575239588992321</v>
      </c>
      <c r="V66" s="67">
        <f t="shared" si="10"/>
        <v>0.48354608104502406</v>
      </c>
      <c r="W66" s="100">
        <f t="shared" si="11"/>
        <v>0.322364054030016</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13.108324874125126</v>
      </c>
      <c r="V67" s="67">
        <f t="shared" si="10"/>
        <v>0.46691471486719544</v>
      </c>
      <c r="W67" s="100">
        <f t="shared" si="11"/>
        <v>0.31127647657813029</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12.657469496519004</v>
      </c>
      <c r="V68" s="67">
        <f t="shared" si="10"/>
        <v>0.45085537760612121</v>
      </c>
      <c r="W68" s="100">
        <f t="shared" si="11"/>
        <v>0.30057025173741414</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12.222121101953684</v>
      </c>
      <c r="V69" s="67">
        <f t="shared" si="10"/>
        <v>0.43534839456532098</v>
      </c>
      <c r="W69" s="100">
        <f t="shared" si="11"/>
        <v>0.29023226304354732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11.801746334202374</v>
      </c>
      <c r="V70" s="67">
        <f t="shared" si="10"/>
        <v>0.42037476775131005</v>
      </c>
      <c r="W70" s="100">
        <f t="shared" si="11"/>
        <v>0.28024984516754003</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11.395830181603692</v>
      </c>
      <c r="V71" s="67">
        <f t="shared" si="10"/>
        <v>0.40591615259868158</v>
      </c>
      <c r="W71" s="100">
        <f t="shared" si="11"/>
        <v>0.27061076839912102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11.003875346107973</v>
      </c>
      <c r="V72" s="67">
        <f t="shared" si="10"/>
        <v>0.3919548354957198</v>
      </c>
      <c r="W72" s="100">
        <f t="shared" si="11"/>
        <v>0.2613032236638132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10.625401634024962</v>
      </c>
      <c r="V73" s="67">
        <f t="shared" si="10"/>
        <v>0.37847371208301051</v>
      </c>
      <c r="W73" s="100">
        <f t="shared" si="11"/>
        <v>0.25231580805534032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10.2599453677265</v>
      </c>
      <c r="V74" s="67">
        <f t="shared" si="10"/>
        <v>0.36545626629846173</v>
      </c>
      <c r="W74" s="100">
        <f t="shared" si="11"/>
        <v>0.24363751086564114</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9.9070588175834384</v>
      </c>
      <c r="V75" s="67">
        <f t="shared" si="10"/>
        <v>0.35288655014306214</v>
      </c>
      <c r="W75" s="100">
        <f t="shared" si="11"/>
        <v>0.23525770009537475</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9.5663096534408503</v>
      </c>
      <c r="V76" s="67">
        <f t="shared" si="10"/>
        <v>0.34074916414258816</v>
      </c>
      <c r="W76" s="100">
        <f t="shared" si="11"/>
        <v>0.2271661094283921</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9.2372804149595282</v>
      </c>
      <c r="V77" s="67">
        <f t="shared" si="10"/>
        <v>0.32902923848132165</v>
      </c>
      <c r="W77" s="100">
        <f t="shared" si="11"/>
        <v>0.21935282565421443</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8.919568000174861</v>
      </c>
      <c r="V78" s="67">
        <f t="shared" si="10"/>
        <v>0.31771241478466672</v>
      </c>
      <c r="W78" s="100">
        <f t="shared" si="11"/>
        <v>0.21180827652311113</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8.612783171646516</v>
      </c>
      <c r="V79" s="67">
        <f t="shared" si="10"/>
        <v>0.30678482852834471</v>
      </c>
      <c r="W79" s="100">
        <f t="shared" si="11"/>
        <v>0.20452321901889647</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8.3165500795938971</v>
      </c>
      <c r="V80" s="67">
        <f t="shared" si="10"/>
        <v>0.29623309205261844</v>
      </c>
      <c r="W80" s="100">
        <f t="shared" si="11"/>
        <v>0.19748872803507894</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8.0305058014331632</v>
      </c>
      <c r="V81" s="67">
        <f t="shared" si="10"/>
        <v>0.28604427816073458</v>
      </c>
      <c r="W81" s="100">
        <f t="shared" si="11"/>
        <v>0.19069618544048972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7.7542998971516717</v>
      </c>
      <c r="V82" s="67">
        <f t="shared" si="10"/>
        <v>0.27620590428149128</v>
      </c>
      <c r="W82" s="100">
        <f t="shared" si="11"/>
        <v>0.18413726952099418</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7.487593979975145</v>
      </c>
      <c r="V83" s="67">
        <f t="shared" si="10"/>
        <v>0.26670591717652692</v>
      </c>
      <c r="W83" s="100">
        <f t="shared" si="11"/>
        <v>0.17780394478435127</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7.2300613018015483</v>
      </c>
      <c r="V84" s="67">
        <f t="shared" si="10"/>
        <v>0.25753267817359637</v>
      </c>
      <c r="W84" s="100">
        <f t="shared" si="11"/>
        <v>0.17168845211573092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6.9813863528938072</v>
      </c>
      <c r="V85" s="67">
        <f t="shared" ref="V85:V98" si="22">U84*(1-$W$10)+T85</f>
        <v>0.24867494890774139</v>
      </c>
      <c r="W85" s="100">
        <f t="shared" ref="W85:W99" si="23">V85*CH4_fraction*conv</f>
        <v>0.16578329927182758</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6.7412644753409188</v>
      </c>
      <c r="V86" s="67">
        <f t="shared" si="22"/>
        <v>0.24012187755288872</v>
      </c>
      <c r="W86" s="100">
        <f t="shared" si="23"/>
        <v>0.1600812517019258</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6.5094014898139134</v>
      </c>
      <c r="V87" s="67">
        <f t="shared" si="22"/>
        <v>0.23186298552700552</v>
      </c>
      <c r="W87" s="100">
        <f t="shared" si="23"/>
        <v>0.15457532368467033</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6.2855133351593873</v>
      </c>
      <c r="V88" s="67">
        <f t="shared" si="22"/>
        <v>0.22388815465452627</v>
      </c>
      <c r="W88" s="100">
        <f t="shared" si="23"/>
        <v>0.14925876976968416</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6.0693257203890649</v>
      </c>
      <c r="V89" s="67">
        <f t="shared" si="22"/>
        <v>0.21618761477032228</v>
      </c>
      <c r="W89" s="100">
        <f t="shared" si="23"/>
        <v>0.14412507651354817</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5.8605737886390372</v>
      </c>
      <c r="V90" s="67">
        <f t="shared" si="22"/>
        <v>0.20875193175002746</v>
      </c>
      <c r="W90" s="100">
        <f t="shared" si="23"/>
        <v>0.13916795450001829</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5.6590017926869809</v>
      </c>
      <c r="V91" s="67">
        <f t="shared" si="22"/>
        <v>0.20157199595205635</v>
      </c>
      <c r="W91" s="100">
        <f t="shared" si="23"/>
        <v>0.13438133063470423</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5.464362781629827</v>
      </c>
      <c r="V92" s="67">
        <f t="shared" si="22"/>
        <v>0.19463901105715387</v>
      </c>
      <c r="W92" s="100">
        <f t="shared" si="23"/>
        <v>0.12975934070476924</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5.2764182983380232</v>
      </c>
      <c r="V93" s="67">
        <f t="shared" si="22"/>
        <v>0.18794448329180416</v>
      </c>
      <c r="W93" s="100">
        <f t="shared" si="23"/>
        <v>0.1252963221945361</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5.0949380873157271</v>
      </c>
      <c r="V94" s="67">
        <f t="shared" si="22"/>
        <v>0.18148021102229581</v>
      </c>
      <c r="W94" s="100">
        <f t="shared" si="23"/>
        <v>0.1209868073481972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4.9196998126090321</v>
      </c>
      <c r="V95" s="67">
        <f t="shared" si="22"/>
        <v>0.17523827470669492</v>
      </c>
      <c r="W95" s="100">
        <f t="shared" si="23"/>
        <v>0.11682551647112994</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4.750488785416616</v>
      </c>
      <c r="V96" s="67">
        <f t="shared" si="22"/>
        <v>0.16921102719241593</v>
      </c>
      <c r="W96" s="100">
        <f t="shared" si="23"/>
        <v>0.11280735146161061</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4.587097701069113</v>
      </c>
      <c r="V97" s="67">
        <f t="shared" si="22"/>
        <v>0.16339108434750318</v>
      </c>
      <c r="W97" s="100">
        <f t="shared" si="23"/>
        <v>0.10892738956500211</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4.4293263850549671</v>
      </c>
      <c r="V98" s="67">
        <f t="shared" si="22"/>
        <v>0.15777131601414596</v>
      </c>
      <c r="W98" s="100">
        <f t="shared" si="23"/>
        <v>0.10518087734276396</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4.2769815477816238</v>
      </c>
      <c r="V99" s="68">
        <f>U98*(1-$W$10)+T99</f>
        <v>0.1523448372733435</v>
      </c>
      <c r="W99" s="102">
        <f t="shared" si="23"/>
        <v>0.10156322484889566</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0.97913167961399983</v>
      </c>
      <c r="D19" s="416">
        <f>Dry_Matter_Content!H6</f>
        <v>0.73</v>
      </c>
      <c r="E19" s="283">
        <f>MCF!R18</f>
        <v>1</v>
      </c>
      <c r="F19" s="130">
        <f t="shared" ref="F19:F50" si="0">C19*D19*$K$6*DOCF*E19</f>
        <v>0.10721491891773298</v>
      </c>
      <c r="G19" s="65">
        <f t="shared" ref="G19:G82" si="1">F19*$K$12</f>
        <v>0.10721491891773298</v>
      </c>
      <c r="H19" s="65">
        <f t="shared" ref="H19:H82" si="2">F19*(1-$K$12)</f>
        <v>0</v>
      </c>
      <c r="I19" s="65">
        <f t="shared" ref="I19:I82" si="3">G19+I18*$K$10</f>
        <v>0.10721491891773298</v>
      </c>
      <c r="J19" s="65">
        <f t="shared" ref="J19:J82" si="4">I18*(1-$K$10)+H19</f>
        <v>0</v>
      </c>
      <c r="K19" s="66">
        <f>J19*CH4_fraction*conv</f>
        <v>0</v>
      </c>
      <c r="O19" s="95">
        <f>Amnt_Deposited!B14</f>
        <v>2000</v>
      </c>
      <c r="P19" s="98">
        <f>Amnt_Deposited!H14</f>
        <v>0.97913167961399983</v>
      </c>
      <c r="Q19" s="283">
        <f>MCF!R18</f>
        <v>1</v>
      </c>
      <c r="R19" s="130">
        <f t="shared" ref="R19:R50" si="5">P19*$W$6*DOCF*Q19</f>
        <v>0.11749580155367997</v>
      </c>
      <c r="S19" s="65">
        <f>R19*$W$12</f>
        <v>0.11749580155367997</v>
      </c>
      <c r="T19" s="65">
        <f>R19*(1-$W$12)</f>
        <v>0</v>
      </c>
      <c r="U19" s="65">
        <f>S19+U18*$W$10</f>
        <v>0.11749580155367997</v>
      </c>
      <c r="V19" s="65">
        <f>U18*(1-$W$10)+T19</f>
        <v>0</v>
      </c>
      <c r="W19" s="66">
        <f>V19*CH4_fraction*conv</f>
        <v>0</v>
      </c>
    </row>
    <row r="20" spans="2:23">
      <c r="B20" s="96">
        <f>Amnt_Deposited!B15</f>
        <v>2001</v>
      </c>
      <c r="C20" s="99">
        <f>Amnt_Deposited!H15</f>
        <v>0.99873605620799999</v>
      </c>
      <c r="D20" s="418">
        <f>Dry_Matter_Content!H7</f>
        <v>0.73</v>
      </c>
      <c r="E20" s="284">
        <f>MCF!R19</f>
        <v>1</v>
      </c>
      <c r="F20" s="67">
        <f t="shared" si="0"/>
        <v>0.10936159815477599</v>
      </c>
      <c r="G20" s="67">
        <f t="shared" si="1"/>
        <v>0.10936159815477599</v>
      </c>
      <c r="H20" s="67">
        <f t="shared" si="2"/>
        <v>0</v>
      </c>
      <c r="I20" s="67">
        <f t="shared" si="3"/>
        <v>0.20932812595538758</v>
      </c>
      <c r="J20" s="67">
        <f t="shared" si="4"/>
        <v>7.2483911171214097E-3</v>
      </c>
      <c r="K20" s="100">
        <f>J20*CH4_fraction*conv</f>
        <v>4.8322607447476061E-3</v>
      </c>
      <c r="M20" s="393"/>
      <c r="O20" s="96">
        <f>Amnt_Deposited!B15</f>
        <v>2001</v>
      </c>
      <c r="P20" s="99">
        <f>Amnt_Deposited!H15</f>
        <v>0.99873605620799999</v>
      </c>
      <c r="Q20" s="284">
        <f>MCF!R19</f>
        <v>1</v>
      </c>
      <c r="R20" s="67">
        <f t="shared" si="5"/>
        <v>0.11984832674495999</v>
      </c>
      <c r="S20" s="67">
        <f>R20*$W$12</f>
        <v>0.11984832674495999</v>
      </c>
      <c r="T20" s="67">
        <f>R20*(1-$W$12)</f>
        <v>0</v>
      </c>
      <c r="U20" s="67">
        <f>S20+U19*$W$10</f>
        <v>0.22940068597850691</v>
      </c>
      <c r="V20" s="67">
        <f>U19*(1-$W$10)+T20</f>
        <v>7.9434423201330505E-3</v>
      </c>
      <c r="W20" s="100">
        <f>V20*CH4_fraction*conv</f>
        <v>5.2956282134220337E-3</v>
      </c>
    </row>
    <row r="21" spans="2:23">
      <c r="B21" s="96">
        <f>Amnt_Deposited!B16</f>
        <v>2002</v>
      </c>
      <c r="C21" s="99">
        <f>Amnt_Deposited!H16</f>
        <v>1.021515511896</v>
      </c>
      <c r="D21" s="418">
        <f>Dry_Matter_Content!H8</f>
        <v>0.73</v>
      </c>
      <c r="E21" s="284">
        <f>MCF!R20</f>
        <v>1</v>
      </c>
      <c r="F21" s="67">
        <f t="shared" si="0"/>
        <v>0.11185594855261199</v>
      </c>
      <c r="G21" s="67">
        <f t="shared" si="1"/>
        <v>0.11185594855261199</v>
      </c>
      <c r="H21" s="67">
        <f t="shared" si="2"/>
        <v>0</v>
      </c>
      <c r="I21" s="67">
        <f t="shared" si="3"/>
        <v>0.30703219952590932</v>
      </c>
      <c r="J21" s="67">
        <f t="shared" si="4"/>
        <v>1.4151874982090275E-2</v>
      </c>
      <c r="K21" s="100">
        <f t="shared" ref="K21:K84" si="6">J21*CH4_fraction*conv</f>
        <v>9.4345833213935158E-3</v>
      </c>
      <c r="O21" s="96">
        <f>Amnt_Deposited!B16</f>
        <v>2002</v>
      </c>
      <c r="P21" s="99">
        <f>Amnt_Deposited!H16</f>
        <v>1.021515511896</v>
      </c>
      <c r="Q21" s="284">
        <f>MCF!R20</f>
        <v>1</v>
      </c>
      <c r="R21" s="67">
        <f t="shared" si="5"/>
        <v>0.12258186142751999</v>
      </c>
      <c r="S21" s="67">
        <f t="shared" ref="S21:S84" si="7">R21*$W$12</f>
        <v>0.12258186142751999</v>
      </c>
      <c r="T21" s="67">
        <f t="shared" ref="T21:T84" si="8">R21*(1-$W$12)</f>
        <v>0</v>
      </c>
      <c r="U21" s="67">
        <f t="shared" ref="U21:U84" si="9">S21+U20*$W$10</f>
        <v>0.33647364331606494</v>
      </c>
      <c r="V21" s="67">
        <f t="shared" ref="V21:V84" si="10">U20*(1-$W$10)+T21</f>
        <v>1.5508904089961945E-2</v>
      </c>
      <c r="W21" s="100">
        <f t="shared" ref="W21:W84" si="11">V21*CH4_fraction*conv</f>
        <v>1.0339269393307962E-2</v>
      </c>
    </row>
    <row r="22" spans="2:23">
      <c r="B22" s="96">
        <f>Amnt_Deposited!B17</f>
        <v>2003</v>
      </c>
      <c r="C22" s="99">
        <f>Amnt_Deposited!H17</f>
        <v>1.0542370396139999</v>
      </c>
      <c r="D22" s="418">
        <f>Dry_Matter_Content!H9</f>
        <v>0.73</v>
      </c>
      <c r="E22" s="284">
        <f>MCF!R21</f>
        <v>1</v>
      </c>
      <c r="F22" s="67">
        <f t="shared" si="0"/>
        <v>0.11543895583773299</v>
      </c>
      <c r="G22" s="67">
        <f t="shared" si="1"/>
        <v>0.11543895583773299</v>
      </c>
      <c r="H22" s="67">
        <f t="shared" si="2"/>
        <v>0</v>
      </c>
      <c r="I22" s="67">
        <f t="shared" si="3"/>
        <v>0.40171388118782086</v>
      </c>
      <c r="J22" s="67">
        <f t="shared" si="4"/>
        <v>2.075727417582145E-2</v>
      </c>
      <c r="K22" s="100">
        <f t="shared" si="6"/>
        <v>1.3838182783880966E-2</v>
      </c>
      <c r="N22" s="258"/>
      <c r="O22" s="96">
        <f>Amnt_Deposited!B17</f>
        <v>2003</v>
      </c>
      <c r="P22" s="99">
        <f>Amnt_Deposited!H17</f>
        <v>1.0542370396139999</v>
      </c>
      <c r="Q22" s="284">
        <f>MCF!R21</f>
        <v>1</v>
      </c>
      <c r="R22" s="67">
        <f t="shared" si="5"/>
        <v>0.12650844475367998</v>
      </c>
      <c r="S22" s="67">
        <f t="shared" si="7"/>
        <v>0.12650844475367998</v>
      </c>
      <c r="T22" s="67">
        <f t="shared" si="8"/>
        <v>0</v>
      </c>
      <c r="U22" s="67">
        <f t="shared" si="9"/>
        <v>0.44023439034281731</v>
      </c>
      <c r="V22" s="67">
        <f t="shared" si="10"/>
        <v>2.2747697726927609E-2</v>
      </c>
      <c r="W22" s="100">
        <f t="shared" si="11"/>
        <v>1.5165131817951739E-2</v>
      </c>
    </row>
    <row r="23" spans="2:23">
      <c r="B23" s="96">
        <f>Amnt_Deposited!B18</f>
        <v>2004</v>
      </c>
      <c r="C23" s="99">
        <f>Amnt_Deposited!H18</f>
        <v>1.0664904790979999</v>
      </c>
      <c r="D23" s="418">
        <f>Dry_Matter_Content!H10</f>
        <v>0.73</v>
      </c>
      <c r="E23" s="284">
        <f>MCF!R22</f>
        <v>1</v>
      </c>
      <c r="F23" s="67">
        <f t="shared" si="0"/>
        <v>0.11678070746123097</v>
      </c>
      <c r="G23" s="67">
        <f t="shared" si="1"/>
        <v>0.11678070746123097</v>
      </c>
      <c r="H23" s="67">
        <f t="shared" si="2"/>
        <v>0</v>
      </c>
      <c r="I23" s="67">
        <f t="shared" si="3"/>
        <v>0.49133624765118755</v>
      </c>
      <c r="J23" s="67">
        <f t="shared" si="4"/>
        <v>2.7158340997864315E-2</v>
      </c>
      <c r="K23" s="100">
        <f t="shared" si="6"/>
        <v>1.8105560665242874E-2</v>
      </c>
      <c r="N23" s="258"/>
      <c r="O23" s="96">
        <f>Amnt_Deposited!B18</f>
        <v>2004</v>
      </c>
      <c r="P23" s="99">
        <f>Amnt_Deposited!H18</f>
        <v>1.0664904790979999</v>
      </c>
      <c r="Q23" s="284">
        <f>MCF!R22</f>
        <v>1</v>
      </c>
      <c r="R23" s="67">
        <f t="shared" si="5"/>
        <v>0.12797885749175997</v>
      </c>
      <c r="S23" s="67">
        <f t="shared" si="7"/>
        <v>0.12797885749175997</v>
      </c>
      <c r="T23" s="67">
        <f t="shared" si="8"/>
        <v>0</v>
      </c>
      <c r="U23" s="67">
        <f t="shared" si="9"/>
        <v>0.53845068235746574</v>
      </c>
      <c r="V23" s="67">
        <f t="shared" si="10"/>
        <v>2.9762565477111574E-2</v>
      </c>
      <c r="W23" s="100">
        <f t="shared" si="11"/>
        <v>1.9841710318074381E-2</v>
      </c>
    </row>
    <row r="24" spans="2:23">
      <c r="B24" s="96">
        <f>Amnt_Deposited!B19</f>
        <v>2005</v>
      </c>
      <c r="C24" s="99">
        <f>Amnt_Deposited!H19</f>
        <v>1.0961364423239999</v>
      </c>
      <c r="D24" s="418">
        <f>Dry_Matter_Content!H11</f>
        <v>0.73</v>
      </c>
      <c r="E24" s="284">
        <f>MCF!R23</f>
        <v>1</v>
      </c>
      <c r="F24" s="67">
        <f t="shared" si="0"/>
        <v>0.12002694043447798</v>
      </c>
      <c r="G24" s="67">
        <f t="shared" si="1"/>
        <v>0.12002694043447798</v>
      </c>
      <c r="H24" s="67">
        <f t="shared" si="2"/>
        <v>0</v>
      </c>
      <c r="I24" s="67">
        <f t="shared" si="3"/>
        <v>0.57814582124022373</v>
      </c>
      <c r="J24" s="67">
        <f t="shared" si="4"/>
        <v>3.3217366845441784E-2</v>
      </c>
      <c r="K24" s="100">
        <f t="shared" si="6"/>
        <v>2.2144911230294523E-2</v>
      </c>
      <c r="N24" s="258"/>
      <c r="O24" s="96">
        <f>Amnt_Deposited!B19</f>
        <v>2005</v>
      </c>
      <c r="P24" s="99">
        <f>Amnt_Deposited!H19</f>
        <v>1.0961364423239999</v>
      </c>
      <c r="Q24" s="284">
        <f>MCF!R23</f>
        <v>1</v>
      </c>
      <c r="R24" s="67">
        <f t="shared" si="5"/>
        <v>0.13153637307887997</v>
      </c>
      <c r="S24" s="67">
        <f t="shared" si="7"/>
        <v>0.13153637307887997</v>
      </c>
      <c r="T24" s="67">
        <f t="shared" si="8"/>
        <v>0</v>
      </c>
      <c r="U24" s="67">
        <f t="shared" si="9"/>
        <v>0.63358446163312188</v>
      </c>
      <c r="V24" s="67">
        <f t="shared" si="10"/>
        <v>3.6402593803223866E-2</v>
      </c>
      <c r="W24" s="100">
        <f t="shared" si="11"/>
        <v>2.426839586881591E-2</v>
      </c>
    </row>
    <row r="25" spans="2:23">
      <c r="B25" s="96">
        <f>Amnt_Deposited!B20</f>
        <v>2006</v>
      </c>
      <c r="C25" s="99">
        <f>Amnt_Deposited!H20</f>
        <v>1.1087785520460001</v>
      </c>
      <c r="D25" s="418">
        <f>Dry_Matter_Content!H12</f>
        <v>0.73</v>
      </c>
      <c r="E25" s="284">
        <f>MCF!R24</f>
        <v>1</v>
      </c>
      <c r="F25" s="67">
        <f t="shared" si="0"/>
        <v>0.121411251449037</v>
      </c>
      <c r="G25" s="67">
        <f t="shared" si="1"/>
        <v>0.121411251449037</v>
      </c>
      <c r="H25" s="67">
        <f t="shared" si="2"/>
        <v>0</v>
      </c>
      <c r="I25" s="67">
        <f t="shared" si="3"/>
        <v>0.66047084217787067</v>
      </c>
      <c r="J25" s="67">
        <f t="shared" si="4"/>
        <v>3.9086230511389999E-2</v>
      </c>
      <c r="K25" s="100">
        <f t="shared" si="6"/>
        <v>2.6057487007593333E-2</v>
      </c>
      <c r="N25" s="258"/>
      <c r="O25" s="96">
        <f>Amnt_Deposited!B20</f>
        <v>2006</v>
      </c>
      <c r="P25" s="99">
        <f>Amnt_Deposited!H20</f>
        <v>1.1087785520460001</v>
      </c>
      <c r="Q25" s="284">
        <f>MCF!R24</f>
        <v>1</v>
      </c>
      <c r="R25" s="67">
        <f t="shared" si="5"/>
        <v>0.13305342624552</v>
      </c>
      <c r="S25" s="67">
        <f t="shared" si="7"/>
        <v>0.13305342624552</v>
      </c>
      <c r="T25" s="67">
        <f t="shared" si="8"/>
        <v>0</v>
      </c>
      <c r="U25" s="67">
        <f t="shared" si="9"/>
        <v>0.72380366266068019</v>
      </c>
      <c r="V25" s="67">
        <f t="shared" si="10"/>
        <v>4.2834225217961645E-2</v>
      </c>
      <c r="W25" s="100">
        <f t="shared" si="11"/>
        <v>2.8556150145307761E-2</v>
      </c>
    </row>
    <row r="26" spans="2:23">
      <c r="B26" s="96">
        <f>Amnt_Deposited!B21</f>
        <v>2007</v>
      </c>
      <c r="C26" s="99">
        <f>Amnt_Deposited!H21</f>
        <v>1.12108832055</v>
      </c>
      <c r="D26" s="418">
        <f>Dry_Matter_Content!H13</f>
        <v>0.73</v>
      </c>
      <c r="E26" s="284">
        <f>MCF!R25</f>
        <v>1</v>
      </c>
      <c r="F26" s="67">
        <f t="shared" si="0"/>
        <v>0.122759171100225</v>
      </c>
      <c r="G26" s="67">
        <f t="shared" si="1"/>
        <v>0.122759171100225</v>
      </c>
      <c r="H26" s="67">
        <f t="shared" si="2"/>
        <v>0</v>
      </c>
      <c r="I26" s="67">
        <f t="shared" si="3"/>
        <v>0.73857810257494849</v>
      </c>
      <c r="J26" s="67">
        <f t="shared" si="4"/>
        <v>4.4651910703147141E-2</v>
      </c>
      <c r="K26" s="100">
        <f t="shared" si="6"/>
        <v>2.9767940468764759E-2</v>
      </c>
      <c r="N26" s="258"/>
      <c r="O26" s="96">
        <f>Amnt_Deposited!B21</f>
        <v>2007</v>
      </c>
      <c r="P26" s="99">
        <f>Amnt_Deposited!H21</f>
        <v>1.12108832055</v>
      </c>
      <c r="Q26" s="284">
        <f>MCF!R25</f>
        <v>1</v>
      </c>
      <c r="R26" s="67">
        <f t="shared" si="5"/>
        <v>0.13453059846599999</v>
      </c>
      <c r="S26" s="67">
        <f t="shared" si="7"/>
        <v>0.13453059846599999</v>
      </c>
      <c r="T26" s="67">
        <f t="shared" si="8"/>
        <v>0</v>
      </c>
      <c r="U26" s="67">
        <f t="shared" si="9"/>
        <v>0.80940066035610803</v>
      </c>
      <c r="V26" s="67">
        <f t="shared" si="10"/>
        <v>4.8933600770572211E-2</v>
      </c>
      <c r="W26" s="100">
        <f t="shared" si="11"/>
        <v>3.2622400513714803E-2</v>
      </c>
    </row>
    <row r="27" spans="2:23">
      <c r="B27" s="96">
        <f>Amnt_Deposited!B22</f>
        <v>2008</v>
      </c>
      <c r="C27" s="99">
        <f>Amnt_Deposited!H22</f>
        <v>1.1329437016259998</v>
      </c>
      <c r="D27" s="418">
        <f>Dry_Matter_Content!H14</f>
        <v>0.73</v>
      </c>
      <c r="E27" s="284">
        <f>MCF!R26</f>
        <v>1</v>
      </c>
      <c r="F27" s="67">
        <f t="shared" si="0"/>
        <v>0.12405733532804697</v>
      </c>
      <c r="G27" s="67">
        <f t="shared" si="1"/>
        <v>0.12405733532804697</v>
      </c>
      <c r="H27" s="67">
        <f t="shared" si="2"/>
        <v>0</v>
      </c>
      <c r="I27" s="67">
        <f t="shared" si="3"/>
        <v>0.81270299368679044</v>
      </c>
      <c r="J27" s="67">
        <f t="shared" si="4"/>
        <v>4.9932444216204977E-2</v>
      </c>
      <c r="K27" s="100">
        <f t="shared" si="6"/>
        <v>3.3288296144136649E-2</v>
      </c>
      <c r="N27" s="258"/>
      <c r="O27" s="96">
        <f>Amnt_Deposited!B22</f>
        <v>2008</v>
      </c>
      <c r="P27" s="99">
        <f>Amnt_Deposited!H22</f>
        <v>1.1329437016259998</v>
      </c>
      <c r="Q27" s="284">
        <f>MCF!R26</f>
        <v>1</v>
      </c>
      <c r="R27" s="67">
        <f t="shared" si="5"/>
        <v>0.13595324419511998</v>
      </c>
      <c r="S27" s="67">
        <f t="shared" si="7"/>
        <v>0.13595324419511998</v>
      </c>
      <c r="T27" s="67">
        <f t="shared" si="8"/>
        <v>0</v>
      </c>
      <c r="U27" s="67">
        <f t="shared" si="9"/>
        <v>0.89063341773894855</v>
      </c>
      <c r="V27" s="67">
        <f t="shared" si="10"/>
        <v>5.472048681227943E-2</v>
      </c>
      <c r="W27" s="100">
        <f t="shared" si="11"/>
        <v>3.6480324541519615E-2</v>
      </c>
    </row>
    <row r="28" spans="2:23">
      <c r="B28" s="96">
        <f>Amnt_Deposited!B23</f>
        <v>2009</v>
      </c>
      <c r="C28" s="99">
        <f>Amnt_Deposited!H23</f>
        <v>1.1441926069199999</v>
      </c>
      <c r="D28" s="418">
        <f>Dry_Matter_Content!H15</f>
        <v>0.73</v>
      </c>
      <c r="E28" s="284">
        <f>MCF!R27</f>
        <v>1</v>
      </c>
      <c r="F28" s="67">
        <f t="shared" si="0"/>
        <v>0.12528909045773998</v>
      </c>
      <c r="G28" s="67">
        <f t="shared" si="1"/>
        <v>0.12528909045773998</v>
      </c>
      <c r="H28" s="67">
        <f t="shared" si="2"/>
        <v>0</v>
      </c>
      <c r="I28" s="67">
        <f t="shared" si="3"/>
        <v>0.88304833919036629</v>
      </c>
      <c r="J28" s="67">
        <f t="shared" si="4"/>
        <v>5.4943744954164139E-2</v>
      </c>
      <c r="K28" s="100">
        <f t="shared" si="6"/>
        <v>3.6629163302776088E-2</v>
      </c>
      <c r="N28" s="258"/>
      <c r="O28" s="96">
        <f>Amnt_Deposited!B23</f>
        <v>2009</v>
      </c>
      <c r="P28" s="99">
        <f>Amnt_Deposited!H23</f>
        <v>1.1441926069199999</v>
      </c>
      <c r="Q28" s="284">
        <f>MCF!R27</f>
        <v>1</v>
      </c>
      <c r="R28" s="67">
        <f t="shared" si="5"/>
        <v>0.13730311283039998</v>
      </c>
      <c r="S28" s="67">
        <f t="shared" si="7"/>
        <v>0.13730311283039998</v>
      </c>
      <c r="T28" s="67">
        <f t="shared" si="8"/>
        <v>0</v>
      </c>
      <c r="U28" s="67">
        <f t="shared" si="9"/>
        <v>0.96772420733190834</v>
      </c>
      <c r="V28" s="67">
        <f t="shared" si="10"/>
        <v>6.0212323237440163E-2</v>
      </c>
      <c r="W28" s="100">
        <f t="shared" si="11"/>
        <v>4.0141548824960106E-2</v>
      </c>
    </row>
    <row r="29" spans="2:23">
      <c r="B29" s="96">
        <f>Amnt_Deposited!B24</f>
        <v>2010</v>
      </c>
      <c r="C29" s="99">
        <f>Amnt_Deposited!H24</f>
        <v>1.3659787350000001</v>
      </c>
      <c r="D29" s="418">
        <f>Dry_Matter_Content!H16</f>
        <v>0.73</v>
      </c>
      <c r="E29" s="284">
        <f>MCF!R28</f>
        <v>1</v>
      </c>
      <c r="F29" s="67">
        <f t="shared" si="0"/>
        <v>0.1495746714825</v>
      </c>
      <c r="G29" s="67">
        <f t="shared" si="1"/>
        <v>0.1495746714825</v>
      </c>
      <c r="H29" s="67">
        <f t="shared" si="2"/>
        <v>0</v>
      </c>
      <c r="I29" s="67">
        <f t="shared" si="3"/>
        <v>0.97292348562180919</v>
      </c>
      <c r="J29" s="67">
        <f t="shared" si="4"/>
        <v>5.9699525051057176E-2</v>
      </c>
      <c r="K29" s="100">
        <f t="shared" si="6"/>
        <v>3.9799683367371448E-2</v>
      </c>
      <c r="O29" s="96">
        <f>Amnt_Deposited!B24</f>
        <v>2010</v>
      </c>
      <c r="P29" s="99">
        <f>Amnt_Deposited!H24</f>
        <v>1.3659787350000001</v>
      </c>
      <c r="Q29" s="284">
        <f>MCF!R28</f>
        <v>1</v>
      </c>
      <c r="R29" s="67">
        <f t="shared" si="5"/>
        <v>0.16391744820000001</v>
      </c>
      <c r="S29" s="67">
        <f t="shared" si="7"/>
        <v>0.16391744820000001</v>
      </c>
      <c r="T29" s="67">
        <f t="shared" si="8"/>
        <v>0</v>
      </c>
      <c r="U29" s="67">
        <f t="shared" si="9"/>
        <v>1.0662175184896538</v>
      </c>
      <c r="V29" s="67">
        <f t="shared" si="10"/>
        <v>6.5424137042254443E-2</v>
      </c>
      <c r="W29" s="100">
        <f t="shared" si="11"/>
        <v>4.3616091361502962E-2</v>
      </c>
    </row>
    <row r="30" spans="2:23">
      <c r="B30" s="96">
        <f>Amnt_Deposited!B25</f>
        <v>2011</v>
      </c>
      <c r="C30" s="99">
        <f>Amnt_Deposited!H25</f>
        <v>1.420800014898</v>
      </c>
      <c r="D30" s="418">
        <f>Dry_Matter_Content!H17</f>
        <v>0.73</v>
      </c>
      <c r="E30" s="284">
        <f>MCF!R29</f>
        <v>1</v>
      </c>
      <c r="F30" s="67">
        <f t="shared" si="0"/>
        <v>0.15557760163133097</v>
      </c>
      <c r="G30" s="67">
        <f t="shared" si="1"/>
        <v>0.15557760163133097</v>
      </c>
      <c r="H30" s="67">
        <f t="shared" si="2"/>
        <v>0</v>
      </c>
      <c r="I30" s="67">
        <f t="shared" si="3"/>
        <v>1.0627254468664595</v>
      </c>
      <c r="J30" s="67">
        <f t="shared" si="4"/>
        <v>6.5775640386680573E-2</v>
      </c>
      <c r="K30" s="100">
        <f t="shared" si="6"/>
        <v>4.3850426924453713E-2</v>
      </c>
      <c r="O30" s="96">
        <f>Amnt_Deposited!B25</f>
        <v>2011</v>
      </c>
      <c r="P30" s="99">
        <f>Amnt_Deposited!H25</f>
        <v>1.420800014898</v>
      </c>
      <c r="Q30" s="284">
        <f>MCF!R29</f>
        <v>1</v>
      </c>
      <c r="R30" s="67">
        <f t="shared" si="5"/>
        <v>0.17049600178776</v>
      </c>
      <c r="S30" s="67">
        <f t="shared" si="7"/>
        <v>0.17049600178776</v>
      </c>
      <c r="T30" s="67">
        <f t="shared" si="8"/>
        <v>0</v>
      </c>
      <c r="U30" s="67">
        <f t="shared" si="9"/>
        <v>1.1646306267029694</v>
      </c>
      <c r="V30" s="67">
        <f t="shared" si="10"/>
        <v>7.2082893574444459E-2</v>
      </c>
      <c r="W30" s="100">
        <f t="shared" si="11"/>
        <v>4.8055262382962968E-2</v>
      </c>
    </row>
    <row r="31" spans="2:23">
      <c r="B31" s="96">
        <f>Amnt_Deposited!B26</f>
        <v>2012</v>
      </c>
      <c r="C31" s="99">
        <f>Amnt_Deposited!H26</f>
        <v>1.436217267672</v>
      </c>
      <c r="D31" s="418">
        <f>Dry_Matter_Content!H18</f>
        <v>0.73</v>
      </c>
      <c r="E31" s="284">
        <f>MCF!R30</f>
        <v>1</v>
      </c>
      <c r="F31" s="67">
        <f t="shared" si="0"/>
        <v>0.15726579081008399</v>
      </c>
      <c r="G31" s="67">
        <f t="shared" si="1"/>
        <v>0.15726579081008399</v>
      </c>
      <c r="H31" s="67">
        <f t="shared" si="2"/>
        <v>0</v>
      </c>
      <c r="I31" s="67">
        <f t="shared" si="3"/>
        <v>1.1481444297251582</v>
      </c>
      <c r="J31" s="67">
        <f t="shared" si="4"/>
        <v>7.1846807951385469E-2</v>
      </c>
      <c r="K31" s="100">
        <f t="shared" si="6"/>
        <v>4.7897871967590308E-2</v>
      </c>
      <c r="O31" s="96">
        <f>Amnt_Deposited!B26</f>
        <v>2012</v>
      </c>
      <c r="P31" s="99">
        <f>Amnt_Deposited!H26</f>
        <v>1.436217267672</v>
      </c>
      <c r="Q31" s="284">
        <f>MCF!R30</f>
        <v>1</v>
      </c>
      <c r="R31" s="67">
        <f t="shared" si="5"/>
        <v>0.17234607212063999</v>
      </c>
      <c r="S31" s="67">
        <f t="shared" si="7"/>
        <v>0.17234607212063999</v>
      </c>
      <c r="T31" s="67">
        <f t="shared" si="8"/>
        <v>0</v>
      </c>
      <c r="U31" s="67">
        <f t="shared" si="9"/>
        <v>1.2582404709316801</v>
      </c>
      <c r="V31" s="67">
        <f t="shared" si="10"/>
        <v>7.8736227891929272E-2</v>
      </c>
      <c r="W31" s="100">
        <f t="shared" si="11"/>
        <v>5.2490818594619515E-2</v>
      </c>
    </row>
    <row r="32" spans="2:23">
      <c r="B32" s="96">
        <f>Amnt_Deposited!B27</f>
        <v>2013</v>
      </c>
      <c r="C32" s="99">
        <f>Amnt_Deposited!H27</f>
        <v>1.4664603185099998</v>
      </c>
      <c r="D32" s="418">
        <f>Dry_Matter_Content!H19</f>
        <v>0.73</v>
      </c>
      <c r="E32" s="284">
        <f>MCF!R31</f>
        <v>1</v>
      </c>
      <c r="F32" s="67">
        <f t="shared" si="0"/>
        <v>0.16057740487684496</v>
      </c>
      <c r="G32" s="67">
        <f t="shared" si="1"/>
        <v>0.16057740487684496</v>
      </c>
      <c r="H32" s="67">
        <f t="shared" si="2"/>
        <v>0</v>
      </c>
      <c r="I32" s="67">
        <f t="shared" si="3"/>
        <v>1.2311001755120217</v>
      </c>
      <c r="J32" s="67">
        <f t="shared" si="4"/>
        <v>7.7621659089981365E-2</v>
      </c>
      <c r="K32" s="100">
        <f t="shared" si="6"/>
        <v>5.1747772726654241E-2</v>
      </c>
      <c r="O32" s="96">
        <f>Amnt_Deposited!B27</f>
        <v>2013</v>
      </c>
      <c r="P32" s="99">
        <f>Amnt_Deposited!H27</f>
        <v>1.4664603185099998</v>
      </c>
      <c r="Q32" s="284">
        <f>MCF!R31</f>
        <v>1</v>
      </c>
      <c r="R32" s="67">
        <f t="shared" si="5"/>
        <v>0.17597523822119998</v>
      </c>
      <c r="S32" s="67">
        <f t="shared" si="7"/>
        <v>0.17597523822119998</v>
      </c>
      <c r="T32" s="67">
        <f t="shared" si="8"/>
        <v>0</v>
      </c>
      <c r="U32" s="67">
        <f t="shared" si="9"/>
        <v>1.3491508772734484</v>
      </c>
      <c r="V32" s="67">
        <f t="shared" si="10"/>
        <v>8.5064831879431618E-2</v>
      </c>
      <c r="W32" s="100">
        <f t="shared" si="11"/>
        <v>5.6709887919621074E-2</v>
      </c>
    </row>
    <row r="33" spans="2:23">
      <c r="B33" s="96">
        <f>Amnt_Deposited!B28</f>
        <v>2014</v>
      </c>
      <c r="C33" s="99">
        <f>Amnt_Deposited!H28</f>
        <v>1.496485563804</v>
      </c>
      <c r="D33" s="418">
        <f>Dry_Matter_Content!H20</f>
        <v>0.73</v>
      </c>
      <c r="E33" s="284">
        <f>MCF!R32</f>
        <v>1</v>
      </c>
      <c r="F33" s="67">
        <f t="shared" si="0"/>
        <v>0.16386516923653799</v>
      </c>
      <c r="G33" s="67">
        <f t="shared" si="1"/>
        <v>0.16386516923653799</v>
      </c>
      <c r="H33" s="67">
        <f t="shared" si="2"/>
        <v>0</v>
      </c>
      <c r="I33" s="67">
        <f t="shared" si="3"/>
        <v>1.3117353645690752</v>
      </c>
      <c r="J33" s="67">
        <f t="shared" si="4"/>
        <v>8.3229980179484422E-2</v>
      </c>
      <c r="K33" s="100">
        <f t="shared" si="6"/>
        <v>5.5486653452989615E-2</v>
      </c>
      <c r="O33" s="96">
        <f>Amnt_Deposited!B28</f>
        <v>2014</v>
      </c>
      <c r="P33" s="99">
        <f>Amnt_Deposited!H28</f>
        <v>1.496485563804</v>
      </c>
      <c r="Q33" s="284">
        <f>MCF!R32</f>
        <v>1</v>
      </c>
      <c r="R33" s="67">
        <f t="shared" si="5"/>
        <v>0.17957826765648</v>
      </c>
      <c r="S33" s="67">
        <f t="shared" si="7"/>
        <v>0.17957826765648</v>
      </c>
      <c r="T33" s="67">
        <f t="shared" si="8"/>
        <v>0</v>
      </c>
      <c r="U33" s="67">
        <f t="shared" si="9"/>
        <v>1.437518207746932</v>
      </c>
      <c r="V33" s="67">
        <f t="shared" si="10"/>
        <v>9.1210937182996638E-2</v>
      </c>
      <c r="W33" s="100">
        <f t="shared" si="11"/>
        <v>6.0807291455331092E-2</v>
      </c>
    </row>
    <row r="34" spans="2:23">
      <c r="B34" s="96">
        <f>Amnt_Deposited!B29</f>
        <v>2015</v>
      </c>
      <c r="C34" s="99">
        <f>Amnt_Deposited!H29</f>
        <v>1.525759755498</v>
      </c>
      <c r="D34" s="418">
        <f>Dry_Matter_Content!H21</f>
        <v>0.73</v>
      </c>
      <c r="E34" s="284">
        <f>MCF!R33</f>
        <v>1</v>
      </c>
      <c r="F34" s="67">
        <f t="shared" si="0"/>
        <v>0.167070693227031</v>
      </c>
      <c r="G34" s="67">
        <f t="shared" si="1"/>
        <v>0.167070693227031</v>
      </c>
      <c r="H34" s="67">
        <f t="shared" si="2"/>
        <v>0</v>
      </c>
      <c r="I34" s="67">
        <f t="shared" si="3"/>
        <v>1.3901246405033127</v>
      </c>
      <c r="J34" s="67">
        <f t="shared" si="4"/>
        <v>8.8681417292793496E-2</v>
      </c>
      <c r="K34" s="100">
        <f t="shared" si="6"/>
        <v>5.9120944861862326E-2</v>
      </c>
      <c r="O34" s="96">
        <f>Amnt_Deposited!B29</f>
        <v>2015</v>
      </c>
      <c r="P34" s="99">
        <f>Amnt_Deposited!H29</f>
        <v>1.525759755498</v>
      </c>
      <c r="Q34" s="284">
        <f>MCF!R33</f>
        <v>1</v>
      </c>
      <c r="R34" s="67">
        <f t="shared" si="5"/>
        <v>0.18309117065975999</v>
      </c>
      <c r="S34" s="67">
        <f t="shared" si="7"/>
        <v>0.18309117065975999</v>
      </c>
      <c r="T34" s="67">
        <f t="shared" si="8"/>
        <v>0</v>
      </c>
      <c r="U34" s="67">
        <f t="shared" si="9"/>
        <v>1.5234242635652744</v>
      </c>
      <c r="V34" s="67">
        <f t="shared" si="10"/>
        <v>9.718511484141755E-2</v>
      </c>
      <c r="W34" s="100">
        <f t="shared" si="11"/>
        <v>6.4790076560945029E-2</v>
      </c>
    </row>
    <row r="35" spans="2:23">
      <c r="B35" s="96">
        <f>Amnt_Deposited!B30</f>
        <v>2016</v>
      </c>
      <c r="C35" s="99">
        <f>Amnt_Deposited!H30</f>
        <v>1.5552498751020001</v>
      </c>
      <c r="D35" s="418">
        <f>Dry_Matter_Content!H22</f>
        <v>0.73</v>
      </c>
      <c r="E35" s="284">
        <f>MCF!R34</f>
        <v>1</v>
      </c>
      <c r="F35" s="67">
        <f t="shared" si="0"/>
        <v>0.17029986132366901</v>
      </c>
      <c r="G35" s="67">
        <f t="shared" si="1"/>
        <v>0.17029986132366901</v>
      </c>
      <c r="H35" s="67">
        <f t="shared" si="2"/>
        <v>0</v>
      </c>
      <c r="I35" s="67">
        <f t="shared" si="3"/>
        <v>1.466443485027936</v>
      </c>
      <c r="J35" s="67">
        <f t="shared" si="4"/>
        <v>9.3981016799045872E-2</v>
      </c>
      <c r="K35" s="100">
        <f t="shared" si="6"/>
        <v>6.265401119936391E-2</v>
      </c>
      <c r="O35" s="96">
        <f>Amnt_Deposited!B30</f>
        <v>2016</v>
      </c>
      <c r="P35" s="99">
        <f>Amnt_Deposited!H30</f>
        <v>1.5552498751020001</v>
      </c>
      <c r="Q35" s="284">
        <f>MCF!R34</f>
        <v>1</v>
      </c>
      <c r="R35" s="67">
        <f t="shared" si="5"/>
        <v>0.18662998501224001</v>
      </c>
      <c r="S35" s="67">
        <f t="shared" si="7"/>
        <v>0.18662998501224001</v>
      </c>
      <c r="T35" s="67">
        <f t="shared" si="8"/>
        <v>0</v>
      </c>
      <c r="U35" s="67">
        <f t="shared" si="9"/>
        <v>1.6070613534552722</v>
      </c>
      <c r="V35" s="67">
        <f t="shared" si="10"/>
        <v>0.10299289512224206</v>
      </c>
      <c r="W35" s="100">
        <f t="shared" si="11"/>
        <v>6.866193008149471E-2</v>
      </c>
    </row>
    <row r="36" spans="2:23">
      <c r="B36" s="96">
        <f>Amnt_Deposited!B31</f>
        <v>2017</v>
      </c>
      <c r="C36" s="99">
        <f>Amnt_Deposited!H31</f>
        <v>1.592057134404</v>
      </c>
      <c r="D36" s="418">
        <f>Dry_Matter_Content!H23</f>
        <v>0.73</v>
      </c>
      <c r="E36" s="284">
        <f>MCF!R35</f>
        <v>1</v>
      </c>
      <c r="F36" s="67">
        <f t="shared" si="0"/>
        <v>0.17433025621723797</v>
      </c>
      <c r="G36" s="67">
        <f t="shared" si="1"/>
        <v>0.17433025621723797</v>
      </c>
      <c r="H36" s="67">
        <f t="shared" si="2"/>
        <v>0</v>
      </c>
      <c r="I36" s="67">
        <f t="shared" si="3"/>
        <v>1.5416330988986264</v>
      </c>
      <c r="J36" s="67">
        <f t="shared" si="4"/>
        <v>9.9140642346547486E-2</v>
      </c>
      <c r="K36" s="100">
        <f t="shared" si="6"/>
        <v>6.6093761564364986E-2</v>
      </c>
      <c r="O36" s="96">
        <f>Amnt_Deposited!B31</f>
        <v>2017</v>
      </c>
      <c r="P36" s="99">
        <f>Amnt_Deposited!H31</f>
        <v>1.592057134404</v>
      </c>
      <c r="Q36" s="284">
        <f>MCF!R35</f>
        <v>1</v>
      </c>
      <c r="R36" s="67">
        <f t="shared" si="5"/>
        <v>0.19104685612847999</v>
      </c>
      <c r="S36" s="67">
        <f t="shared" si="7"/>
        <v>0.19104685612847999</v>
      </c>
      <c r="T36" s="67">
        <f t="shared" si="8"/>
        <v>0</v>
      </c>
      <c r="U36" s="67">
        <f t="shared" si="9"/>
        <v>1.6894609302998644</v>
      </c>
      <c r="V36" s="67">
        <f t="shared" si="10"/>
        <v>0.10864727928388765</v>
      </c>
      <c r="W36" s="100">
        <f t="shared" si="11"/>
        <v>7.2431519522591761E-2</v>
      </c>
    </row>
    <row r="37" spans="2:23">
      <c r="B37" s="96">
        <f>Amnt_Deposited!B32</f>
        <v>2018</v>
      </c>
      <c r="C37" s="99">
        <f>Amnt_Deposited!H32</f>
        <v>1.6317615829679999</v>
      </c>
      <c r="D37" s="418">
        <f>Dry_Matter_Content!H24</f>
        <v>0.73</v>
      </c>
      <c r="E37" s="284">
        <f>MCF!R36</f>
        <v>1</v>
      </c>
      <c r="F37" s="67">
        <f t="shared" si="0"/>
        <v>0.17867789333499598</v>
      </c>
      <c r="G37" s="67">
        <f t="shared" si="1"/>
        <v>0.17867789333499598</v>
      </c>
      <c r="H37" s="67">
        <f t="shared" si="2"/>
        <v>0</v>
      </c>
      <c r="I37" s="67">
        <f t="shared" si="3"/>
        <v>1.6160870673105308</v>
      </c>
      <c r="J37" s="67">
        <f t="shared" si="4"/>
        <v>0.1042239249230916</v>
      </c>
      <c r="K37" s="100">
        <f t="shared" si="6"/>
        <v>6.9482616615394399E-2</v>
      </c>
      <c r="O37" s="96">
        <f>Amnt_Deposited!B32</f>
        <v>2018</v>
      </c>
      <c r="P37" s="99">
        <f>Amnt_Deposited!H32</f>
        <v>1.6317615829679999</v>
      </c>
      <c r="Q37" s="284">
        <f>MCF!R36</f>
        <v>1</v>
      </c>
      <c r="R37" s="67">
        <f t="shared" si="5"/>
        <v>0.19581138995615999</v>
      </c>
      <c r="S37" s="67">
        <f t="shared" si="7"/>
        <v>0.19581138995615999</v>
      </c>
      <c r="T37" s="67">
        <f t="shared" si="8"/>
        <v>0</v>
      </c>
      <c r="U37" s="67">
        <f t="shared" si="9"/>
        <v>1.7710543203403075</v>
      </c>
      <c r="V37" s="67">
        <f t="shared" si="10"/>
        <v>0.11421799991571681</v>
      </c>
      <c r="W37" s="100">
        <f t="shared" si="11"/>
        <v>7.6145333277144539E-2</v>
      </c>
    </row>
    <row r="38" spans="2:23">
      <c r="B38" s="96">
        <f>Amnt_Deposited!B33</f>
        <v>2019</v>
      </c>
      <c r="C38" s="99">
        <f>Amnt_Deposited!H33</f>
        <v>1.6714660315319998</v>
      </c>
      <c r="D38" s="418">
        <f>Dry_Matter_Content!H25</f>
        <v>0.73</v>
      </c>
      <c r="E38" s="284">
        <f>MCF!R37</f>
        <v>1</v>
      </c>
      <c r="F38" s="67">
        <f t="shared" si="0"/>
        <v>0.18302553045275397</v>
      </c>
      <c r="G38" s="67">
        <f t="shared" si="1"/>
        <v>0.18302553045275397</v>
      </c>
      <c r="H38" s="67">
        <f t="shared" si="2"/>
        <v>0</v>
      </c>
      <c r="I38" s="67">
        <f t="shared" si="3"/>
        <v>1.6898551244430211</v>
      </c>
      <c r="J38" s="67">
        <f t="shared" si="4"/>
        <v>0.10925747332026364</v>
      </c>
      <c r="K38" s="100">
        <f t="shared" si="6"/>
        <v>7.2838315546842419E-2</v>
      </c>
      <c r="O38" s="96">
        <f>Amnt_Deposited!B33</f>
        <v>2019</v>
      </c>
      <c r="P38" s="99">
        <f>Amnt_Deposited!H33</f>
        <v>1.6714660315319998</v>
      </c>
      <c r="Q38" s="284">
        <f>MCF!R37</f>
        <v>1</v>
      </c>
      <c r="R38" s="67">
        <f t="shared" si="5"/>
        <v>0.20057592378383995</v>
      </c>
      <c r="S38" s="67">
        <f t="shared" si="7"/>
        <v>0.20057592378383995</v>
      </c>
      <c r="T38" s="67">
        <f t="shared" si="8"/>
        <v>0</v>
      </c>
      <c r="U38" s="67">
        <f t="shared" si="9"/>
        <v>1.8518960267868723</v>
      </c>
      <c r="V38" s="67">
        <f t="shared" si="10"/>
        <v>0.11973421733727521</v>
      </c>
      <c r="W38" s="100">
        <f t="shared" si="11"/>
        <v>7.9822811558183465E-2</v>
      </c>
    </row>
    <row r="39" spans="2:23">
      <c r="B39" s="96">
        <f>Amnt_Deposited!B34</f>
        <v>2020</v>
      </c>
      <c r="C39" s="99">
        <f>Amnt_Deposited!H34</f>
        <v>1.7111704800959999</v>
      </c>
      <c r="D39" s="418">
        <f>Dry_Matter_Content!H26</f>
        <v>0.73</v>
      </c>
      <c r="E39" s="284">
        <f>MCF!R38</f>
        <v>1</v>
      </c>
      <c r="F39" s="67">
        <f t="shared" si="0"/>
        <v>0.18737316757051201</v>
      </c>
      <c r="G39" s="67">
        <f t="shared" si="1"/>
        <v>0.18737316757051201</v>
      </c>
      <c r="H39" s="67">
        <f t="shared" si="2"/>
        <v>0</v>
      </c>
      <c r="I39" s="67">
        <f t="shared" si="3"/>
        <v>1.762983642137582</v>
      </c>
      <c r="J39" s="67">
        <f t="shared" si="4"/>
        <v>0.11424464987595108</v>
      </c>
      <c r="K39" s="100">
        <f t="shared" si="6"/>
        <v>7.6163099917300719E-2</v>
      </c>
      <c r="O39" s="96">
        <f>Amnt_Deposited!B34</f>
        <v>2020</v>
      </c>
      <c r="P39" s="99">
        <f>Amnt_Deposited!H34</f>
        <v>1.7111704800959999</v>
      </c>
      <c r="Q39" s="284">
        <f>MCF!R38</f>
        <v>1</v>
      </c>
      <c r="R39" s="67">
        <f t="shared" si="5"/>
        <v>0.20534045761151998</v>
      </c>
      <c r="S39" s="67">
        <f t="shared" si="7"/>
        <v>0.20534045761151998</v>
      </c>
      <c r="T39" s="67">
        <f t="shared" si="8"/>
        <v>0</v>
      </c>
      <c r="U39" s="67">
        <f t="shared" si="9"/>
        <v>1.9320368680959801</v>
      </c>
      <c r="V39" s="67">
        <f t="shared" si="10"/>
        <v>0.12519961630241214</v>
      </c>
      <c r="W39" s="100">
        <f t="shared" si="11"/>
        <v>8.3466410868274749E-2</v>
      </c>
    </row>
    <row r="40" spans="2:23">
      <c r="B40" s="96">
        <f>Amnt_Deposited!B35</f>
        <v>2021</v>
      </c>
      <c r="C40" s="99">
        <f>Amnt_Deposited!H35</f>
        <v>1.7508749286600001</v>
      </c>
      <c r="D40" s="418">
        <f>Dry_Matter_Content!H27</f>
        <v>0.73</v>
      </c>
      <c r="E40" s="284">
        <f>MCF!R39</f>
        <v>1</v>
      </c>
      <c r="F40" s="67">
        <f t="shared" si="0"/>
        <v>0.19172080468826999</v>
      </c>
      <c r="G40" s="67">
        <f t="shared" si="1"/>
        <v>0.19172080468826999</v>
      </c>
      <c r="H40" s="67">
        <f t="shared" si="2"/>
        <v>0</v>
      </c>
      <c r="I40" s="67">
        <f t="shared" si="3"/>
        <v>1.8355158572126313</v>
      </c>
      <c r="J40" s="67">
        <f t="shared" si="4"/>
        <v>0.11918858961322061</v>
      </c>
      <c r="K40" s="100">
        <f t="shared" si="6"/>
        <v>7.9459059742147065E-2</v>
      </c>
      <c r="O40" s="96">
        <f>Amnt_Deposited!B35</f>
        <v>2021</v>
      </c>
      <c r="P40" s="99">
        <f>Amnt_Deposited!H35</f>
        <v>1.7508749286600001</v>
      </c>
      <c r="Q40" s="284">
        <f>MCF!R39</f>
        <v>1</v>
      </c>
      <c r="R40" s="67">
        <f t="shared" si="5"/>
        <v>0.2101049914392</v>
      </c>
      <c r="S40" s="67">
        <f t="shared" si="7"/>
        <v>0.2101049914392</v>
      </c>
      <c r="T40" s="67">
        <f t="shared" si="8"/>
        <v>0</v>
      </c>
      <c r="U40" s="67">
        <f t="shared" si="9"/>
        <v>2.0115242270823357</v>
      </c>
      <c r="V40" s="67">
        <f t="shared" si="10"/>
        <v>0.1306176324528445</v>
      </c>
      <c r="W40" s="100">
        <f t="shared" si="11"/>
        <v>8.7078421635229664E-2</v>
      </c>
    </row>
    <row r="41" spans="2:23">
      <c r="B41" s="96">
        <f>Amnt_Deposited!B36</f>
        <v>2022</v>
      </c>
      <c r="C41" s="99">
        <f>Amnt_Deposited!H36</f>
        <v>1.7905793772240002</v>
      </c>
      <c r="D41" s="418">
        <f>Dry_Matter_Content!H28</f>
        <v>0.73</v>
      </c>
      <c r="E41" s="284">
        <f>MCF!R40</f>
        <v>1</v>
      </c>
      <c r="F41" s="67">
        <f t="shared" si="0"/>
        <v>0.196068441806028</v>
      </c>
      <c r="G41" s="67">
        <f t="shared" si="1"/>
        <v>0.196068441806028</v>
      </c>
      <c r="H41" s="67">
        <f t="shared" si="2"/>
        <v>0</v>
      </c>
      <c r="I41" s="67">
        <f t="shared" si="3"/>
        <v>1.9074920834104545</v>
      </c>
      <c r="J41" s="67">
        <f t="shared" si="4"/>
        <v>0.12409221560820488</v>
      </c>
      <c r="K41" s="100">
        <f t="shared" si="6"/>
        <v>8.2728143738803245E-2</v>
      </c>
      <c r="O41" s="96">
        <f>Amnt_Deposited!B36</f>
        <v>2022</v>
      </c>
      <c r="P41" s="99">
        <f>Amnt_Deposited!H36</f>
        <v>1.7905793772240002</v>
      </c>
      <c r="Q41" s="284">
        <f>MCF!R40</f>
        <v>1</v>
      </c>
      <c r="R41" s="67">
        <f t="shared" si="5"/>
        <v>0.21486952526688002</v>
      </c>
      <c r="S41" s="67">
        <f t="shared" si="7"/>
        <v>0.21486952526688002</v>
      </c>
      <c r="T41" s="67">
        <f t="shared" si="8"/>
        <v>0</v>
      </c>
      <c r="U41" s="67">
        <f t="shared" si="9"/>
        <v>2.090402283189539</v>
      </c>
      <c r="V41" s="67">
        <f t="shared" si="10"/>
        <v>0.13599146915967658</v>
      </c>
      <c r="W41" s="100">
        <f t="shared" si="11"/>
        <v>9.0660979439784378E-2</v>
      </c>
    </row>
    <row r="42" spans="2:23">
      <c r="B42" s="96">
        <f>Amnt_Deposited!B37</f>
        <v>2023</v>
      </c>
      <c r="C42" s="99">
        <f>Amnt_Deposited!H37</f>
        <v>1.8302838257880001</v>
      </c>
      <c r="D42" s="418">
        <f>Dry_Matter_Content!H29</f>
        <v>0.73</v>
      </c>
      <c r="E42" s="284">
        <f>MCF!R41</f>
        <v>1</v>
      </c>
      <c r="F42" s="67">
        <f t="shared" si="0"/>
        <v>0.20041607892378599</v>
      </c>
      <c r="G42" s="67">
        <f t="shared" si="1"/>
        <v>0.20041607892378599</v>
      </c>
      <c r="H42" s="67">
        <f t="shared" si="2"/>
        <v>0</v>
      </c>
      <c r="I42" s="67">
        <f t="shared" si="3"/>
        <v>1.9789499090152152</v>
      </c>
      <c r="J42" s="67">
        <f t="shared" si="4"/>
        <v>0.12895825331902513</v>
      </c>
      <c r="K42" s="100">
        <f t="shared" si="6"/>
        <v>8.597216887935008E-2</v>
      </c>
      <c r="O42" s="96">
        <f>Amnt_Deposited!B37</f>
        <v>2023</v>
      </c>
      <c r="P42" s="99">
        <f>Amnt_Deposited!H37</f>
        <v>1.8302838257880001</v>
      </c>
      <c r="Q42" s="284">
        <f>MCF!R41</f>
        <v>1</v>
      </c>
      <c r="R42" s="67">
        <f t="shared" si="5"/>
        <v>0.21963405909455999</v>
      </c>
      <c r="S42" s="67">
        <f t="shared" si="7"/>
        <v>0.21963405909455999</v>
      </c>
      <c r="T42" s="67">
        <f t="shared" si="8"/>
        <v>0</v>
      </c>
      <c r="U42" s="67">
        <f t="shared" si="9"/>
        <v>2.1687122290577698</v>
      </c>
      <c r="V42" s="67">
        <f t="shared" si="10"/>
        <v>0.1413241132263289</v>
      </c>
      <c r="W42" s="100">
        <f t="shared" si="11"/>
        <v>9.4216075484219258E-2</v>
      </c>
    </row>
    <row r="43" spans="2:23">
      <c r="B43" s="96">
        <f>Amnt_Deposited!B38</f>
        <v>2024</v>
      </c>
      <c r="C43" s="99">
        <f>Amnt_Deposited!H38</f>
        <v>1.869988274352</v>
      </c>
      <c r="D43" s="418">
        <f>Dry_Matter_Content!H30</f>
        <v>0.73</v>
      </c>
      <c r="E43" s="284">
        <f>MCF!R42</f>
        <v>1</v>
      </c>
      <c r="F43" s="67">
        <f t="shared" si="0"/>
        <v>0.204763716041544</v>
      </c>
      <c r="G43" s="67">
        <f t="shared" si="1"/>
        <v>0.204763716041544</v>
      </c>
      <c r="H43" s="67">
        <f t="shared" si="2"/>
        <v>0</v>
      </c>
      <c r="I43" s="67">
        <f t="shared" si="3"/>
        <v>2.049924381110769</v>
      </c>
      <c r="J43" s="67">
        <f t="shared" si="4"/>
        <v>0.13378924394598993</v>
      </c>
      <c r="K43" s="100">
        <f t="shared" si="6"/>
        <v>8.9192829297326609E-2</v>
      </c>
      <c r="O43" s="96">
        <f>Amnt_Deposited!B38</f>
        <v>2024</v>
      </c>
      <c r="P43" s="99">
        <f>Amnt_Deposited!H38</f>
        <v>1.869988274352</v>
      </c>
      <c r="Q43" s="284">
        <f>MCF!R42</f>
        <v>1</v>
      </c>
      <c r="R43" s="67">
        <f t="shared" si="5"/>
        <v>0.22439859292223999</v>
      </c>
      <c r="S43" s="67">
        <f t="shared" si="7"/>
        <v>0.22439859292223999</v>
      </c>
      <c r="T43" s="67">
        <f t="shared" si="8"/>
        <v>0</v>
      </c>
      <c r="U43" s="67">
        <f t="shared" si="9"/>
        <v>2.246492472450158</v>
      </c>
      <c r="V43" s="67">
        <f t="shared" si="10"/>
        <v>0.14661834952985195</v>
      </c>
      <c r="W43" s="100">
        <f t="shared" si="11"/>
        <v>9.7745566353234628E-2</v>
      </c>
    </row>
    <row r="44" spans="2:23">
      <c r="B44" s="96">
        <f>Amnt_Deposited!B39</f>
        <v>2025</v>
      </c>
      <c r="C44" s="99">
        <f>Amnt_Deposited!H39</f>
        <v>1.9096927229159999</v>
      </c>
      <c r="D44" s="418">
        <f>Dry_Matter_Content!H31</f>
        <v>0.73</v>
      </c>
      <c r="E44" s="284">
        <f>MCF!R43</f>
        <v>1</v>
      </c>
      <c r="F44" s="67">
        <f t="shared" si="0"/>
        <v>0.20911135315930199</v>
      </c>
      <c r="G44" s="67">
        <f t="shared" si="1"/>
        <v>0.20911135315930199</v>
      </c>
      <c r="H44" s="67">
        <f t="shared" si="2"/>
        <v>0</v>
      </c>
      <c r="I44" s="67">
        <f t="shared" si="3"/>
        <v>2.1204481773815087</v>
      </c>
      <c r="J44" s="67">
        <f t="shared" si="4"/>
        <v>0.13858755688856217</v>
      </c>
      <c r="K44" s="100">
        <f t="shared" si="6"/>
        <v>9.2391704592374779E-2</v>
      </c>
      <c r="O44" s="96">
        <f>Amnt_Deposited!B39</f>
        <v>2025</v>
      </c>
      <c r="P44" s="99">
        <f>Amnt_Deposited!H39</f>
        <v>1.9096927229159999</v>
      </c>
      <c r="Q44" s="284">
        <f>MCF!R43</f>
        <v>1</v>
      </c>
      <c r="R44" s="67">
        <f t="shared" si="5"/>
        <v>0.22916312674991998</v>
      </c>
      <c r="S44" s="67">
        <f t="shared" si="7"/>
        <v>0.22916312674991998</v>
      </c>
      <c r="T44" s="67">
        <f t="shared" si="8"/>
        <v>0</v>
      </c>
      <c r="U44" s="67">
        <f t="shared" si="9"/>
        <v>2.3237788245276811</v>
      </c>
      <c r="V44" s="67">
        <f t="shared" si="10"/>
        <v>0.15187677467239691</v>
      </c>
      <c r="W44" s="100">
        <f t="shared" si="11"/>
        <v>0.10125118311493127</v>
      </c>
    </row>
    <row r="45" spans="2:23">
      <c r="B45" s="96">
        <f>Amnt_Deposited!B40</f>
        <v>2026</v>
      </c>
      <c r="C45" s="99">
        <f>Amnt_Deposited!H40</f>
        <v>1.94939717148</v>
      </c>
      <c r="D45" s="418">
        <f>Dry_Matter_Content!H32</f>
        <v>0.73</v>
      </c>
      <c r="E45" s="284">
        <f>MCF!R44</f>
        <v>1</v>
      </c>
      <c r="F45" s="67">
        <f t="shared" si="0"/>
        <v>0.21345899027706</v>
      </c>
      <c r="G45" s="67">
        <f t="shared" si="1"/>
        <v>0.21345899027706</v>
      </c>
      <c r="H45" s="67">
        <f t="shared" si="2"/>
        <v>0</v>
      </c>
      <c r="I45" s="67">
        <f t="shared" si="3"/>
        <v>2.1905517662984106</v>
      </c>
      <c r="J45" s="67">
        <f t="shared" si="4"/>
        <v>0.14335540136015801</v>
      </c>
      <c r="K45" s="100">
        <f t="shared" si="6"/>
        <v>9.5570267573438672E-2</v>
      </c>
      <c r="O45" s="96">
        <f>Amnt_Deposited!B40</f>
        <v>2026</v>
      </c>
      <c r="P45" s="99">
        <f>Amnt_Deposited!H40</f>
        <v>1.94939717148</v>
      </c>
      <c r="Q45" s="284">
        <f>MCF!R44</f>
        <v>1</v>
      </c>
      <c r="R45" s="67">
        <f t="shared" si="5"/>
        <v>0.23392766057760001</v>
      </c>
      <c r="S45" s="67">
        <f t="shared" si="7"/>
        <v>0.23392766057760001</v>
      </c>
      <c r="T45" s="67">
        <f t="shared" si="8"/>
        <v>0</v>
      </c>
      <c r="U45" s="67">
        <f t="shared" si="9"/>
        <v>2.400604675395519</v>
      </c>
      <c r="V45" s="67">
        <f t="shared" si="10"/>
        <v>0.15710180970976223</v>
      </c>
      <c r="W45" s="100">
        <f t="shared" si="11"/>
        <v>0.10473453980650815</v>
      </c>
    </row>
    <row r="46" spans="2:23">
      <c r="B46" s="96">
        <f>Amnt_Deposited!B41</f>
        <v>2027</v>
      </c>
      <c r="C46" s="99">
        <f>Amnt_Deposited!H41</f>
        <v>1.9891016200439999</v>
      </c>
      <c r="D46" s="418">
        <f>Dry_Matter_Content!H33</f>
        <v>0.73</v>
      </c>
      <c r="E46" s="284">
        <f>MCF!R45</f>
        <v>1</v>
      </c>
      <c r="F46" s="67">
        <f t="shared" si="0"/>
        <v>0.21780662739481799</v>
      </c>
      <c r="G46" s="67">
        <f t="shared" si="1"/>
        <v>0.21780662739481799</v>
      </c>
      <c r="H46" s="67">
        <f t="shared" si="2"/>
        <v>0</v>
      </c>
      <c r="I46" s="67">
        <f t="shared" si="3"/>
        <v>2.2602635564755151</v>
      </c>
      <c r="J46" s="67">
        <f t="shared" si="4"/>
        <v>0.14809483721771347</v>
      </c>
      <c r="K46" s="100">
        <f t="shared" si="6"/>
        <v>9.8729891478475634E-2</v>
      </c>
      <c r="O46" s="96">
        <f>Amnt_Deposited!B41</f>
        <v>2027</v>
      </c>
      <c r="P46" s="99">
        <f>Amnt_Deposited!H41</f>
        <v>1.9891016200439999</v>
      </c>
      <c r="Q46" s="284">
        <f>MCF!R45</f>
        <v>1</v>
      </c>
      <c r="R46" s="67">
        <f t="shared" si="5"/>
        <v>0.23869219440527997</v>
      </c>
      <c r="S46" s="67">
        <f t="shared" si="7"/>
        <v>0.23869219440527997</v>
      </c>
      <c r="T46" s="67">
        <f t="shared" si="8"/>
        <v>0</v>
      </c>
      <c r="U46" s="67">
        <f t="shared" si="9"/>
        <v>2.4770011577813866</v>
      </c>
      <c r="V46" s="67">
        <f t="shared" si="10"/>
        <v>0.16229571201941204</v>
      </c>
      <c r="W46" s="100">
        <f t="shared" si="11"/>
        <v>0.10819714134627469</v>
      </c>
    </row>
    <row r="47" spans="2:23">
      <c r="B47" s="96">
        <f>Amnt_Deposited!B42</f>
        <v>2028</v>
      </c>
      <c r="C47" s="99">
        <f>Amnt_Deposited!H42</f>
        <v>2.0288060686080001</v>
      </c>
      <c r="D47" s="418">
        <f>Dry_Matter_Content!H34</f>
        <v>0.73</v>
      </c>
      <c r="E47" s="284">
        <f>MCF!R46</f>
        <v>1</v>
      </c>
      <c r="F47" s="67">
        <f t="shared" si="0"/>
        <v>0.222154264512576</v>
      </c>
      <c r="G47" s="67">
        <f t="shared" si="1"/>
        <v>0.222154264512576</v>
      </c>
      <c r="H47" s="67">
        <f t="shared" si="2"/>
        <v>0</v>
      </c>
      <c r="I47" s="67">
        <f t="shared" si="3"/>
        <v>2.3296100359289857</v>
      </c>
      <c r="J47" s="67">
        <f t="shared" si="4"/>
        <v>0.15280778505910553</v>
      </c>
      <c r="K47" s="100">
        <f t="shared" si="6"/>
        <v>0.10187185670607035</v>
      </c>
      <c r="O47" s="96">
        <f>Amnt_Deposited!B42</f>
        <v>2028</v>
      </c>
      <c r="P47" s="99">
        <f>Amnt_Deposited!H42</f>
        <v>2.0288060686080001</v>
      </c>
      <c r="Q47" s="284">
        <f>MCF!R46</f>
        <v>1</v>
      </c>
      <c r="R47" s="67">
        <f t="shared" si="5"/>
        <v>0.24345672823296</v>
      </c>
      <c r="S47" s="67">
        <f t="shared" si="7"/>
        <v>0.24345672823296</v>
      </c>
      <c r="T47" s="67">
        <f t="shared" si="8"/>
        <v>0</v>
      </c>
      <c r="U47" s="67">
        <f t="shared" si="9"/>
        <v>2.5529972996482035</v>
      </c>
      <c r="V47" s="67">
        <f t="shared" si="10"/>
        <v>0.16746058636614305</v>
      </c>
      <c r="W47" s="100">
        <f t="shared" si="11"/>
        <v>0.11164039091076203</v>
      </c>
    </row>
    <row r="48" spans="2:23">
      <c r="B48" s="96">
        <f>Amnt_Deposited!B43</f>
        <v>2029</v>
      </c>
      <c r="C48" s="99">
        <f>Amnt_Deposited!H43</f>
        <v>2.0685105171720002</v>
      </c>
      <c r="D48" s="418">
        <f>Dry_Matter_Content!H35</f>
        <v>0.73</v>
      </c>
      <c r="E48" s="284">
        <f>MCF!R47</f>
        <v>1</v>
      </c>
      <c r="F48" s="67">
        <f t="shared" si="0"/>
        <v>0.22650190163033398</v>
      </c>
      <c r="G48" s="67">
        <f t="shared" si="1"/>
        <v>0.22650190163033398</v>
      </c>
      <c r="H48" s="67">
        <f t="shared" si="2"/>
        <v>0</v>
      </c>
      <c r="I48" s="67">
        <f t="shared" si="3"/>
        <v>2.3986159019213944</v>
      </c>
      <c r="J48" s="67">
        <f t="shared" si="4"/>
        <v>0.15749603563792533</v>
      </c>
      <c r="K48" s="100">
        <f t="shared" si="6"/>
        <v>0.10499735709195021</v>
      </c>
      <c r="O48" s="96">
        <f>Amnt_Deposited!B43</f>
        <v>2029</v>
      </c>
      <c r="P48" s="99">
        <f>Amnt_Deposited!H43</f>
        <v>2.0685105171720002</v>
      </c>
      <c r="Q48" s="284">
        <f>MCF!R47</f>
        <v>1</v>
      </c>
      <c r="R48" s="67">
        <f t="shared" si="5"/>
        <v>0.24822126206064002</v>
      </c>
      <c r="S48" s="67">
        <f t="shared" si="7"/>
        <v>0.24822126206064002</v>
      </c>
      <c r="T48" s="67">
        <f t="shared" si="8"/>
        <v>0</v>
      </c>
      <c r="U48" s="67">
        <f t="shared" si="9"/>
        <v>2.6286201664891991</v>
      </c>
      <c r="V48" s="67">
        <f t="shared" si="10"/>
        <v>0.17259839521964418</v>
      </c>
      <c r="W48" s="100">
        <f t="shared" si="11"/>
        <v>0.11506559681309611</v>
      </c>
    </row>
    <row r="49" spans="2:23">
      <c r="B49" s="96">
        <f>Amnt_Deposited!B44</f>
        <v>2030</v>
      </c>
      <c r="C49" s="99">
        <f>Amnt_Deposited!H44</f>
        <v>2.1082149657359999</v>
      </c>
      <c r="D49" s="418">
        <f>Dry_Matter_Content!H36</f>
        <v>0.73</v>
      </c>
      <c r="E49" s="284">
        <f>MCF!R48</f>
        <v>1</v>
      </c>
      <c r="F49" s="67">
        <f t="shared" si="0"/>
        <v>0.23084953874809197</v>
      </c>
      <c r="G49" s="67">
        <f t="shared" si="1"/>
        <v>0.23084953874809197</v>
      </c>
      <c r="H49" s="67">
        <f t="shared" si="2"/>
        <v>0</v>
      </c>
      <c r="I49" s="67">
        <f t="shared" si="3"/>
        <v>2.4673041820277324</v>
      </c>
      <c r="J49" s="67">
        <f t="shared" si="4"/>
        <v>0.1621612586417541</v>
      </c>
      <c r="K49" s="100">
        <f t="shared" si="6"/>
        <v>0.1081075057611694</v>
      </c>
      <c r="O49" s="96">
        <f>Amnt_Deposited!B44</f>
        <v>2030</v>
      </c>
      <c r="P49" s="99">
        <f>Amnt_Deposited!H44</f>
        <v>2.1082149657359999</v>
      </c>
      <c r="Q49" s="284">
        <f>MCF!R48</f>
        <v>1</v>
      </c>
      <c r="R49" s="67">
        <f t="shared" si="5"/>
        <v>0.25298579588831999</v>
      </c>
      <c r="S49" s="67">
        <f t="shared" si="7"/>
        <v>0.25298579588831999</v>
      </c>
      <c r="T49" s="67">
        <f t="shared" si="8"/>
        <v>0</v>
      </c>
      <c r="U49" s="67">
        <f t="shared" si="9"/>
        <v>2.7038949940029942</v>
      </c>
      <c r="V49" s="67">
        <f t="shared" si="10"/>
        <v>0.17771096837452502</v>
      </c>
      <c r="W49" s="100">
        <f t="shared" si="11"/>
        <v>0.11847397891635</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2.3004991711507583</v>
      </c>
      <c r="J50" s="67">
        <f t="shared" si="4"/>
        <v>0.16680501087697386</v>
      </c>
      <c r="K50" s="100">
        <f t="shared" si="6"/>
        <v>0.11120334058464923</v>
      </c>
      <c r="O50" s="96">
        <f>Amnt_Deposited!B45</f>
        <v>2031</v>
      </c>
      <c r="P50" s="99">
        <f>Amnt_Deposited!H45</f>
        <v>0</v>
      </c>
      <c r="Q50" s="284">
        <f>MCF!R49</f>
        <v>1</v>
      </c>
      <c r="R50" s="67">
        <f t="shared" si="5"/>
        <v>0</v>
      </c>
      <c r="S50" s="67">
        <f t="shared" si="7"/>
        <v>0</v>
      </c>
      <c r="T50" s="67">
        <f t="shared" si="8"/>
        <v>0</v>
      </c>
      <c r="U50" s="67">
        <f t="shared" si="9"/>
        <v>2.5210949820830226</v>
      </c>
      <c r="V50" s="67">
        <f t="shared" si="10"/>
        <v>0.18280001191997133</v>
      </c>
      <c r="W50" s="100">
        <f t="shared" si="11"/>
        <v>0.12186667461331421</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2.1449712098797233</v>
      </c>
      <c r="J51" s="67">
        <f t="shared" si="4"/>
        <v>0.15552796127103488</v>
      </c>
      <c r="K51" s="100">
        <f t="shared" si="6"/>
        <v>0.10368530751402324</v>
      </c>
      <c r="O51" s="96">
        <f>Amnt_Deposited!B46</f>
        <v>2032</v>
      </c>
      <c r="P51" s="99">
        <f>Amnt_Deposited!H46</f>
        <v>0</v>
      </c>
      <c r="Q51" s="284">
        <f>MCF!R50</f>
        <v>1</v>
      </c>
      <c r="R51" s="67">
        <f t="shared" ref="R51:R82" si="13">P51*$W$6*DOCF*Q51</f>
        <v>0</v>
      </c>
      <c r="S51" s="67">
        <f t="shared" si="7"/>
        <v>0</v>
      </c>
      <c r="T51" s="67">
        <f t="shared" si="8"/>
        <v>0</v>
      </c>
      <c r="U51" s="67">
        <f t="shared" si="9"/>
        <v>2.3506533806901078</v>
      </c>
      <c r="V51" s="67">
        <f t="shared" si="10"/>
        <v>0.17044160139291495</v>
      </c>
      <c r="W51" s="100">
        <f t="shared" si="11"/>
        <v>0.11362773426194329</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1.9999578999680387</v>
      </c>
      <c r="J52" s="67">
        <f t="shared" si="4"/>
        <v>0.1450133099116846</v>
      </c>
      <c r="K52" s="100">
        <f t="shared" si="6"/>
        <v>9.6675539941123059E-2</v>
      </c>
      <c r="O52" s="96">
        <f>Amnt_Deposited!B47</f>
        <v>2033</v>
      </c>
      <c r="P52" s="99">
        <f>Amnt_Deposited!H47</f>
        <v>0</v>
      </c>
      <c r="Q52" s="284">
        <f>MCF!R51</f>
        <v>1</v>
      </c>
      <c r="R52" s="67">
        <f t="shared" si="13"/>
        <v>0</v>
      </c>
      <c r="S52" s="67">
        <f t="shared" si="7"/>
        <v>0</v>
      </c>
      <c r="T52" s="67">
        <f t="shared" si="8"/>
        <v>0</v>
      </c>
      <c r="U52" s="67">
        <f t="shared" si="9"/>
        <v>2.1917346848964807</v>
      </c>
      <c r="V52" s="67">
        <f t="shared" si="10"/>
        <v>0.15891869579362697</v>
      </c>
      <c r="W52" s="100">
        <f t="shared" si="11"/>
        <v>0.10594579719575131</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1.864748386002278</v>
      </c>
      <c r="J53" s="67">
        <f t="shared" si="4"/>
        <v>0.13520951396576072</v>
      </c>
      <c r="K53" s="100">
        <f t="shared" si="6"/>
        <v>9.0139675977173817E-2</v>
      </c>
      <c r="O53" s="96">
        <f>Amnt_Deposited!B48</f>
        <v>2034</v>
      </c>
      <c r="P53" s="99">
        <f>Amnt_Deposited!H48</f>
        <v>0</v>
      </c>
      <c r="Q53" s="284">
        <f>MCF!R52</f>
        <v>1</v>
      </c>
      <c r="R53" s="67">
        <f t="shared" si="13"/>
        <v>0</v>
      </c>
      <c r="S53" s="67">
        <f t="shared" si="7"/>
        <v>0</v>
      </c>
      <c r="T53" s="67">
        <f t="shared" si="8"/>
        <v>0</v>
      </c>
      <c r="U53" s="67">
        <f t="shared" si="9"/>
        <v>2.0435598750709896</v>
      </c>
      <c r="V53" s="67">
        <f t="shared" si="10"/>
        <v>0.14817480982549119</v>
      </c>
      <c r="W53" s="100">
        <f t="shared" si="11"/>
        <v>9.8783206550327463E-2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1.7386798707881157</v>
      </c>
      <c r="J54" s="67">
        <f t="shared" si="4"/>
        <v>0.12606851521416229</v>
      </c>
      <c r="K54" s="100">
        <f t="shared" si="6"/>
        <v>8.4045676809441527E-2</v>
      </c>
      <c r="O54" s="96">
        <f>Amnt_Deposited!B49</f>
        <v>2035</v>
      </c>
      <c r="P54" s="99">
        <f>Amnt_Deposited!H49</f>
        <v>0</v>
      </c>
      <c r="Q54" s="284">
        <f>MCF!R53</f>
        <v>1</v>
      </c>
      <c r="R54" s="67">
        <f t="shared" si="13"/>
        <v>0</v>
      </c>
      <c r="S54" s="67">
        <f t="shared" si="7"/>
        <v>0</v>
      </c>
      <c r="T54" s="67">
        <f t="shared" si="8"/>
        <v>0</v>
      </c>
      <c r="U54" s="67">
        <f t="shared" si="9"/>
        <v>1.9054025981239624</v>
      </c>
      <c r="V54" s="67">
        <f t="shared" si="10"/>
        <v>0.13815727694702717</v>
      </c>
      <c r="W54" s="100">
        <f t="shared" si="11"/>
        <v>9.2104851298018112E-2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1.6211343663177118</v>
      </c>
      <c r="J55" s="67">
        <f t="shared" si="4"/>
        <v>0.11754550447040393</v>
      </c>
      <c r="K55" s="100">
        <f t="shared" si="6"/>
        <v>7.8363669646935946E-2</v>
      </c>
      <c r="O55" s="96">
        <f>Amnt_Deposited!B50</f>
        <v>2036</v>
      </c>
      <c r="P55" s="99">
        <f>Amnt_Deposited!H50</f>
        <v>0</v>
      </c>
      <c r="Q55" s="284">
        <f>MCF!R54</f>
        <v>1</v>
      </c>
      <c r="R55" s="67">
        <f t="shared" si="13"/>
        <v>0</v>
      </c>
      <c r="S55" s="67">
        <f t="shared" si="7"/>
        <v>0</v>
      </c>
      <c r="T55" s="67">
        <f t="shared" si="8"/>
        <v>0</v>
      </c>
      <c r="U55" s="67">
        <f t="shared" si="9"/>
        <v>1.7765856069235197</v>
      </c>
      <c r="V55" s="67">
        <f t="shared" si="10"/>
        <v>0.12881699120044268</v>
      </c>
      <c r="W55" s="100">
        <f t="shared" si="11"/>
        <v>8.5877994133628455E-2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1.5115356643917801</v>
      </c>
      <c r="J56" s="67">
        <f t="shared" si="4"/>
        <v>0.10959870192593164</v>
      </c>
      <c r="K56" s="100">
        <f t="shared" si="6"/>
        <v>7.3065801283954429E-2</v>
      </c>
      <c r="O56" s="96">
        <f>Amnt_Deposited!B51</f>
        <v>2037</v>
      </c>
      <c r="P56" s="99">
        <f>Amnt_Deposited!H51</f>
        <v>0</v>
      </c>
      <c r="Q56" s="284">
        <f>MCF!R55</f>
        <v>1</v>
      </c>
      <c r="R56" s="67">
        <f t="shared" si="13"/>
        <v>0</v>
      </c>
      <c r="S56" s="67">
        <f t="shared" si="7"/>
        <v>0</v>
      </c>
      <c r="T56" s="67">
        <f t="shared" si="8"/>
        <v>0</v>
      </c>
      <c r="U56" s="67">
        <f t="shared" si="9"/>
        <v>1.6564774404293481</v>
      </c>
      <c r="V56" s="67">
        <f t="shared" si="10"/>
        <v>0.12010816649417166</v>
      </c>
      <c r="W56" s="100">
        <f t="shared" si="11"/>
        <v>8.0072110996114443E-2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1.4093465120463273</v>
      </c>
      <c r="J57" s="67">
        <f t="shared" si="4"/>
        <v>0.10218915234545281</v>
      </c>
      <c r="K57" s="100">
        <f t="shared" si="6"/>
        <v>6.8126101563635202E-2</v>
      </c>
      <c r="O57" s="96">
        <f>Amnt_Deposited!B52</f>
        <v>2038</v>
      </c>
      <c r="P57" s="99">
        <f>Amnt_Deposited!H52</f>
        <v>0</v>
      </c>
      <c r="Q57" s="284">
        <f>MCF!R56</f>
        <v>1</v>
      </c>
      <c r="R57" s="67">
        <f t="shared" si="13"/>
        <v>0</v>
      </c>
      <c r="S57" s="67">
        <f t="shared" si="7"/>
        <v>0</v>
      </c>
      <c r="T57" s="67">
        <f t="shared" si="8"/>
        <v>0</v>
      </c>
      <c r="U57" s="67">
        <f t="shared" si="9"/>
        <v>1.5444893282699477</v>
      </c>
      <c r="V57" s="67">
        <f t="shared" si="10"/>
        <v>0.11198811215940034</v>
      </c>
      <c r="W57" s="100">
        <f t="shared" si="11"/>
        <v>7.4658741439600218E-2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1.3140659779379997</v>
      </c>
      <c r="J58" s="67">
        <f t="shared" si="4"/>
        <v>9.5280534108327652E-2</v>
      </c>
      <c r="K58" s="100">
        <f t="shared" si="6"/>
        <v>6.3520356072218426E-2</v>
      </c>
      <c r="O58" s="96">
        <f>Amnt_Deposited!B53</f>
        <v>2039</v>
      </c>
      <c r="P58" s="99">
        <f>Amnt_Deposited!H53</f>
        <v>0</v>
      </c>
      <c r="Q58" s="284">
        <f>MCF!R57</f>
        <v>1</v>
      </c>
      <c r="R58" s="67">
        <f t="shared" si="13"/>
        <v>0</v>
      </c>
      <c r="S58" s="67">
        <f t="shared" si="7"/>
        <v>0</v>
      </c>
      <c r="T58" s="67">
        <f t="shared" si="8"/>
        <v>0</v>
      </c>
      <c r="U58" s="67">
        <f t="shared" si="9"/>
        <v>1.4400723045895887</v>
      </c>
      <c r="V58" s="67">
        <f t="shared" si="10"/>
        <v>0.10441702368035906</v>
      </c>
      <c r="W58" s="100">
        <f t="shared" si="11"/>
        <v>6.9611349120239363E-2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1.2252269967780571</v>
      </c>
      <c r="J59" s="67">
        <f t="shared" si="4"/>
        <v>8.8838981159942612E-2</v>
      </c>
      <c r="K59" s="100">
        <f t="shared" si="6"/>
        <v>5.9225987439961741E-2</v>
      </c>
      <c r="O59" s="96">
        <f>Amnt_Deposited!B54</f>
        <v>2040</v>
      </c>
      <c r="P59" s="99">
        <f>Amnt_Deposited!H54</f>
        <v>0</v>
      </c>
      <c r="Q59" s="284">
        <f>MCF!R58</f>
        <v>1</v>
      </c>
      <c r="R59" s="67">
        <f t="shared" si="13"/>
        <v>0</v>
      </c>
      <c r="S59" s="67">
        <f t="shared" si="7"/>
        <v>0</v>
      </c>
      <c r="T59" s="67">
        <f t="shared" si="8"/>
        <v>0</v>
      </c>
      <c r="U59" s="67">
        <f t="shared" si="9"/>
        <v>1.3427145170170489</v>
      </c>
      <c r="V59" s="67">
        <f t="shared" si="10"/>
        <v>9.735778757253985E-2</v>
      </c>
      <c r="W59" s="100">
        <f t="shared" si="11"/>
        <v>6.4905191715026567E-2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1.1423940797777856</v>
      </c>
      <c r="J60" s="67">
        <f t="shared" si="4"/>
        <v>8.2832917000271469E-2</v>
      </c>
      <c r="K60" s="100">
        <f t="shared" si="6"/>
        <v>5.5221944666847642E-2</v>
      </c>
      <c r="O60" s="96">
        <f>Amnt_Deposited!B55</f>
        <v>2041</v>
      </c>
      <c r="P60" s="99">
        <f>Amnt_Deposited!H55</f>
        <v>0</v>
      </c>
      <c r="Q60" s="284">
        <f>MCF!R59</f>
        <v>1</v>
      </c>
      <c r="R60" s="67">
        <f t="shared" si="13"/>
        <v>0</v>
      </c>
      <c r="S60" s="67">
        <f t="shared" si="7"/>
        <v>0</v>
      </c>
      <c r="T60" s="67">
        <f t="shared" si="8"/>
        <v>0</v>
      </c>
      <c r="U60" s="67">
        <f t="shared" si="9"/>
        <v>1.2519387175646965</v>
      </c>
      <c r="V60" s="67">
        <f t="shared" si="10"/>
        <v>9.0775799452352285E-2</v>
      </c>
      <c r="W60" s="100">
        <f t="shared" si="11"/>
        <v>6.0517199634901521E-2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1.0651611798819502</v>
      </c>
      <c r="J61" s="67">
        <f t="shared" si="4"/>
        <v>7.7232899895835469E-2</v>
      </c>
      <c r="K61" s="100">
        <f t="shared" si="6"/>
        <v>5.1488599930556975E-2</v>
      </c>
      <c r="O61" s="96">
        <f>Amnt_Deposited!B56</f>
        <v>2042</v>
      </c>
      <c r="P61" s="99">
        <f>Amnt_Deposited!H56</f>
        <v>0</v>
      </c>
      <c r="Q61" s="284">
        <f>MCF!R60</f>
        <v>1</v>
      </c>
      <c r="R61" s="67">
        <f t="shared" si="13"/>
        <v>0</v>
      </c>
      <c r="S61" s="67">
        <f t="shared" si="7"/>
        <v>0</v>
      </c>
      <c r="T61" s="67">
        <f t="shared" si="8"/>
        <v>0</v>
      </c>
      <c r="U61" s="67">
        <f t="shared" si="9"/>
        <v>1.1672999231583014</v>
      </c>
      <c r="V61" s="67">
        <f t="shared" si="10"/>
        <v>8.4638794406395032E-2</v>
      </c>
      <c r="W61" s="100">
        <f t="shared" si="11"/>
        <v>5.6425862937596688E-2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0.9931497013256585</v>
      </c>
      <c r="J62" s="67">
        <f t="shared" si="4"/>
        <v>7.2011478556291753E-2</v>
      </c>
      <c r="K62" s="100">
        <f t="shared" si="6"/>
        <v>4.8007652370861166E-2</v>
      </c>
      <c r="O62" s="96">
        <f>Amnt_Deposited!B57</f>
        <v>2043</v>
      </c>
      <c r="P62" s="99">
        <f>Amnt_Deposited!H57</f>
        <v>0</v>
      </c>
      <c r="Q62" s="284">
        <f>MCF!R61</f>
        <v>1</v>
      </c>
      <c r="R62" s="67">
        <f t="shared" si="13"/>
        <v>0</v>
      </c>
      <c r="S62" s="67">
        <f t="shared" si="7"/>
        <v>0</v>
      </c>
      <c r="T62" s="67">
        <f t="shared" si="8"/>
        <v>0</v>
      </c>
      <c r="U62" s="67">
        <f t="shared" si="9"/>
        <v>1.0883832343294886</v>
      </c>
      <c r="V62" s="67">
        <f t="shared" si="10"/>
        <v>7.8916688828812864E-2</v>
      </c>
      <c r="W62" s="100">
        <f t="shared" si="11"/>
        <v>5.2611125885875243E-2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0.92600664375748232</v>
      </c>
      <c r="J63" s="67">
        <f t="shared" si="4"/>
        <v>6.7143057568176151E-2</v>
      </c>
      <c r="K63" s="100">
        <f t="shared" si="6"/>
        <v>4.4762038378784098E-2</v>
      </c>
      <c r="O63" s="96">
        <f>Amnt_Deposited!B58</f>
        <v>2044</v>
      </c>
      <c r="P63" s="99">
        <f>Amnt_Deposited!H58</f>
        <v>0</v>
      </c>
      <c r="Q63" s="284">
        <f>MCF!R62</f>
        <v>1</v>
      </c>
      <c r="R63" s="67">
        <f t="shared" si="13"/>
        <v>0</v>
      </c>
      <c r="S63" s="67">
        <f t="shared" si="7"/>
        <v>0</v>
      </c>
      <c r="T63" s="67">
        <f t="shared" si="8"/>
        <v>0</v>
      </c>
      <c r="U63" s="67">
        <f t="shared" si="9"/>
        <v>1.0148018013780626</v>
      </c>
      <c r="V63" s="67">
        <f t="shared" si="10"/>
        <v>7.3581432951425912E-2</v>
      </c>
      <c r="W63" s="100">
        <f t="shared" si="11"/>
        <v>4.9054288634283939E-2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0.86340287183132558</v>
      </c>
      <c r="J64" s="67">
        <f t="shared" si="4"/>
        <v>6.2603771926156751E-2</v>
      </c>
      <c r="K64" s="100">
        <f t="shared" si="6"/>
        <v>4.1735847950771163E-2</v>
      </c>
      <c r="O64" s="96">
        <f>Amnt_Deposited!B59</f>
        <v>2045</v>
      </c>
      <c r="P64" s="99">
        <f>Amnt_Deposited!H59</f>
        <v>0</v>
      </c>
      <c r="Q64" s="284">
        <f>MCF!R63</f>
        <v>1</v>
      </c>
      <c r="R64" s="67">
        <f t="shared" si="13"/>
        <v>0</v>
      </c>
      <c r="S64" s="67">
        <f t="shared" si="7"/>
        <v>0</v>
      </c>
      <c r="T64" s="67">
        <f t="shared" si="8"/>
        <v>0</v>
      </c>
      <c r="U64" s="67">
        <f t="shared" si="9"/>
        <v>0.94619492803432925</v>
      </c>
      <c r="V64" s="67">
        <f t="shared" si="10"/>
        <v>6.8606873343733416E-2</v>
      </c>
      <c r="W64" s="100">
        <f t="shared" si="11"/>
        <v>4.5737915562488941E-2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0.8050315017845755</v>
      </c>
      <c r="J65" s="67">
        <f t="shared" si="4"/>
        <v>5.8371370046750061E-2</v>
      </c>
      <c r="K65" s="100">
        <f t="shared" si="6"/>
        <v>3.8914246697833374E-2</v>
      </c>
      <c r="O65" s="96">
        <f>Amnt_Deposited!B60</f>
        <v>2046</v>
      </c>
      <c r="P65" s="99">
        <f>Amnt_Deposited!H60</f>
        <v>0</v>
      </c>
      <c r="Q65" s="284">
        <f>MCF!R64</f>
        <v>1</v>
      </c>
      <c r="R65" s="67">
        <f t="shared" si="13"/>
        <v>0</v>
      </c>
      <c r="S65" s="67">
        <f t="shared" si="7"/>
        <v>0</v>
      </c>
      <c r="T65" s="67">
        <f t="shared" si="8"/>
        <v>0</v>
      </c>
      <c r="U65" s="67">
        <f t="shared" si="9"/>
        <v>0.88222630332556207</v>
      </c>
      <c r="V65" s="67">
        <f t="shared" si="10"/>
        <v>6.3968624708767172E-2</v>
      </c>
      <c r="W65" s="100">
        <f t="shared" si="11"/>
        <v>4.2645749805844776E-2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0.7506063970935426</v>
      </c>
      <c r="J66" s="67">
        <f t="shared" si="4"/>
        <v>5.4425104691032934E-2</v>
      </c>
      <c r="K66" s="100">
        <f t="shared" si="6"/>
        <v>3.6283403127355285E-2</v>
      </c>
      <c r="O66" s="96">
        <f>Amnt_Deposited!B61</f>
        <v>2047</v>
      </c>
      <c r="P66" s="99">
        <f>Amnt_Deposited!H61</f>
        <v>0</v>
      </c>
      <c r="Q66" s="284">
        <f>MCF!R65</f>
        <v>1</v>
      </c>
      <c r="R66" s="67">
        <f t="shared" si="13"/>
        <v>0</v>
      </c>
      <c r="S66" s="67">
        <f t="shared" si="7"/>
        <v>0</v>
      </c>
      <c r="T66" s="67">
        <f t="shared" si="8"/>
        <v>0</v>
      </c>
      <c r="U66" s="67">
        <f t="shared" si="9"/>
        <v>0.82258235297922466</v>
      </c>
      <c r="V66" s="67">
        <f t="shared" si="10"/>
        <v>5.9643950346337453E-2</v>
      </c>
      <c r="W66" s="100">
        <f t="shared" si="11"/>
        <v>3.9762633564224964E-2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0.69986076583188928</v>
      </c>
      <c r="J67" s="67">
        <f t="shared" si="4"/>
        <v>5.0745631261653344E-2</v>
      </c>
      <c r="K67" s="100">
        <f t="shared" si="6"/>
        <v>3.3830420841102229E-2</v>
      </c>
      <c r="O67" s="96">
        <f>Amnt_Deposited!B62</f>
        <v>2048</v>
      </c>
      <c r="P67" s="99">
        <f>Amnt_Deposited!H62</f>
        <v>0</v>
      </c>
      <c r="Q67" s="284">
        <f>MCF!R66</f>
        <v>1</v>
      </c>
      <c r="R67" s="67">
        <f t="shared" si="13"/>
        <v>0</v>
      </c>
      <c r="S67" s="67">
        <f t="shared" si="7"/>
        <v>0</v>
      </c>
      <c r="T67" s="67">
        <f t="shared" si="8"/>
        <v>0</v>
      </c>
      <c r="U67" s="67">
        <f t="shared" si="9"/>
        <v>0.76697070228152242</v>
      </c>
      <c r="V67" s="67">
        <f t="shared" si="10"/>
        <v>5.561165069770229E-2</v>
      </c>
      <c r="W67" s="100">
        <f t="shared" si="11"/>
        <v>3.7074433798468191E-2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0.65254585285629763</v>
      </c>
      <c r="J68" s="67">
        <f t="shared" si="4"/>
        <v>4.7314912975591671E-2</v>
      </c>
      <c r="K68" s="100">
        <f t="shared" si="6"/>
        <v>3.1543275317061109E-2</v>
      </c>
      <c r="O68" s="96">
        <f>Amnt_Deposited!B63</f>
        <v>2049</v>
      </c>
      <c r="P68" s="99">
        <f>Amnt_Deposited!H63</f>
        <v>0</v>
      </c>
      <c r="Q68" s="284">
        <f>MCF!R67</f>
        <v>1</v>
      </c>
      <c r="R68" s="67">
        <f t="shared" si="13"/>
        <v>0</v>
      </c>
      <c r="S68" s="67">
        <f t="shared" si="7"/>
        <v>0</v>
      </c>
      <c r="T68" s="67">
        <f t="shared" si="8"/>
        <v>0</v>
      </c>
      <c r="U68" s="67">
        <f t="shared" si="9"/>
        <v>0.71511874285621646</v>
      </c>
      <c r="V68" s="67">
        <f t="shared" si="10"/>
        <v>5.1851959425305932E-2</v>
      </c>
      <c r="W68" s="100">
        <f t="shared" si="11"/>
        <v>3.4567972950203953E-2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0.60842972040846821</v>
      </c>
      <c r="J69" s="67">
        <f t="shared" si="4"/>
        <v>4.4116132447829436E-2</v>
      </c>
      <c r="K69" s="100">
        <f t="shared" si="6"/>
        <v>2.9410754965219624E-2</v>
      </c>
      <c r="O69" s="96">
        <f>Amnt_Deposited!B64</f>
        <v>2050</v>
      </c>
      <c r="P69" s="99">
        <f>Amnt_Deposited!H64</f>
        <v>0</v>
      </c>
      <c r="Q69" s="284">
        <f>MCF!R68</f>
        <v>1</v>
      </c>
      <c r="R69" s="67">
        <f t="shared" si="13"/>
        <v>0</v>
      </c>
      <c r="S69" s="67">
        <f t="shared" si="7"/>
        <v>0</v>
      </c>
      <c r="T69" s="67">
        <f t="shared" si="8"/>
        <v>0</v>
      </c>
      <c r="U69" s="67">
        <f t="shared" si="9"/>
        <v>0.66677229633804724</v>
      </c>
      <c r="V69" s="67">
        <f t="shared" si="10"/>
        <v>4.8346446518169238E-2</v>
      </c>
      <c r="W69" s="100">
        <f t="shared" si="11"/>
        <v>3.2230964345446159E-2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0.56729611115595979</v>
      </c>
      <c r="J70" s="67">
        <f t="shared" si="4"/>
        <v>4.1133609252508439E-2</v>
      </c>
      <c r="K70" s="100">
        <f t="shared" si="6"/>
        <v>2.7422406168338957E-2</v>
      </c>
      <c r="O70" s="96">
        <f>Amnt_Deposited!B65</f>
        <v>2051</v>
      </c>
      <c r="P70" s="99">
        <f>Amnt_Deposited!H65</f>
        <v>0</v>
      </c>
      <c r="Q70" s="284">
        <f>MCF!R69</f>
        <v>1</v>
      </c>
      <c r="R70" s="67">
        <f t="shared" si="13"/>
        <v>0</v>
      </c>
      <c r="S70" s="67">
        <f t="shared" si="7"/>
        <v>0</v>
      </c>
      <c r="T70" s="67">
        <f t="shared" si="8"/>
        <v>0</v>
      </c>
      <c r="U70" s="67">
        <f t="shared" si="9"/>
        <v>0.62169436839009284</v>
      </c>
      <c r="V70" s="67">
        <f t="shared" si="10"/>
        <v>4.5077927947954448E-2</v>
      </c>
      <c r="W70" s="100">
        <f t="shared" si="11"/>
        <v>3.0051951965302963E-2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0.52894338809849484</v>
      </c>
      <c r="J71" s="67">
        <f t="shared" si="4"/>
        <v>3.8352723057465003E-2</v>
      </c>
      <c r="K71" s="100">
        <f t="shared" si="6"/>
        <v>2.5568482038310001E-2</v>
      </c>
      <c r="O71" s="96">
        <f>Amnt_Deposited!B66</f>
        <v>2052</v>
      </c>
      <c r="P71" s="99">
        <f>Amnt_Deposited!H66</f>
        <v>0</v>
      </c>
      <c r="Q71" s="284">
        <f>MCF!R70</f>
        <v>1</v>
      </c>
      <c r="R71" s="67">
        <f t="shared" si="13"/>
        <v>0</v>
      </c>
      <c r="S71" s="67">
        <f t="shared" si="7"/>
        <v>0</v>
      </c>
      <c r="T71" s="67">
        <f t="shared" si="8"/>
        <v>0</v>
      </c>
      <c r="U71" s="67">
        <f t="shared" si="9"/>
        <v>0.57966398695725452</v>
      </c>
      <c r="V71" s="67">
        <f t="shared" si="10"/>
        <v>4.2030381432838354E-2</v>
      </c>
      <c r="W71" s="100">
        <f t="shared" si="11"/>
        <v>2.80202542885589E-2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0.49318354614315008</v>
      </c>
      <c r="J72" s="67">
        <f t="shared" si="4"/>
        <v>3.5759841955344741E-2</v>
      </c>
      <c r="K72" s="100">
        <f t="shared" si="6"/>
        <v>2.3839894636896494E-2</v>
      </c>
      <c r="O72" s="96">
        <f>Amnt_Deposited!B67</f>
        <v>2053</v>
      </c>
      <c r="P72" s="99">
        <f>Amnt_Deposited!H67</f>
        <v>0</v>
      </c>
      <c r="Q72" s="284">
        <f>MCF!R71</f>
        <v>1</v>
      </c>
      <c r="R72" s="67">
        <f t="shared" si="13"/>
        <v>0</v>
      </c>
      <c r="S72" s="67">
        <f t="shared" si="7"/>
        <v>0</v>
      </c>
      <c r="T72" s="67">
        <f t="shared" si="8"/>
        <v>0</v>
      </c>
      <c r="U72" s="67">
        <f t="shared" si="9"/>
        <v>0.54047511906098633</v>
      </c>
      <c r="V72" s="67">
        <f t="shared" si="10"/>
        <v>3.9188867896268201E-2</v>
      </c>
      <c r="W72" s="100">
        <f t="shared" si="11"/>
        <v>2.6125911930845465E-2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0.45984129050317318</v>
      </c>
      <c r="J73" s="67">
        <f t="shared" si="4"/>
        <v>3.3342255639976871E-2</v>
      </c>
      <c r="K73" s="100">
        <f t="shared" si="6"/>
        <v>2.2228170426651248E-2</v>
      </c>
      <c r="O73" s="96">
        <f>Amnt_Deposited!B68</f>
        <v>2054</v>
      </c>
      <c r="P73" s="99">
        <f>Amnt_Deposited!H68</f>
        <v>0</v>
      </c>
      <c r="Q73" s="284">
        <f>MCF!R72</f>
        <v>1</v>
      </c>
      <c r="R73" s="67">
        <f t="shared" si="13"/>
        <v>0</v>
      </c>
      <c r="S73" s="67">
        <f t="shared" si="7"/>
        <v>0</v>
      </c>
      <c r="T73" s="67">
        <f t="shared" si="8"/>
        <v>0</v>
      </c>
      <c r="U73" s="67">
        <f t="shared" si="9"/>
        <v>0.5039356608253952</v>
      </c>
      <c r="V73" s="67">
        <f t="shared" si="10"/>
        <v>3.6539458235591092E-2</v>
      </c>
      <c r="W73" s="100">
        <f t="shared" si="11"/>
        <v>2.4359638823727395E-2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0.4287531774027345</v>
      </c>
      <c r="J74" s="67">
        <f t="shared" si="4"/>
        <v>3.1088113100438686E-2</v>
      </c>
      <c r="K74" s="100">
        <f t="shared" si="6"/>
        <v>2.0725408733625789E-2</v>
      </c>
      <c r="O74" s="96">
        <f>Amnt_Deposited!B69</f>
        <v>2055</v>
      </c>
      <c r="P74" s="99">
        <f>Amnt_Deposited!H69</f>
        <v>0</v>
      </c>
      <c r="Q74" s="284">
        <f>MCF!R73</f>
        <v>1</v>
      </c>
      <c r="R74" s="67">
        <f t="shared" si="13"/>
        <v>0</v>
      </c>
      <c r="S74" s="67">
        <f t="shared" si="7"/>
        <v>0</v>
      </c>
      <c r="T74" s="67">
        <f t="shared" si="8"/>
        <v>0</v>
      </c>
      <c r="U74" s="67">
        <f t="shared" si="9"/>
        <v>0.46986649578381856</v>
      </c>
      <c r="V74" s="67">
        <f t="shared" si="10"/>
        <v>3.4069165041576636E-2</v>
      </c>
      <c r="W74" s="100">
        <f t="shared" si="11"/>
        <v>2.2712776694384422E-2</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0.39976681287534832</v>
      </c>
      <c r="J75" s="67">
        <f t="shared" si="4"/>
        <v>2.8986364527386177E-2</v>
      </c>
      <c r="K75" s="100">
        <f t="shared" si="6"/>
        <v>1.9324243018257449E-2</v>
      </c>
      <c r="O75" s="96">
        <f>Amnt_Deposited!B70</f>
        <v>2056</v>
      </c>
      <c r="P75" s="99">
        <f>Amnt_Deposited!H70</f>
        <v>0</v>
      </c>
      <c r="Q75" s="284">
        <f>MCF!R74</f>
        <v>1</v>
      </c>
      <c r="R75" s="67">
        <f t="shared" si="13"/>
        <v>0</v>
      </c>
      <c r="S75" s="67">
        <f t="shared" si="7"/>
        <v>0</v>
      </c>
      <c r="T75" s="67">
        <f t="shared" si="8"/>
        <v>0</v>
      </c>
      <c r="U75" s="67">
        <f t="shared" si="9"/>
        <v>0.4381006168496967</v>
      </c>
      <c r="V75" s="67">
        <f t="shared" si="10"/>
        <v>3.1765878934121833E-2</v>
      </c>
      <c r="W75" s="100">
        <f t="shared" si="11"/>
        <v>2.1177252622747889E-2</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0.37274010572847244</v>
      </c>
      <c r="J76" s="67">
        <f t="shared" si="4"/>
        <v>2.7026707146875877E-2</v>
      </c>
      <c r="K76" s="100">
        <f t="shared" si="6"/>
        <v>1.8017804764583915E-2</v>
      </c>
      <c r="O76" s="96">
        <f>Amnt_Deposited!B71</f>
        <v>2057</v>
      </c>
      <c r="P76" s="99">
        <f>Amnt_Deposited!H71</f>
        <v>0</v>
      </c>
      <c r="Q76" s="284">
        <f>MCF!R75</f>
        <v>1</v>
      </c>
      <c r="R76" s="67">
        <f t="shared" si="13"/>
        <v>0</v>
      </c>
      <c r="S76" s="67">
        <f t="shared" si="7"/>
        <v>0</v>
      </c>
      <c r="T76" s="67">
        <f t="shared" si="8"/>
        <v>0</v>
      </c>
      <c r="U76" s="67">
        <f t="shared" si="9"/>
        <v>0.40848230764764093</v>
      </c>
      <c r="V76" s="67">
        <f t="shared" si="10"/>
        <v>2.9618309202055746E-2</v>
      </c>
      <c r="W76" s="100">
        <f t="shared" si="11"/>
        <v>1.9745539468037164E-2</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0.34754057101231745</v>
      </c>
      <c r="J77" s="67">
        <f t="shared" si="4"/>
        <v>2.5199534716154989E-2</v>
      </c>
      <c r="K77" s="100">
        <f t="shared" si="6"/>
        <v>1.6799689810769992E-2</v>
      </c>
      <c r="O77" s="96">
        <f>Amnt_Deposited!B72</f>
        <v>2058</v>
      </c>
      <c r="P77" s="99">
        <f>Amnt_Deposited!H72</f>
        <v>0</v>
      </c>
      <c r="Q77" s="284">
        <f>MCF!R76</f>
        <v>1</v>
      </c>
      <c r="R77" s="67">
        <f t="shared" si="13"/>
        <v>0</v>
      </c>
      <c r="S77" s="67">
        <f t="shared" si="7"/>
        <v>0</v>
      </c>
      <c r="T77" s="67">
        <f t="shared" si="8"/>
        <v>0</v>
      </c>
      <c r="U77" s="67">
        <f t="shared" si="9"/>
        <v>0.38086637919158067</v>
      </c>
      <c r="V77" s="67">
        <f t="shared" si="10"/>
        <v>2.7615928456060257E-2</v>
      </c>
      <c r="W77" s="100">
        <f t="shared" si="11"/>
        <v>1.8410618970706838E-2</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0.32404468057846914</v>
      </c>
      <c r="J78" s="67">
        <f t="shared" si="4"/>
        <v>2.3495890433848306E-2</v>
      </c>
      <c r="K78" s="100">
        <f t="shared" si="6"/>
        <v>1.5663926955898869E-2</v>
      </c>
      <c r="O78" s="96">
        <f>Amnt_Deposited!B73</f>
        <v>2059</v>
      </c>
      <c r="P78" s="99">
        <f>Amnt_Deposited!H73</f>
        <v>0</v>
      </c>
      <c r="Q78" s="284">
        <f>MCF!R77</f>
        <v>1</v>
      </c>
      <c r="R78" s="67">
        <f t="shared" si="13"/>
        <v>0</v>
      </c>
      <c r="S78" s="67">
        <f t="shared" si="7"/>
        <v>0</v>
      </c>
      <c r="T78" s="67">
        <f t="shared" si="8"/>
        <v>0</v>
      </c>
      <c r="U78" s="67">
        <f t="shared" si="9"/>
        <v>0.3551174581681853</v>
      </c>
      <c r="V78" s="67">
        <f t="shared" si="10"/>
        <v>2.5748921023395398E-2</v>
      </c>
      <c r="W78" s="100">
        <f t="shared" si="11"/>
        <v>1.7165947348930264E-2</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0.30213725754476167</v>
      </c>
      <c r="J79" s="67">
        <f t="shared" si="4"/>
        <v>2.1907423033707449E-2</v>
      </c>
      <c r="K79" s="100">
        <f t="shared" si="6"/>
        <v>1.4604948689138298E-2</v>
      </c>
      <c r="O79" s="96">
        <f>Amnt_Deposited!B74</f>
        <v>2060</v>
      </c>
      <c r="P79" s="99">
        <f>Amnt_Deposited!H74</f>
        <v>0</v>
      </c>
      <c r="Q79" s="284">
        <f>MCF!R78</f>
        <v>1</v>
      </c>
      <c r="R79" s="67">
        <f t="shared" si="13"/>
        <v>0</v>
      </c>
      <c r="S79" s="67">
        <f t="shared" si="7"/>
        <v>0</v>
      </c>
      <c r="T79" s="67">
        <f t="shared" si="8"/>
        <v>0</v>
      </c>
      <c r="U79" s="67">
        <f t="shared" si="9"/>
        <v>0.3311093233367251</v>
      </c>
      <c r="V79" s="67">
        <f t="shared" si="10"/>
        <v>2.4008134831460217E-2</v>
      </c>
      <c r="W79" s="100">
        <f t="shared" si="11"/>
        <v>1.6005423220973477E-2</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0.28171091169806761</v>
      </c>
      <c r="J80" s="67">
        <f t="shared" si="4"/>
        <v>2.0426345846694047E-2</v>
      </c>
      <c r="K80" s="100">
        <f t="shared" si="6"/>
        <v>1.3617563897796031E-2</v>
      </c>
      <c r="O80" s="96">
        <f>Amnt_Deposited!B75</f>
        <v>2061</v>
      </c>
      <c r="P80" s="99">
        <f>Amnt_Deposited!H75</f>
        <v>0</v>
      </c>
      <c r="Q80" s="284">
        <f>MCF!R79</f>
        <v>1</v>
      </c>
      <c r="R80" s="67">
        <f t="shared" si="13"/>
        <v>0</v>
      </c>
      <c r="S80" s="67">
        <f t="shared" si="7"/>
        <v>0</v>
      </c>
      <c r="T80" s="67">
        <f t="shared" si="8"/>
        <v>0</v>
      </c>
      <c r="U80" s="67">
        <f t="shared" si="9"/>
        <v>0.30872428679240288</v>
      </c>
      <c r="V80" s="67">
        <f t="shared" si="10"/>
        <v>2.2385036544322241E-2</v>
      </c>
      <c r="W80" s="100">
        <f t="shared" si="11"/>
        <v>1.4923357696214827E-2</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0.26266551306734853</v>
      </c>
      <c r="J81" s="67">
        <f t="shared" si="4"/>
        <v>1.9045398630719062E-2</v>
      </c>
      <c r="K81" s="100">
        <f t="shared" si="6"/>
        <v>1.2696932420479375E-2</v>
      </c>
      <c r="O81" s="96">
        <f>Amnt_Deposited!B76</f>
        <v>2062</v>
      </c>
      <c r="P81" s="99">
        <f>Amnt_Deposited!H76</f>
        <v>0</v>
      </c>
      <c r="Q81" s="284">
        <f>MCF!R80</f>
        <v>1</v>
      </c>
      <c r="R81" s="67">
        <f t="shared" si="13"/>
        <v>0</v>
      </c>
      <c r="S81" s="67">
        <f t="shared" si="7"/>
        <v>0</v>
      </c>
      <c r="T81" s="67">
        <f t="shared" si="8"/>
        <v>0</v>
      </c>
      <c r="U81" s="67">
        <f t="shared" si="9"/>
        <v>0.28785261706010801</v>
      </c>
      <c r="V81" s="67">
        <f t="shared" si="10"/>
        <v>2.0871669732294863E-2</v>
      </c>
      <c r="W81" s="100">
        <f t="shared" si="11"/>
        <v>1.3914446488196574E-2</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0.24490770108642088</v>
      </c>
      <c r="J82" s="67">
        <f t="shared" si="4"/>
        <v>1.775781198092766E-2</v>
      </c>
      <c r="K82" s="100">
        <f t="shared" si="6"/>
        <v>1.1838541320618439E-2</v>
      </c>
      <c r="O82" s="96">
        <f>Amnt_Deposited!B77</f>
        <v>2063</v>
      </c>
      <c r="P82" s="99">
        <f>Amnt_Deposited!H77</f>
        <v>0</v>
      </c>
      <c r="Q82" s="284">
        <f>MCF!R81</f>
        <v>1</v>
      </c>
      <c r="R82" s="67">
        <f t="shared" si="13"/>
        <v>0</v>
      </c>
      <c r="S82" s="67">
        <f t="shared" si="7"/>
        <v>0</v>
      </c>
      <c r="T82" s="67">
        <f t="shared" si="8"/>
        <v>0</v>
      </c>
      <c r="U82" s="67">
        <f t="shared" si="9"/>
        <v>0.26839200119059825</v>
      </c>
      <c r="V82" s="67">
        <f t="shared" si="10"/>
        <v>1.9460615869509767E-2</v>
      </c>
      <c r="W82" s="100">
        <f t="shared" si="11"/>
        <v>1.297374391300651E-2</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0.22835042694035212</v>
      </c>
      <c r="J83" s="67">
        <f t="shared" ref="J83:J99" si="18">I82*(1-$K$10)+H83</f>
        <v>1.6557274146068758E-2</v>
      </c>
      <c r="K83" s="100">
        <f t="shared" si="6"/>
        <v>1.1038182764045838E-2</v>
      </c>
      <c r="O83" s="96">
        <f>Amnt_Deposited!B78</f>
        <v>2064</v>
      </c>
      <c r="P83" s="99">
        <f>Amnt_Deposited!H78</f>
        <v>0</v>
      </c>
      <c r="Q83" s="284">
        <f>MCF!R82</f>
        <v>1</v>
      </c>
      <c r="R83" s="67">
        <f t="shared" ref="R83:R99" si="19">P83*$W$6*DOCF*Q83</f>
        <v>0</v>
      </c>
      <c r="S83" s="67">
        <f t="shared" si="7"/>
        <v>0</v>
      </c>
      <c r="T83" s="67">
        <f t="shared" si="8"/>
        <v>0</v>
      </c>
      <c r="U83" s="67">
        <f t="shared" si="9"/>
        <v>0.25024704322230373</v>
      </c>
      <c r="V83" s="67">
        <f t="shared" si="10"/>
        <v>1.8144957968294531E-2</v>
      </c>
      <c r="W83" s="100">
        <f t="shared" si="11"/>
        <v>1.2096638645529687E-2</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0.21291252685206907</v>
      </c>
      <c r="J84" s="67">
        <f t="shared" si="18"/>
        <v>1.5437900088283047E-2</v>
      </c>
      <c r="K84" s="100">
        <f t="shared" si="6"/>
        <v>1.0291933392188698E-2</v>
      </c>
      <c r="O84" s="96">
        <f>Amnt_Deposited!B79</f>
        <v>2065</v>
      </c>
      <c r="P84" s="99">
        <f>Amnt_Deposited!H79</f>
        <v>0</v>
      </c>
      <c r="Q84" s="284">
        <f>MCF!R83</f>
        <v>1</v>
      </c>
      <c r="R84" s="67">
        <f t="shared" si="19"/>
        <v>0</v>
      </c>
      <c r="S84" s="67">
        <f t="shared" si="7"/>
        <v>0</v>
      </c>
      <c r="T84" s="67">
        <f t="shared" si="8"/>
        <v>0</v>
      </c>
      <c r="U84" s="67">
        <f t="shared" si="9"/>
        <v>0.23332879655021271</v>
      </c>
      <c r="V84" s="67">
        <f t="shared" si="10"/>
        <v>1.6918246672091013E-2</v>
      </c>
      <c r="W84" s="100">
        <f t="shared" si="11"/>
        <v>1.1278831114727342E-2</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0.19851832421742846</v>
      </c>
      <c r="J85" s="67">
        <f t="shared" si="18"/>
        <v>1.4394202634640606E-2</v>
      </c>
      <c r="K85" s="100">
        <f t="shared" ref="K85:K99" si="20">J85*CH4_fraction*conv</f>
        <v>9.5961350897604027E-3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0.21755432790951068</v>
      </c>
      <c r="V85" s="67">
        <f t="shared" ref="V85:V98" si="24">U84*(1-$W$10)+T85</f>
        <v>1.5774468640702036E-2</v>
      </c>
      <c r="W85" s="100">
        <f t="shared" ref="W85:W99" si="25">V85*CH4_fraction*conv</f>
        <v>1.051631242713469E-2</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0.18509725863841564</v>
      </c>
      <c r="J86" s="67">
        <f t="shared" si="18"/>
        <v>1.3421065579012818E-2</v>
      </c>
      <c r="K86" s="100">
        <f t="shared" si="20"/>
        <v>8.9473770526752108E-3</v>
      </c>
      <c r="O86" s="96">
        <f>Amnt_Deposited!B81</f>
        <v>2067</v>
      </c>
      <c r="P86" s="99">
        <f>Amnt_Deposited!H81</f>
        <v>0</v>
      </c>
      <c r="Q86" s="284">
        <f>MCF!R85</f>
        <v>1</v>
      </c>
      <c r="R86" s="67">
        <f t="shared" si="19"/>
        <v>0</v>
      </c>
      <c r="S86" s="67">
        <f t="shared" si="21"/>
        <v>0</v>
      </c>
      <c r="T86" s="67">
        <f t="shared" si="22"/>
        <v>0</v>
      </c>
      <c r="U86" s="67">
        <f t="shared" si="23"/>
        <v>0.20284631083661991</v>
      </c>
      <c r="V86" s="67">
        <f t="shared" si="24"/>
        <v>1.4708017072890763E-2</v>
      </c>
      <c r="W86" s="100">
        <f t="shared" si="25"/>
        <v>9.8053447152605076E-3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0.17258354003599163</v>
      </c>
      <c r="J87" s="67">
        <f t="shared" si="18"/>
        <v>1.2513718602424E-2</v>
      </c>
      <c r="K87" s="100">
        <f t="shared" si="20"/>
        <v>8.3424790682826658E-3</v>
      </c>
      <c r="O87" s="96">
        <f>Amnt_Deposited!B82</f>
        <v>2068</v>
      </c>
      <c r="P87" s="99">
        <f>Amnt_Deposited!H82</f>
        <v>0</v>
      </c>
      <c r="Q87" s="284">
        <f>MCF!R86</f>
        <v>1</v>
      </c>
      <c r="R87" s="67">
        <f t="shared" si="19"/>
        <v>0</v>
      </c>
      <c r="S87" s="67">
        <f t="shared" si="21"/>
        <v>0</v>
      </c>
      <c r="T87" s="67">
        <f t="shared" si="22"/>
        <v>0</v>
      </c>
      <c r="U87" s="67">
        <f t="shared" si="23"/>
        <v>0.1891326466147854</v>
      </c>
      <c r="V87" s="67">
        <f t="shared" si="24"/>
        <v>1.3713664221834522E-2</v>
      </c>
      <c r="W87" s="100">
        <f t="shared" si="25"/>
        <v>9.1424428145563466E-3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0.16091582614704938</v>
      </c>
      <c r="J88" s="67">
        <f t="shared" si="18"/>
        <v>1.1667713888942237E-2</v>
      </c>
      <c r="K88" s="100">
        <f t="shared" si="20"/>
        <v>7.7784759259614915E-3</v>
      </c>
      <c r="O88" s="96">
        <f>Amnt_Deposited!B83</f>
        <v>2069</v>
      </c>
      <c r="P88" s="99">
        <f>Amnt_Deposited!H83</f>
        <v>0</v>
      </c>
      <c r="Q88" s="284">
        <f>MCF!R87</f>
        <v>1</v>
      </c>
      <c r="R88" s="67">
        <f t="shared" si="19"/>
        <v>0</v>
      </c>
      <c r="S88" s="67">
        <f t="shared" si="21"/>
        <v>0</v>
      </c>
      <c r="T88" s="67">
        <f t="shared" si="22"/>
        <v>0</v>
      </c>
      <c r="U88" s="67">
        <f t="shared" si="23"/>
        <v>0.17634611084608157</v>
      </c>
      <c r="V88" s="67">
        <f t="shared" si="24"/>
        <v>1.2786535768703824E-2</v>
      </c>
      <c r="W88" s="100">
        <f t="shared" si="25"/>
        <v>8.524357179135883E-3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0.15003692182456885</v>
      </c>
      <c r="J89" s="67">
        <f t="shared" si="18"/>
        <v>1.0878904322480539E-2</v>
      </c>
      <c r="K89" s="100">
        <f t="shared" si="20"/>
        <v>7.2526028816536922E-3</v>
      </c>
      <c r="O89" s="96">
        <f>Amnt_Deposited!B84</f>
        <v>2070</v>
      </c>
      <c r="P89" s="99">
        <f>Amnt_Deposited!H84</f>
        <v>0</v>
      </c>
      <c r="Q89" s="284">
        <f>MCF!R88</f>
        <v>1</v>
      </c>
      <c r="R89" s="67">
        <f t="shared" si="19"/>
        <v>0</v>
      </c>
      <c r="S89" s="67">
        <f t="shared" si="21"/>
        <v>0</v>
      </c>
      <c r="T89" s="67">
        <f t="shared" si="22"/>
        <v>0</v>
      </c>
      <c r="U89" s="67">
        <f t="shared" si="23"/>
        <v>0.16442402391733577</v>
      </c>
      <c r="V89" s="67">
        <f t="shared" si="24"/>
        <v>1.1922086928745799E-2</v>
      </c>
      <c r="W89" s="100">
        <f t="shared" si="25"/>
        <v>7.9480579524971989E-3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0.1398934986669399</v>
      </c>
      <c r="J90" s="67">
        <f t="shared" si="18"/>
        <v>1.0143423157628961E-2</v>
      </c>
      <c r="K90" s="100">
        <f t="shared" si="20"/>
        <v>6.7622821050859734E-3</v>
      </c>
      <c r="O90" s="96">
        <f>Amnt_Deposited!B85</f>
        <v>2071</v>
      </c>
      <c r="P90" s="99">
        <f>Amnt_Deposited!H85</f>
        <v>0</v>
      </c>
      <c r="Q90" s="284">
        <f>MCF!R89</f>
        <v>1</v>
      </c>
      <c r="R90" s="67">
        <f t="shared" si="19"/>
        <v>0</v>
      </c>
      <c r="S90" s="67">
        <f t="shared" si="21"/>
        <v>0</v>
      </c>
      <c r="T90" s="67">
        <f t="shared" si="22"/>
        <v>0</v>
      </c>
      <c r="U90" s="67">
        <f t="shared" si="23"/>
        <v>0.1533079437445917</v>
      </c>
      <c r="V90" s="67">
        <f t="shared" si="24"/>
        <v>1.1116080172744069E-2</v>
      </c>
      <c r="W90" s="100">
        <f t="shared" si="25"/>
        <v>7.4107201151627127E-3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0.13043583360207578</v>
      </c>
      <c r="J91" s="67">
        <f t="shared" si="18"/>
        <v>9.4576650648641233E-3</v>
      </c>
      <c r="K91" s="100">
        <f t="shared" si="20"/>
        <v>6.3051100432427488E-3</v>
      </c>
      <c r="O91" s="96">
        <f>Amnt_Deposited!B86</f>
        <v>2072</v>
      </c>
      <c r="P91" s="99">
        <f>Amnt_Deposited!H86</f>
        <v>0</v>
      </c>
      <c r="Q91" s="284">
        <f>MCF!R90</f>
        <v>1</v>
      </c>
      <c r="R91" s="67">
        <f t="shared" si="19"/>
        <v>0</v>
      </c>
      <c r="S91" s="67">
        <f t="shared" si="21"/>
        <v>0</v>
      </c>
      <c r="T91" s="67">
        <f t="shared" si="22"/>
        <v>0</v>
      </c>
      <c r="U91" s="67">
        <f t="shared" si="23"/>
        <v>0.14294337928994608</v>
      </c>
      <c r="V91" s="67">
        <f t="shared" si="24"/>
        <v>1.0364564454645618E-2</v>
      </c>
      <c r="W91" s="100">
        <f t="shared" si="25"/>
        <v>6.9097096364304118E-3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0.12161756514485608</v>
      </c>
      <c r="J92" s="67">
        <f t="shared" si="18"/>
        <v>8.8182684572196985E-3</v>
      </c>
      <c r="K92" s="100">
        <f t="shared" si="20"/>
        <v>5.8788456381464651E-3</v>
      </c>
      <c r="O92" s="96">
        <f>Amnt_Deposited!B87</f>
        <v>2073</v>
      </c>
      <c r="P92" s="99">
        <f>Amnt_Deposited!H87</f>
        <v>0</v>
      </c>
      <c r="Q92" s="284">
        <f>MCF!R91</f>
        <v>1</v>
      </c>
      <c r="R92" s="67">
        <f t="shared" si="19"/>
        <v>0</v>
      </c>
      <c r="S92" s="67">
        <f t="shared" si="21"/>
        <v>0</v>
      </c>
      <c r="T92" s="67">
        <f t="shared" si="22"/>
        <v>0</v>
      </c>
      <c r="U92" s="67">
        <f t="shared" si="23"/>
        <v>0.13327952344641764</v>
      </c>
      <c r="V92" s="67">
        <f t="shared" si="24"/>
        <v>9.6638558435284388E-3</v>
      </c>
      <c r="W92" s="100">
        <f t="shared" si="25"/>
        <v>6.4425705623522922E-3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0.11339546613307287</v>
      </c>
      <c r="J93" s="67">
        <f t="shared" si="18"/>
        <v>8.2220990117832082E-3</v>
      </c>
      <c r="K93" s="100">
        <f t="shared" si="20"/>
        <v>5.4813993411888052E-3</v>
      </c>
      <c r="O93" s="96">
        <f>Amnt_Deposited!B88</f>
        <v>2074</v>
      </c>
      <c r="P93" s="99">
        <f>Amnt_Deposited!H88</f>
        <v>0</v>
      </c>
      <c r="Q93" s="284">
        <f>MCF!R92</f>
        <v>1</v>
      </c>
      <c r="R93" s="67">
        <f t="shared" si="19"/>
        <v>0</v>
      </c>
      <c r="S93" s="67">
        <f t="shared" si="21"/>
        <v>0</v>
      </c>
      <c r="T93" s="67">
        <f t="shared" si="22"/>
        <v>0</v>
      </c>
      <c r="U93" s="67">
        <f t="shared" si="23"/>
        <v>0.12426900398144973</v>
      </c>
      <c r="V93" s="67">
        <f t="shared" si="24"/>
        <v>9.0105194649679008E-3</v>
      </c>
      <c r="W93" s="100">
        <f t="shared" si="25"/>
        <v>6.0070129766452672E-3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0.10572923182783141</v>
      </c>
      <c r="J94" s="67">
        <f t="shared" si="18"/>
        <v>7.6662343052414676E-3</v>
      </c>
      <c r="K94" s="100">
        <f t="shared" si="20"/>
        <v>5.1108228701609781E-3</v>
      </c>
      <c r="O94" s="96">
        <f>Amnt_Deposited!B89</f>
        <v>2075</v>
      </c>
      <c r="P94" s="99">
        <f>Amnt_Deposited!H89</f>
        <v>0</v>
      </c>
      <c r="Q94" s="284">
        <f>MCF!R93</f>
        <v>1</v>
      </c>
      <c r="R94" s="67">
        <f t="shared" si="19"/>
        <v>0</v>
      </c>
      <c r="S94" s="67">
        <f t="shared" si="21"/>
        <v>0</v>
      </c>
      <c r="T94" s="67">
        <f t="shared" si="22"/>
        <v>0</v>
      </c>
      <c r="U94" s="67">
        <f t="shared" si="23"/>
        <v>0.11586765131817141</v>
      </c>
      <c r="V94" s="67">
        <f t="shared" si="24"/>
        <v>8.401352663278322E-3</v>
      </c>
      <c r="W94" s="100">
        <f t="shared" si="25"/>
        <v>5.600901775518881E-3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9.8581282339673296E-2</v>
      </c>
      <c r="J95" s="67">
        <f t="shared" si="18"/>
        <v>7.1479494881581162E-3</v>
      </c>
      <c r="K95" s="100">
        <f t="shared" si="20"/>
        <v>4.7652996587720774E-3</v>
      </c>
      <c r="O95" s="96">
        <f>Amnt_Deposited!B90</f>
        <v>2076</v>
      </c>
      <c r="P95" s="99">
        <f>Amnt_Deposited!H90</f>
        <v>0</v>
      </c>
      <c r="Q95" s="284">
        <f>MCF!R94</f>
        <v>1</v>
      </c>
      <c r="R95" s="67">
        <f t="shared" si="19"/>
        <v>0</v>
      </c>
      <c r="S95" s="67">
        <f t="shared" si="21"/>
        <v>0</v>
      </c>
      <c r="T95" s="67">
        <f t="shared" si="22"/>
        <v>0</v>
      </c>
      <c r="U95" s="67">
        <f t="shared" si="23"/>
        <v>0.10803428201608033</v>
      </c>
      <c r="V95" s="67">
        <f t="shared" si="24"/>
        <v>7.8333693020910863E-3</v>
      </c>
      <c r="W95" s="100">
        <f t="shared" si="25"/>
        <v>5.2222462013940575E-3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9.1916578411914779E-2</v>
      </c>
      <c r="J96" s="67">
        <f t="shared" si="18"/>
        <v>6.6647039277585134E-3</v>
      </c>
      <c r="K96" s="100">
        <f t="shared" si="20"/>
        <v>4.4431359518390086E-3</v>
      </c>
      <c r="O96" s="96">
        <f>Amnt_Deposited!B91</f>
        <v>2077</v>
      </c>
      <c r="P96" s="99">
        <f>Amnt_Deposited!H91</f>
        <v>0</v>
      </c>
      <c r="Q96" s="284">
        <f>MCF!R95</f>
        <v>1</v>
      </c>
      <c r="R96" s="67">
        <f t="shared" si="19"/>
        <v>0</v>
      </c>
      <c r="S96" s="67">
        <f t="shared" si="21"/>
        <v>0</v>
      </c>
      <c r="T96" s="67">
        <f t="shared" si="22"/>
        <v>0</v>
      </c>
      <c r="U96" s="67">
        <f t="shared" si="23"/>
        <v>0.10073049688976962</v>
      </c>
      <c r="V96" s="67">
        <f t="shared" si="24"/>
        <v>7.3037851263106999E-3</v>
      </c>
      <c r="W96" s="100">
        <f t="shared" si="25"/>
        <v>4.8691900842071333E-3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8.5702449658169838E-2</v>
      </c>
      <c r="J97" s="67">
        <f t="shared" si="18"/>
        <v>6.2141287537449373E-3</v>
      </c>
      <c r="K97" s="100">
        <f t="shared" si="20"/>
        <v>4.1427525024966246E-3</v>
      </c>
      <c r="O97" s="96">
        <f>Amnt_Deposited!B92</f>
        <v>2078</v>
      </c>
      <c r="P97" s="99">
        <f>Amnt_Deposited!H92</f>
        <v>0</v>
      </c>
      <c r="Q97" s="284">
        <f>MCF!R96</f>
        <v>1</v>
      </c>
      <c r="R97" s="67">
        <f t="shared" si="19"/>
        <v>0</v>
      </c>
      <c r="S97" s="67">
        <f t="shared" si="21"/>
        <v>0</v>
      </c>
      <c r="T97" s="67">
        <f t="shared" si="22"/>
        <v>0</v>
      </c>
      <c r="U97" s="67">
        <f t="shared" si="23"/>
        <v>9.3920492776076545E-2</v>
      </c>
      <c r="V97" s="67">
        <f t="shared" si="24"/>
        <v>6.8100041136930824E-3</v>
      </c>
      <c r="W97" s="100">
        <f t="shared" si="25"/>
        <v>4.540002742462055E-3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7.9908434412078205E-2</v>
      </c>
      <c r="J98" s="67">
        <f t="shared" si="18"/>
        <v>5.7940152460916319E-3</v>
      </c>
      <c r="K98" s="100">
        <f t="shared" si="20"/>
        <v>3.8626768307277546E-3</v>
      </c>
      <c r="O98" s="96">
        <f>Amnt_Deposited!B93</f>
        <v>2079</v>
      </c>
      <c r="P98" s="99">
        <f>Amnt_Deposited!H93</f>
        <v>0</v>
      </c>
      <c r="Q98" s="284">
        <f>MCF!R97</f>
        <v>1</v>
      </c>
      <c r="R98" s="67">
        <f t="shared" si="19"/>
        <v>0</v>
      </c>
      <c r="S98" s="67">
        <f t="shared" si="21"/>
        <v>0</v>
      </c>
      <c r="T98" s="67">
        <f t="shared" si="22"/>
        <v>0</v>
      </c>
      <c r="U98" s="67">
        <f t="shared" si="23"/>
        <v>8.7570887026935024E-2</v>
      </c>
      <c r="V98" s="67">
        <f t="shared" si="24"/>
        <v>6.3496057491415148E-3</v>
      </c>
      <c r="W98" s="100">
        <f t="shared" si="25"/>
        <v>4.2330704994276765E-3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7.4506130404181525E-2</v>
      </c>
      <c r="J99" s="68">
        <f t="shared" si="18"/>
        <v>5.40230400789668E-3</v>
      </c>
      <c r="K99" s="102">
        <f t="shared" si="20"/>
        <v>3.6015360052644532E-3</v>
      </c>
      <c r="O99" s="97">
        <f>Amnt_Deposited!B94</f>
        <v>2080</v>
      </c>
      <c r="P99" s="101">
        <f>Amnt_Deposited!H94</f>
        <v>0</v>
      </c>
      <c r="Q99" s="285">
        <f>MCF!R98</f>
        <v>1</v>
      </c>
      <c r="R99" s="68">
        <f t="shared" si="19"/>
        <v>0</v>
      </c>
      <c r="S99" s="68">
        <f>R99*$W$12</f>
        <v>0</v>
      </c>
      <c r="T99" s="68">
        <f>R99*(1-$W$12)</f>
        <v>0</v>
      </c>
      <c r="U99" s="68">
        <f>S99+U98*$W$10</f>
        <v>8.165055386759619E-2</v>
      </c>
      <c r="V99" s="68">
        <f>U98*(1-$W$10)+T99</f>
        <v>5.9203331593388276E-3</v>
      </c>
      <c r="W99" s="102">
        <f t="shared" si="25"/>
        <v>3.9468887728925511E-3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36.264136281999996</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36.264136281999996</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36.990224304000002</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36.990224304000002</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37.833907848000003</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37.833907848000003</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39.045816281999997</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39.045816281999997</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39.499647373999998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39.499647373999998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40.597646011999998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40.597646011999998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41.065872298000002</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41.065872298000002</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41.521789650000002</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41.521789650000002</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41.960877837999995</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41.960877837999995</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42.377503959999999</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42.377503959999999</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50.591805000000001</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50.591805000000001</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52.622222774000001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52.622222774000001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53.193232135999999</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53.193232135999999</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54.313345129999995</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54.313345129999995</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55.425391251999997</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55.425391251999997</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56.509620574000003</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56.509620574000003</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57.601847226000004</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57.601847226000004</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58.965079052</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58.965079052</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60.435614183999995</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60.435614183999995</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61.906149315999997</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61.906149315999997</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63.376684447999999</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63.376684447999999</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64.847219580000001</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64.847219580000001</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66.31775471200001</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66.31775471200001</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67.788289844000005</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67.788289844000005</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69.258824976</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69.258824976</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70.729360107999995</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70.729360107999995</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72.199895240000004</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72.199895240000004</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73.670430371999998</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73.670430371999998</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75.140965504000008</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75.140965504000008</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76.611500636000002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76.611500636000002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78.082035767999997</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78.082035767999997</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7" t="s">
        <v>41</v>
      </c>
      <c r="F9" s="818"/>
      <c r="G9" s="818"/>
      <c r="H9" s="818"/>
      <c r="I9" s="818"/>
      <c r="J9" s="818"/>
      <c r="K9" s="818"/>
      <c r="L9" s="818"/>
      <c r="M9" s="818"/>
      <c r="N9" s="818"/>
      <c r="O9" s="818"/>
      <c r="P9" s="597"/>
      <c r="AC9" s="586" t="s">
        <v>232</v>
      </c>
      <c r="AD9" s="775">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5">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36.264136281999996</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36.990224304000002</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37.833907848000003</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39.045816281999997</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39.499647373999998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40.597646011999998</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41.065872298000002</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41.521789650000002</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41.960877837999995</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42.377503959999999</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50.591805000000001</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52.622222774000001</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53.193232135999999</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54.313345129999995</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55.425391251999997</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56.509620574000003</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57.601847226000004</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58.965079052</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60.435614183999995</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61.906149315999997</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63.376684447999999</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64.847219580000001</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66.31775471200001</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67.788289844000005</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69.258824976</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70.729360107999995</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72.199895240000004</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73.670430371999998</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75.140965504000008</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76.611500636000002</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78.082035767999997</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Samarinda</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15.774899282669997</v>
      </c>
      <c r="D14" s="548">
        <f>Activity!$C13*Activity!$D13*Activity!F13</f>
        <v>4.6780735803779994</v>
      </c>
      <c r="E14" s="548">
        <f>Activity!$C13*Activity!$D13*Activity!G13</f>
        <v>0</v>
      </c>
      <c r="F14" s="548">
        <f>Activity!$C13*Activity!$D13*Activity!H13</f>
        <v>0</v>
      </c>
      <c r="G14" s="548">
        <f>Activity!$C13*Activity!$D13*Activity!I13</f>
        <v>3.5901494919179999</v>
      </c>
      <c r="H14" s="548">
        <f>Activity!$C13*Activity!$D13*Activity!J13</f>
        <v>0.97913167961399983</v>
      </c>
      <c r="I14" s="548">
        <f>Activity!$C13*Activity!$D13*Activity!K13</f>
        <v>0.32637722653799994</v>
      </c>
      <c r="J14" s="548">
        <f>Activity!$C13*Activity!$D13*Activity!L13</f>
        <v>2.6110178123039995</v>
      </c>
      <c r="K14" s="549">
        <f>Activity!$C13*Activity!$D13*Activity!M13</f>
        <v>1.1967164973059998</v>
      </c>
      <c r="L14" s="549">
        <f>Activity!$C13*Activity!$D13*Activity!N13</f>
        <v>1.4505654512799999</v>
      </c>
      <c r="M14" s="548">
        <f>Activity!$C13*Activity!$D13*Activity!O13</f>
        <v>5.6572052599919989</v>
      </c>
      <c r="N14" s="412">
        <v>0</v>
      </c>
      <c r="O14" s="556">
        <f>Activity!C13*Activity!D13</f>
        <v>36.264136281999996</v>
      </c>
      <c r="P14" s="557">
        <f>Activity!X13</f>
        <v>0</v>
      </c>
    </row>
    <row r="15" spans="2:16">
      <c r="B15" s="34">
        <f>B14+1</f>
        <v>2001</v>
      </c>
      <c r="C15" s="771">
        <f>Activity!$C14*Activity!$D14*Activity!E14</f>
        <v>16.090747572240002</v>
      </c>
      <c r="D15" s="551">
        <f>Activity!$C14*Activity!$D14*Activity!F14</f>
        <v>4.7717389352160007</v>
      </c>
      <c r="E15" s="549">
        <f>Activity!$C14*Activity!$D14*Activity!G14</f>
        <v>0</v>
      </c>
      <c r="F15" s="551">
        <f>Activity!$C14*Activity!$D14*Activity!H14</f>
        <v>0</v>
      </c>
      <c r="G15" s="551">
        <f>Activity!$C14*Activity!$D14*Activity!I14</f>
        <v>3.6620322060960002</v>
      </c>
      <c r="H15" s="551">
        <f>Activity!$C14*Activity!$D14*Activity!J14</f>
        <v>0.99873605620799999</v>
      </c>
      <c r="I15" s="551">
        <f>Activity!$C14*Activity!$D14*Activity!K14</f>
        <v>0.33291201873600001</v>
      </c>
      <c r="J15" s="552">
        <f>Activity!$C14*Activity!$D14*Activity!L14</f>
        <v>2.6632961498880001</v>
      </c>
      <c r="K15" s="551">
        <f>Activity!$C14*Activity!$D14*Activity!M14</f>
        <v>1.2206774020320001</v>
      </c>
      <c r="L15" s="551">
        <f>Activity!$C14*Activity!$D14*Activity!N14</f>
        <v>1.4796089721600001</v>
      </c>
      <c r="M15" s="549">
        <f>Activity!$C14*Activity!$D14*Activity!O14</f>
        <v>5.7704749914239999</v>
      </c>
      <c r="N15" s="413">
        <v>0</v>
      </c>
      <c r="O15" s="551">
        <f>Activity!C14*Activity!D14</f>
        <v>36.990224304000002</v>
      </c>
      <c r="P15" s="558">
        <f>Activity!X14</f>
        <v>0</v>
      </c>
    </row>
    <row r="16" spans="2:16">
      <c r="B16" s="7">
        <f t="shared" ref="B16:B21" si="0">B15+1</f>
        <v>2002</v>
      </c>
      <c r="C16" s="771">
        <f>Activity!$C15*Activity!$D15*Activity!E15</f>
        <v>16.457749913880001</v>
      </c>
      <c r="D16" s="551">
        <f>Activity!$C15*Activity!$D15*Activity!F15</f>
        <v>4.8805741123920008</v>
      </c>
      <c r="E16" s="549">
        <f>Activity!$C15*Activity!$D15*Activity!G15</f>
        <v>0</v>
      </c>
      <c r="F16" s="551">
        <f>Activity!$C15*Activity!$D15*Activity!H15</f>
        <v>0</v>
      </c>
      <c r="G16" s="551">
        <f>Activity!$C15*Activity!$D15*Activity!I15</f>
        <v>3.7455568769520005</v>
      </c>
      <c r="H16" s="551">
        <f>Activity!$C15*Activity!$D15*Activity!J15</f>
        <v>1.021515511896</v>
      </c>
      <c r="I16" s="551">
        <f>Activity!$C15*Activity!$D15*Activity!K15</f>
        <v>0.34050517063199998</v>
      </c>
      <c r="J16" s="552">
        <f>Activity!$C15*Activity!$D15*Activity!L15</f>
        <v>2.7240413650559998</v>
      </c>
      <c r="K16" s="551">
        <f>Activity!$C15*Activity!$D15*Activity!M15</f>
        <v>1.2485189589840002</v>
      </c>
      <c r="L16" s="551">
        <f>Activity!$C15*Activity!$D15*Activity!N15</f>
        <v>1.5133563139200001</v>
      </c>
      <c r="M16" s="549">
        <f>Activity!$C15*Activity!$D15*Activity!O15</f>
        <v>5.9020896242880001</v>
      </c>
      <c r="N16" s="413">
        <v>0</v>
      </c>
      <c r="O16" s="551">
        <f>Activity!C15*Activity!D15</f>
        <v>37.833907848000003</v>
      </c>
      <c r="P16" s="558">
        <f>Activity!X15</f>
        <v>0</v>
      </c>
    </row>
    <row r="17" spans="2:16">
      <c r="B17" s="7">
        <f t="shared" si="0"/>
        <v>2003</v>
      </c>
      <c r="C17" s="771">
        <f>Activity!$C16*Activity!$D16*Activity!E16</f>
        <v>16.984930082669997</v>
      </c>
      <c r="D17" s="551">
        <f>Activity!$C16*Activity!$D16*Activity!F16</f>
        <v>5.0369103003779996</v>
      </c>
      <c r="E17" s="549">
        <f>Activity!$C16*Activity!$D16*Activity!G16</f>
        <v>0</v>
      </c>
      <c r="F17" s="551">
        <f>Activity!$C16*Activity!$D16*Activity!H16</f>
        <v>0</v>
      </c>
      <c r="G17" s="551">
        <f>Activity!$C16*Activity!$D16*Activity!I16</f>
        <v>3.8655358119179999</v>
      </c>
      <c r="H17" s="551">
        <f>Activity!$C16*Activity!$D16*Activity!J16</f>
        <v>1.0542370396139999</v>
      </c>
      <c r="I17" s="551">
        <f>Activity!$C16*Activity!$D16*Activity!K16</f>
        <v>0.35141234653799996</v>
      </c>
      <c r="J17" s="552">
        <f>Activity!$C16*Activity!$D16*Activity!L16</f>
        <v>2.8112987723039997</v>
      </c>
      <c r="K17" s="551">
        <f>Activity!$C16*Activity!$D16*Activity!M16</f>
        <v>1.2885119373059999</v>
      </c>
      <c r="L17" s="551">
        <f>Activity!$C16*Activity!$D16*Activity!N16</f>
        <v>1.5618326512799998</v>
      </c>
      <c r="M17" s="549">
        <f>Activity!$C16*Activity!$D16*Activity!O16</f>
        <v>6.0911473399919993</v>
      </c>
      <c r="N17" s="413">
        <v>0</v>
      </c>
      <c r="O17" s="551">
        <f>Activity!C16*Activity!D16</f>
        <v>39.045816281999997</v>
      </c>
      <c r="P17" s="558">
        <f>Activity!X16</f>
        <v>0</v>
      </c>
    </row>
    <row r="18" spans="2:16">
      <c r="B18" s="7">
        <f t="shared" si="0"/>
        <v>2004</v>
      </c>
      <c r="C18" s="771">
        <f>Activity!$C17*Activity!$D17*Activity!E17</f>
        <v>17.18234660769</v>
      </c>
      <c r="D18" s="551">
        <f>Activity!$C17*Activity!$D17*Activity!F17</f>
        <v>5.0954545112460004</v>
      </c>
      <c r="E18" s="549">
        <f>Activity!$C17*Activity!$D17*Activity!G17</f>
        <v>0</v>
      </c>
      <c r="F18" s="551">
        <f>Activity!$C17*Activity!$D17*Activity!H17</f>
        <v>0</v>
      </c>
      <c r="G18" s="551">
        <f>Activity!$C17*Activity!$D17*Activity!I17</f>
        <v>3.9104650900259998</v>
      </c>
      <c r="H18" s="551">
        <f>Activity!$C17*Activity!$D17*Activity!J17</f>
        <v>1.0664904790979999</v>
      </c>
      <c r="I18" s="551">
        <f>Activity!$C17*Activity!$D17*Activity!K17</f>
        <v>0.35549682636599994</v>
      </c>
      <c r="J18" s="552">
        <f>Activity!$C17*Activity!$D17*Activity!L17</f>
        <v>2.8439746109279995</v>
      </c>
      <c r="K18" s="551">
        <f>Activity!$C17*Activity!$D17*Activity!M17</f>
        <v>1.303488363342</v>
      </c>
      <c r="L18" s="551">
        <f>Activity!$C17*Activity!$D17*Activity!N17</f>
        <v>1.5799858949600001</v>
      </c>
      <c r="M18" s="549">
        <f>Activity!$C17*Activity!$D17*Activity!O17</f>
        <v>6.1619449903439998</v>
      </c>
      <c r="N18" s="413">
        <v>0</v>
      </c>
      <c r="O18" s="551">
        <f>Activity!C17*Activity!D17</f>
        <v>39.499647373999998</v>
      </c>
      <c r="P18" s="558">
        <f>Activity!X17</f>
        <v>0</v>
      </c>
    </row>
    <row r="19" spans="2:16">
      <c r="B19" s="7">
        <f t="shared" si="0"/>
        <v>2005</v>
      </c>
      <c r="C19" s="771">
        <f>Activity!$C18*Activity!$D18*Activity!E18</f>
        <v>17.65997601522</v>
      </c>
      <c r="D19" s="551">
        <f>Activity!$C18*Activity!$D18*Activity!F18</f>
        <v>5.2370963355480002</v>
      </c>
      <c r="E19" s="549">
        <f>Activity!$C18*Activity!$D18*Activity!G18</f>
        <v>0</v>
      </c>
      <c r="F19" s="551">
        <f>Activity!$C18*Activity!$D18*Activity!H18</f>
        <v>0</v>
      </c>
      <c r="G19" s="551">
        <f>Activity!$C18*Activity!$D18*Activity!I18</f>
        <v>4.019166955188</v>
      </c>
      <c r="H19" s="551">
        <f>Activity!$C18*Activity!$D18*Activity!J18</f>
        <v>1.0961364423239999</v>
      </c>
      <c r="I19" s="551">
        <f>Activity!$C18*Activity!$D18*Activity!K18</f>
        <v>0.36537881410799994</v>
      </c>
      <c r="J19" s="552">
        <f>Activity!$C18*Activity!$D18*Activity!L18</f>
        <v>2.9230305128639995</v>
      </c>
      <c r="K19" s="551">
        <f>Activity!$C18*Activity!$D18*Activity!M18</f>
        <v>1.3397223183960001</v>
      </c>
      <c r="L19" s="551">
        <f>Activity!$C18*Activity!$D18*Activity!N18</f>
        <v>1.62390584048</v>
      </c>
      <c r="M19" s="549">
        <f>Activity!$C18*Activity!$D18*Activity!O18</f>
        <v>6.3332327778719995</v>
      </c>
      <c r="N19" s="413">
        <v>0</v>
      </c>
      <c r="O19" s="551">
        <f>Activity!C18*Activity!D18</f>
        <v>40.597646011999998</v>
      </c>
      <c r="P19" s="558">
        <f>Activity!X18</f>
        <v>0</v>
      </c>
    </row>
    <row r="20" spans="2:16">
      <c r="B20" s="7">
        <f t="shared" si="0"/>
        <v>2006</v>
      </c>
      <c r="C20" s="771">
        <f>Activity!$C19*Activity!$D19*Activity!E19</f>
        <v>17.863654449630001</v>
      </c>
      <c r="D20" s="551">
        <f>Activity!$C19*Activity!$D19*Activity!F19</f>
        <v>5.2974975264420001</v>
      </c>
      <c r="E20" s="549">
        <f>Activity!$C19*Activity!$D19*Activity!G19</f>
        <v>0</v>
      </c>
      <c r="F20" s="551">
        <f>Activity!$C19*Activity!$D19*Activity!H19</f>
        <v>0</v>
      </c>
      <c r="G20" s="551">
        <f>Activity!$C19*Activity!$D19*Activity!I19</f>
        <v>4.0655213575020008</v>
      </c>
      <c r="H20" s="551">
        <f>Activity!$C19*Activity!$D19*Activity!J19</f>
        <v>1.1087785520460001</v>
      </c>
      <c r="I20" s="551">
        <f>Activity!$C19*Activity!$D19*Activity!K19</f>
        <v>0.36959285068199998</v>
      </c>
      <c r="J20" s="552">
        <f>Activity!$C19*Activity!$D19*Activity!L19</f>
        <v>2.9567428054559999</v>
      </c>
      <c r="K20" s="551">
        <f>Activity!$C19*Activity!$D19*Activity!M19</f>
        <v>1.3551737858340001</v>
      </c>
      <c r="L20" s="551">
        <f>Activity!$C19*Activity!$D19*Activity!N19</f>
        <v>1.6426348919200002</v>
      </c>
      <c r="M20" s="549">
        <f>Activity!$C19*Activity!$D19*Activity!O19</f>
        <v>6.4062760784880002</v>
      </c>
      <c r="N20" s="413">
        <v>0</v>
      </c>
      <c r="O20" s="551">
        <f>Activity!C19*Activity!D19</f>
        <v>41.065872298000002</v>
      </c>
      <c r="P20" s="558">
        <f>Activity!X19</f>
        <v>0</v>
      </c>
    </row>
    <row r="21" spans="2:16">
      <c r="B21" s="7">
        <f t="shared" si="0"/>
        <v>2007</v>
      </c>
      <c r="C21" s="771">
        <f>Activity!$C20*Activity!$D20*Activity!E20</f>
        <v>18.061978497750001</v>
      </c>
      <c r="D21" s="551">
        <f>Activity!$C20*Activity!$D20*Activity!F20</f>
        <v>5.3563108648500002</v>
      </c>
      <c r="E21" s="549">
        <f>Activity!$C20*Activity!$D20*Activity!G20</f>
        <v>0</v>
      </c>
      <c r="F21" s="551">
        <f>Activity!$C20*Activity!$D20*Activity!H20</f>
        <v>0</v>
      </c>
      <c r="G21" s="551">
        <f>Activity!$C20*Activity!$D20*Activity!I20</f>
        <v>4.1106571753500001</v>
      </c>
      <c r="H21" s="551">
        <f>Activity!$C20*Activity!$D20*Activity!J20</f>
        <v>1.12108832055</v>
      </c>
      <c r="I21" s="551">
        <f>Activity!$C20*Activity!$D20*Activity!K20</f>
        <v>0.37369610684999999</v>
      </c>
      <c r="J21" s="552">
        <f>Activity!$C20*Activity!$D20*Activity!L20</f>
        <v>2.9895688547999999</v>
      </c>
      <c r="K21" s="551">
        <f>Activity!$C20*Activity!$D20*Activity!M20</f>
        <v>1.3702190584500002</v>
      </c>
      <c r="L21" s="551">
        <f>Activity!$C20*Activity!$D20*Activity!N20</f>
        <v>1.6608715860000001</v>
      </c>
      <c r="M21" s="549">
        <f>Activity!$C20*Activity!$D20*Activity!O20</f>
        <v>6.4773991854000004</v>
      </c>
      <c r="N21" s="413">
        <v>0</v>
      </c>
      <c r="O21" s="551">
        <f>Activity!C20*Activity!D20</f>
        <v>41.521789650000002</v>
      </c>
      <c r="P21" s="558">
        <f>Activity!X20</f>
        <v>0</v>
      </c>
    </row>
    <row r="22" spans="2:16">
      <c r="B22" s="7">
        <f t="shared" ref="B22:B85" si="1">B21+1</f>
        <v>2008</v>
      </c>
      <c r="C22" s="771">
        <f>Activity!$C21*Activity!$D21*Activity!E21</f>
        <v>18.252981859529999</v>
      </c>
      <c r="D22" s="551">
        <f>Activity!$C21*Activity!$D21*Activity!F21</f>
        <v>5.4129532411019996</v>
      </c>
      <c r="E22" s="549">
        <f>Activity!$C21*Activity!$D21*Activity!G21</f>
        <v>0</v>
      </c>
      <c r="F22" s="551">
        <f>Activity!$C21*Activity!$D21*Activity!H21</f>
        <v>0</v>
      </c>
      <c r="G22" s="551">
        <f>Activity!$C21*Activity!$D21*Activity!I21</f>
        <v>4.1541269059619994</v>
      </c>
      <c r="H22" s="551">
        <f>Activity!$C21*Activity!$D21*Activity!J21</f>
        <v>1.1329437016259998</v>
      </c>
      <c r="I22" s="551">
        <f>Activity!$C21*Activity!$D21*Activity!K21</f>
        <v>0.37764790054199993</v>
      </c>
      <c r="J22" s="552">
        <f>Activity!$C21*Activity!$D21*Activity!L21</f>
        <v>3.0211832043359994</v>
      </c>
      <c r="K22" s="551">
        <f>Activity!$C21*Activity!$D21*Activity!M21</f>
        <v>1.3847089686539999</v>
      </c>
      <c r="L22" s="551">
        <f>Activity!$C21*Activity!$D21*Activity!N21</f>
        <v>1.6784351135199997</v>
      </c>
      <c r="M22" s="549">
        <f>Activity!$C21*Activity!$D21*Activity!O21</f>
        <v>6.5458969427279996</v>
      </c>
      <c r="N22" s="413">
        <v>0</v>
      </c>
      <c r="O22" s="551">
        <f>Activity!C21*Activity!D21</f>
        <v>41.960877837999995</v>
      </c>
      <c r="P22" s="558">
        <f>Activity!X21</f>
        <v>0</v>
      </c>
    </row>
    <row r="23" spans="2:16">
      <c r="B23" s="7">
        <f t="shared" si="1"/>
        <v>2009</v>
      </c>
      <c r="C23" s="771">
        <f>Activity!$C22*Activity!$D22*Activity!E22</f>
        <v>18.434214222599998</v>
      </c>
      <c r="D23" s="551">
        <f>Activity!$C22*Activity!$D22*Activity!F22</f>
        <v>5.4666980108400001</v>
      </c>
      <c r="E23" s="549">
        <f>Activity!$C22*Activity!$D22*Activity!G22</f>
        <v>0</v>
      </c>
      <c r="F23" s="551">
        <f>Activity!$C22*Activity!$D22*Activity!H22</f>
        <v>0</v>
      </c>
      <c r="G23" s="551">
        <f>Activity!$C22*Activity!$D22*Activity!I22</f>
        <v>4.19537289204</v>
      </c>
      <c r="H23" s="551">
        <f>Activity!$C22*Activity!$D22*Activity!J22</f>
        <v>1.1441926069199999</v>
      </c>
      <c r="I23" s="551">
        <f>Activity!$C22*Activity!$D22*Activity!K22</f>
        <v>0.38139753563999995</v>
      </c>
      <c r="J23" s="552">
        <f>Activity!$C22*Activity!$D22*Activity!L22</f>
        <v>3.0511802851199996</v>
      </c>
      <c r="K23" s="551">
        <f>Activity!$C22*Activity!$D22*Activity!M22</f>
        <v>1.3984576306800001</v>
      </c>
      <c r="L23" s="551">
        <f>Activity!$C22*Activity!$D22*Activity!N22</f>
        <v>1.6951001584000001</v>
      </c>
      <c r="M23" s="549">
        <f>Activity!$C22*Activity!$D22*Activity!O22</f>
        <v>6.61089061776</v>
      </c>
      <c r="N23" s="413">
        <v>0</v>
      </c>
      <c r="O23" s="551">
        <f>Activity!C22*Activity!D22</f>
        <v>42.377503959999999</v>
      </c>
      <c r="P23" s="558">
        <f>Activity!X22</f>
        <v>0</v>
      </c>
    </row>
    <row r="24" spans="2:16">
      <c r="B24" s="7">
        <f t="shared" si="1"/>
        <v>2010</v>
      </c>
      <c r="C24" s="771">
        <f>Activity!$C23*Activity!$D23*Activity!E23</f>
        <v>22.007435175000001</v>
      </c>
      <c r="D24" s="551">
        <f>Activity!$C23*Activity!$D23*Activity!F23</f>
        <v>6.5263428450000003</v>
      </c>
      <c r="E24" s="549">
        <f>Activity!$C23*Activity!$D23*Activity!G23</f>
        <v>0</v>
      </c>
      <c r="F24" s="551">
        <f>Activity!$C23*Activity!$D23*Activity!H23</f>
        <v>0</v>
      </c>
      <c r="G24" s="551">
        <f>Activity!$C23*Activity!$D23*Activity!I23</f>
        <v>5.0085886950000003</v>
      </c>
      <c r="H24" s="551">
        <f>Activity!$C23*Activity!$D23*Activity!J23</f>
        <v>1.3659787350000001</v>
      </c>
      <c r="I24" s="551">
        <f>Activity!$C23*Activity!$D23*Activity!K23</f>
        <v>0.45532624499999996</v>
      </c>
      <c r="J24" s="552">
        <f>Activity!$C23*Activity!$D23*Activity!L23</f>
        <v>3.6426099599999997</v>
      </c>
      <c r="K24" s="551">
        <f>Activity!$C23*Activity!$D23*Activity!M23</f>
        <v>1.6695295650000002</v>
      </c>
      <c r="L24" s="551">
        <f>Activity!$C23*Activity!$D23*Activity!N23</f>
        <v>2.0236722</v>
      </c>
      <c r="M24" s="549">
        <f>Activity!$C23*Activity!$D23*Activity!O23</f>
        <v>7.8923215799999999</v>
      </c>
      <c r="N24" s="413">
        <v>0</v>
      </c>
      <c r="O24" s="551">
        <f>Activity!C23*Activity!D23</f>
        <v>50.591805000000001</v>
      </c>
      <c r="P24" s="558">
        <f>Activity!X23</f>
        <v>0</v>
      </c>
    </row>
    <row r="25" spans="2:16">
      <c r="B25" s="7">
        <f t="shared" si="1"/>
        <v>2011</v>
      </c>
      <c r="C25" s="774">
        <f>Activity!$C24*Activity!$D24*Activity!E24</f>
        <v>22.890666906690001</v>
      </c>
      <c r="D25" s="551">
        <f>Activity!$C24*Activity!$D24*Activity!F24</f>
        <v>6.7882667378460004</v>
      </c>
      <c r="E25" s="549">
        <f>Activity!$C24*Activity!$D24*Activity!G24</f>
        <v>0</v>
      </c>
      <c r="F25" s="551">
        <f>Activity!$C24*Activity!$D24*Activity!H24</f>
        <v>0</v>
      </c>
      <c r="G25" s="551">
        <f>Activity!$C24*Activity!$D24*Activity!I24</f>
        <v>5.2096000546260006</v>
      </c>
      <c r="H25" s="551">
        <f>Activity!$C24*Activity!$D24*Activity!J24</f>
        <v>1.420800014898</v>
      </c>
      <c r="I25" s="551">
        <f>Activity!$C24*Activity!$D24*Activity!K24</f>
        <v>0.47360000496599997</v>
      </c>
      <c r="J25" s="552">
        <f>Activity!$C24*Activity!$D24*Activity!L24</f>
        <v>3.7888000397279997</v>
      </c>
      <c r="K25" s="551">
        <f>Activity!$C24*Activity!$D24*Activity!M24</f>
        <v>1.7365333515420001</v>
      </c>
      <c r="L25" s="551">
        <f>Activity!$C24*Activity!$D24*Activity!N24</f>
        <v>2.1048889109600002</v>
      </c>
      <c r="M25" s="549">
        <f>Activity!$C24*Activity!$D24*Activity!O24</f>
        <v>8.2090667527440004</v>
      </c>
      <c r="N25" s="413">
        <v>0</v>
      </c>
      <c r="O25" s="551">
        <f>Activity!C24*Activity!D24</f>
        <v>52.622222774000001</v>
      </c>
      <c r="P25" s="558">
        <f>Activity!X24</f>
        <v>0</v>
      </c>
    </row>
    <row r="26" spans="2:16">
      <c r="B26" s="7">
        <f t="shared" si="1"/>
        <v>2012</v>
      </c>
      <c r="C26" s="774">
        <f>Activity!$C25*Activity!$D25*Activity!E25</f>
        <v>23.139055979159998</v>
      </c>
      <c r="D26" s="551">
        <f>Activity!$C25*Activity!$D25*Activity!F25</f>
        <v>6.861926945544</v>
      </c>
      <c r="E26" s="549">
        <f>Activity!$C25*Activity!$D25*Activity!G25</f>
        <v>0</v>
      </c>
      <c r="F26" s="551">
        <f>Activity!$C25*Activity!$D25*Activity!H25</f>
        <v>0</v>
      </c>
      <c r="G26" s="551">
        <f>Activity!$C25*Activity!$D25*Activity!I25</f>
        <v>5.2661299814640001</v>
      </c>
      <c r="H26" s="551">
        <f>Activity!$C25*Activity!$D25*Activity!J25</f>
        <v>1.436217267672</v>
      </c>
      <c r="I26" s="551">
        <f>Activity!$C25*Activity!$D25*Activity!K25</f>
        <v>0.47873908922399994</v>
      </c>
      <c r="J26" s="552">
        <f>Activity!$C25*Activity!$D25*Activity!L25</f>
        <v>3.8299127137919995</v>
      </c>
      <c r="K26" s="551">
        <f>Activity!$C25*Activity!$D25*Activity!M25</f>
        <v>1.7553766604880001</v>
      </c>
      <c r="L26" s="551">
        <f>Activity!$C25*Activity!$D25*Activity!N25</f>
        <v>2.1277292854400001</v>
      </c>
      <c r="M26" s="549">
        <f>Activity!$C25*Activity!$D25*Activity!O25</f>
        <v>8.2981442132160002</v>
      </c>
      <c r="N26" s="413">
        <v>0</v>
      </c>
      <c r="O26" s="551">
        <f>Activity!C25*Activity!D25</f>
        <v>53.193232135999999</v>
      </c>
      <c r="P26" s="558">
        <f>Activity!X25</f>
        <v>0</v>
      </c>
    </row>
    <row r="27" spans="2:16">
      <c r="B27" s="7">
        <f t="shared" si="1"/>
        <v>2013</v>
      </c>
      <c r="C27" s="774">
        <f>Activity!$C26*Activity!$D26*Activity!E26</f>
        <v>23.626305131549998</v>
      </c>
      <c r="D27" s="551">
        <f>Activity!$C26*Activity!$D26*Activity!F26</f>
        <v>7.0064215217699992</v>
      </c>
      <c r="E27" s="549">
        <f>Activity!$C26*Activity!$D26*Activity!G26</f>
        <v>0</v>
      </c>
      <c r="F27" s="551">
        <f>Activity!$C26*Activity!$D26*Activity!H26</f>
        <v>0</v>
      </c>
      <c r="G27" s="551">
        <f>Activity!$C26*Activity!$D26*Activity!I26</f>
        <v>5.3770211678699997</v>
      </c>
      <c r="H27" s="551">
        <f>Activity!$C26*Activity!$D26*Activity!J26</f>
        <v>1.4664603185099998</v>
      </c>
      <c r="I27" s="551">
        <f>Activity!$C26*Activity!$D26*Activity!K26</f>
        <v>0.48882010616999994</v>
      </c>
      <c r="J27" s="552">
        <f>Activity!$C26*Activity!$D26*Activity!L26</f>
        <v>3.9105608493599995</v>
      </c>
      <c r="K27" s="551">
        <f>Activity!$C26*Activity!$D26*Activity!M26</f>
        <v>1.7923403892899998</v>
      </c>
      <c r="L27" s="551">
        <f>Activity!$C26*Activity!$D26*Activity!N26</f>
        <v>2.1725338052000001</v>
      </c>
      <c r="M27" s="549">
        <f>Activity!$C26*Activity!$D26*Activity!O26</f>
        <v>8.4728818402799995</v>
      </c>
      <c r="N27" s="413">
        <v>0</v>
      </c>
      <c r="O27" s="551">
        <f>Activity!C26*Activity!D26</f>
        <v>54.313345129999995</v>
      </c>
      <c r="P27" s="558">
        <f>Activity!X26</f>
        <v>0</v>
      </c>
    </row>
    <row r="28" spans="2:16">
      <c r="B28" s="7">
        <f t="shared" si="1"/>
        <v>2014</v>
      </c>
      <c r="C28" s="774">
        <f>Activity!$C27*Activity!$D27*Activity!E27</f>
        <v>24.11004519462</v>
      </c>
      <c r="D28" s="551">
        <f>Activity!$C27*Activity!$D27*Activity!F27</f>
        <v>7.1498754715079995</v>
      </c>
      <c r="E28" s="549">
        <f>Activity!$C27*Activity!$D27*Activity!G27</f>
        <v>0</v>
      </c>
      <c r="F28" s="551">
        <f>Activity!$C27*Activity!$D27*Activity!H27</f>
        <v>0</v>
      </c>
      <c r="G28" s="551">
        <f>Activity!$C27*Activity!$D27*Activity!I27</f>
        <v>5.4871137339480001</v>
      </c>
      <c r="H28" s="551">
        <f>Activity!$C27*Activity!$D27*Activity!J27</f>
        <v>1.496485563804</v>
      </c>
      <c r="I28" s="551">
        <f>Activity!$C27*Activity!$D27*Activity!K27</f>
        <v>0.49882852126799992</v>
      </c>
      <c r="J28" s="552">
        <f>Activity!$C27*Activity!$D27*Activity!L27</f>
        <v>3.9906281701439994</v>
      </c>
      <c r="K28" s="551">
        <f>Activity!$C27*Activity!$D27*Activity!M27</f>
        <v>1.829037911316</v>
      </c>
      <c r="L28" s="551">
        <f>Activity!$C27*Activity!$D27*Activity!N27</f>
        <v>2.21701565008</v>
      </c>
      <c r="M28" s="549">
        <f>Activity!$C27*Activity!$D27*Activity!O27</f>
        <v>8.6463610353119993</v>
      </c>
      <c r="N28" s="413">
        <v>0</v>
      </c>
      <c r="O28" s="551">
        <f>Activity!C27*Activity!D27</f>
        <v>55.425391251999997</v>
      </c>
      <c r="P28" s="558">
        <f>Activity!X27</f>
        <v>0</v>
      </c>
    </row>
    <row r="29" spans="2:16">
      <c r="B29" s="7">
        <f t="shared" si="1"/>
        <v>2015</v>
      </c>
      <c r="C29" s="774">
        <f>Activity!$C28*Activity!$D28*Activity!E28</f>
        <v>24.581684949690001</v>
      </c>
      <c r="D29" s="551">
        <f>Activity!$C28*Activity!$D28*Activity!F28</f>
        <v>7.2897410540460008</v>
      </c>
      <c r="E29" s="549">
        <f>Activity!$C28*Activity!$D28*Activity!G28</f>
        <v>0</v>
      </c>
      <c r="F29" s="551">
        <f>Activity!$C28*Activity!$D28*Activity!H28</f>
        <v>0</v>
      </c>
      <c r="G29" s="551">
        <f>Activity!$C28*Activity!$D28*Activity!I28</f>
        <v>5.5944524368260007</v>
      </c>
      <c r="H29" s="551">
        <f>Activity!$C28*Activity!$D28*Activity!J28</f>
        <v>1.525759755498</v>
      </c>
      <c r="I29" s="551">
        <f>Activity!$C28*Activity!$D28*Activity!K28</f>
        <v>0.50858658516599997</v>
      </c>
      <c r="J29" s="552">
        <f>Activity!$C28*Activity!$D28*Activity!L28</f>
        <v>4.0686926813279998</v>
      </c>
      <c r="K29" s="551">
        <f>Activity!$C28*Activity!$D28*Activity!M28</f>
        <v>1.8648174789420002</v>
      </c>
      <c r="L29" s="551">
        <f>Activity!$C28*Activity!$D28*Activity!N28</f>
        <v>2.2603848229600003</v>
      </c>
      <c r="M29" s="549">
        <f>Activity!$C28*Activity!$D28*Activity!O28</f>
        <v>8.8155008095439999</v>
      </c>
      <c r="N29" s="413">
        <v>0</v>
      </c>
      <c r="O29" s="551">
        <f>Activity!C28*Activity!D28</f>
        <v>56.509620574000003</v>
      </c>
      <c r="P29" s="558">
        <f>Activity!X28</f>
        <v>0</v>
      </c>
    </row>
    <row r="30" spans="2:16">
      <c r="B30" s="7">
        <f t="shared" si="1"/>
        <v>2016</v>
      </c>
      <c r="C30" s="774">
        <f>Activity!$C29*Activity!$D29*Activity!E29</f>
        <v>25.05680354331</v>
      </c>
      <c r="D30" s="551">
        <f>Activity!$C29*Activity!$D29*Activity!F29</f>
        <v>7.4306382921540006</v>
      </c>
      <c r="E30" s="549">
        <f>Activity!$C29*Activity!$D29*Activity!G29</f>
        <v>0</v>
      </c>
      <c r="F30" s="551">
        <f>Activity!$C29*Activity!$D29*Activity!H29</f>
        <v>0</v>
      </c>
      <c r="G30" s="551">
        <f>Activity!$C29*Activity!$D29*Activity!I29</f>
        <v>5.7025828753740004</v>
      </c>
      <c r="H30" s="551">
        <f>Activity!$C29*Activity!$D29*Activity!J29</f>
        <v>1.5552498751020001</v>
      </c>
      <c r="I30" s="551">
        <f>Activity!$C29*Activity!$D29*Activity!K29</f>
        <v>0.51841662503399999</v>
      </c>
      <c r="J30" s="552">
        <f>Activity!$C29*Activity!$D29*Activity!L29</f>
        <v>4.1473330002719999</v>
      </c>
      <c r="K30" s="551">
        <f>Activity!$C29*Activity!$D29*Activity!M29</f>
        <v>1.9008609584580003</v>
      </c>
      <c r="L30" s="551">
        <f>Activity!$C29*Activity!$D29*Activity!N29</f>
        <v>2.3040738890400001</v>
      </c>
      <c r="M30" s="549">
        <f>Activity!$C29*Activity!$D29*Activity!O29</f>
        <v>8.9858881672560003</v>
      </c>
      <c r="N30" s="413">
        <v>0</v>
      </c>
      <c r="O30" s="551">
        <f>Activity!C29*Activity!D29</f>
        <v>57.601847226000004</v>
      </c>
      <c r="P30" s="558">
        <f>Activity!X29</f>
        <v>0</v>
      </c>
    </row>
    <row r="31" spans="2:16">
      <c r="B31" s="7">
        <f t="shared" si="1"/>
        <v>2017</v>
      </c>
      <c r="C31" s="774">
        <f>Activity!$C30*Activity!$D30*Activity!E30</f>
        <v>25.64980938762</v>
      </c>
      <c r="D31" s="551">
        <f>Activity!$C30*Activity!$D30*Activity!F30</f>
        <v>7.606495197708</v>
      </c>
      <c r="E31" s="549">
        <f>Activity!$C30*Activity!$D30*Activity!G30</f>
        <v>0</v>
      </c>
      <c r="F31" s="551">
        <f>Activity!$C30*Activity!$D30*Activity!H30</f>
        <v>0</v>
      </c>
      <c r="G31" s="551">
        <f>Activity!$C30*Activity!$D30*Activity!I30</f>
        <v>5.8375428261480007</v>
      </c>
      <c r="H31" s="551">
        <f>Activity!$C30*Activity!$D30*Activity!J30</f>
        <v>1.592057134404</v>
      </c>
      <c r="I31" s="551">
        <f>Activity!$C30*Activity!$D30*Activity!K30</f>
        <v>0.53068571146799992</v>
      </c>
      <c r="J31" s="552">
        <f>Activity!$C30*Activity!$D30*Activity!L30</f>
        <v>4.2454856917439994</v>
      </c>
      <c r="K31" s="551">
        <f>Activity!$C30*Activity!$D30*Activity!M30</f>
        <v>1.9458476087160002</v>
      </c>
      <c r="L31" s="551">
        <f>Activity!$C30*Activity!$D30*Activity!N30</f>
        <v>2.3586031620800001</v>
      </c>
      <c r="M31" s="549">
        <f>Activity!$C30*Activity!$D30*Activity!O30</f>
        <v>9.1985523321119995</v>
      </c>
      <c r="N31" s="413">
        <v>0</v>
      </c>
      <c r="O31" s="551">
        <f>Activity!C30*Activity!D30</f>
        <v>58.965079052</v>
      </c>
      <c r="P31" s="558">
        <f>Activity!X30</f>
        <v>0</v>
      </c>
    </row>
    <row r="32" spans="2:16">
      <c r="B32" s="7">
        <f t="shared" si="1"/>
        <v>2018</v>
      </c>
      <c r="C32" s="774">
        <f>Activity!$C31*Activity!$D31*Activity!E31</f>
        <v>26.289492170039999</v>
      </c>
      <c r="D32" s="551">
        <f>Activity!$C31*Activity!$D31*Activity!F31</f>
        <v>7.7961942297359998</v>
      </c>
      <c r="E32" s="549">
        <f>Activity!$C31*Activity!$D31*Activity!G31</f>
        <v>0</v>
      </c>
      <c r="F32" s="551">
        <f>Activity!$C31*Activity!$D31*Activity!H31</f>
        <v>0</v>
      </c>
      <c r="G32" s="551">
        <f>Activity!$C31*Activity!$D31*Activity!I31</f>
        <v>5.9831258042159998</v>
      </c>
      <c r="H32" s="551">
        <f>Activity!$C31*Activity!$D31*Activity!J31</f>
        <v>1.6317615829679999</v>
      </c>
      <c r="I32" s="551">
        <f>Activity!$C31*Activity!$D31*Activity!K31</f>
        <v>0.54392052765599996</v>
      </c>
      <c r="J32" s="552">
        <f>Activity!$C31*Activity!$D31*Activity!L31</f>
        <v>4.3513642212479997</v>
      </c>
      <c r="K32" s="551">
        <f>Activity!$C31*Activity!$D31*Activity!M31</f>
        <v>1.9943752680719999</v>
      </c>
      <c r="L32" s="551">
        <f>Activity!$C31*Activity!$D31*Activity!N31</f>
        <v>2.4174245673599999</v>
      </c>
      <c r="M32" s="549">
        <f>Activity!$C31*Activity!$D31*Activity!O31</f>
        <v>9.4279558127039991</v>
      </c>
      <c r="N32" s="413">
        <v>0</v>
      </c>
      <c r="O32" s="551">
        <f>Activity!C31*Activity!D31</f>
        <v>60.435614183999995</v>
      </c>
      <c r="P32" s="558">
        <f>Activity!X31</f>
        <v>0</v>
      </c>
    </row>
    <row r="33" spans="2:16">
      <c r="B33" s="7">
        <f t="shared" si="1"/>
        <v>2019</v>
      </c>
      <c r="C33" s="774">
        <f>Activity!$C32*Activity!$D32*Activity!E32</f>
        <v>26.929174952459999</v>
      </c>
      <c r="D33" s="551">
        <f>Activity!$C32*Activity!$D32*Activity!F32</f>
        <v>7.9858932617639997</v>
      </c>
      <c r="E33" s="549">
        <f>Activity!$C32*Activity!$D32*Activity!G32</f>
        <v>0</v>
      </c>
      <c r="F33" s="551">
        <f>Activity!$C32*Activity!$D32*Activity!H32</f>
        <v>0</v>
      </c>
      <c r="G33" s="551">
        <f>Activity!$C32*Activity!$D32*Activity!I32</f>
        <v>6.1287087822839998</v>
      </c>
      <c r="H33" s="551">
        <f>Activity!$C32*Activity!$D32*Activity!J32</f>
        <v>1.6714660315319998</v>
      </c>
      <c r="I33" s="551">
        <f>Activity!$C32*Activity!$D32*Activity!K32</f>
        <v>0.5571553438439999</v>
      </c>
      <c r="J33" s="552">
        <f>Activity!$C32*Activity!$D32*Activity!L32</f>
        <v>4.4572427507519992</v>
      </c>
      <c r="K33" s="551">
        <f>Activity!$C32*Activity!$D32*Activity!M32</f>
        <v>2.0429029274279999</v>
      </c>
      <c r="L33" s="551">
        <f>Activity!$C32*Activity!$D32*Activity!N32</f>
        <v>2.4762459726400001</v>
      </c>
      <c r="M33" s="549">
        <f>Activity!$C32*Activity!$D32*Activity!O32</f>
        <v>9.6573592932959986</v>
      </c>
      <c r="N33" s="413">
        <v>0</v>
      </c>
      <c r="O33" s="551">
        <f>Activity!C32*Activity!D32</f>
        <v>61.906149315999997</v>
      </c>
      <c r="P33" s="558">
        <f>Activity!X32</f>
        <v>0</v>
      </c>
    </row>
    <row r="34" spans="2:16">
      <c r="B34" s="7">
        <f t="shared" si="1"/>
        <v>2020</v>
      </c>
      <c r="C34" s="774">
        <f>Activity!$C33*Activity!$D33*Activity!E33</f>
        <v>27.568857734879998</v>
      </c>
      <c r="D34" s="551">
        <f>Activity!$C33*Activity!$D33*Activity!F33</f>
        <v>8.1755922937920005</v>
      </c>
      <c r="E34" s="549">
        <f>Activity!$C33*Activity!$D33*Activity!G33</f>
        <v>0</v>
      </c>
      <c r="F34" s="551">
        <f>Activity!$C33*Activity!$D33*Activity!H33</f>
        <v>0</v>
      </c>
      <c r="G34" s="551">
        <f>Activity!$C33*Activity!$D33*Activity!I33</f>
        <v>6.2742917603519999</v>
      </c>
      <c r="H34" s="551">
        <f>Activity!$C33*Activity!$D33*Activity!J33</f>
        <v>1.7111704800959999</v>
      </c>
      <c r="I34" s="551">
        <f>Activity!$C33*Activity!$D33*Activity!K33</f>
        <v>0.57039016003199994</v>
      </c>
      <c r="J34" s="552">
        <f>Activity!$C33*Activity!$D33*Activity!L33</f>
        <v>4.5631212802559995</v>
      </c>
      <c r="K34" s="551">
        <f>Activity!$C33*Activity!$D33*Activity!M33</f>
        <v>2.091430586784</v>
      </c>
      <c r="L34" s="551">
        <f>Activity!$C33*Activity!$D33*Activity!N33</f>
        <v>2.5350673779199999</v>
      </c>
      <c r="M34" s="549">
        <f>Activity!$C33*Activity!$D33*Activity!O33</f>
        <v>9.886762773888</v>
      </c>
      <c r="N34" s="413">
        <v>0</v>
      </c>
      <c r="O34" s="551">
        <f>Activity!C33*Activity!D33</f>
        <v>63.376684447999999</v>
      </c>
      <c r="P34" s="558">
        <f>Activity!X33</f>
        <v>0</v>
      </c>
    </row>
    <row r="35" spans="2:16">
      <c r="B35" s="7">
        <f t="shared" si="1"/>
        <v>2021</v>
      </c>
      <c r="C35" s="774">
        <f>Activity!$C34*Activity!$D34*Activity!E34</f>
        <v>28.208540517300001</v>
      </c>
      <c r="D35" s="551">
        <f>Activity!$C34*Activity!$D34*Activity!F34</f>
        <v>8.3652913258199995</v>
      </c>
      <c r="E35" s="549">
        <f>Activity!$C34*Activity!$D34*Activity!G34</f>
        <v>0</v>
      </c>
      <c r="F35" s="551">
        <f>Activity!$C34*Activity!$D34*Activity!H34</f>
        <v>0</v>
      </c>
      <c r="G35" s="551">
        <f>Activity!$C34*Activity!$D34*Activity!I34</f>
        <v>6.4198747384200008</v>
      </c>
      <c r="H35" s="551">
        <f>Activity!$C34*Activity!$D34*Activity!J34</f>
        <v>1.7508749286600001</v>
      </c>
      <c r="I35" s="551">
        <f>Activity!$C34*Activity!$D34*Activity!K34</f>
        <v>0.58362497621999998</v>
      </c>
      <c r="J35" s="552">
        <f>Activity!$C34*Activity!$D34*Activity!L34</f>
        <v>4.6689998097599998</v>
      </c>
      <c r="K35" s="551">
        <f>Activity!$C34*Activity!$D34*Activity!M34</f>
        <v>2.13995824614</v>
      </c>
      <c r="L35" s="551">
        <f>Activity!$C34*Activity!$D34*Activity!N34</f>
        <v>2.5938887832000002</v>
      </c>
      <c r="M35" s="549">
        <f>Activity!$C34*Activity!$D34*Activity!O34</f>
        <v>10.11616625448</v>
      </c>
      <c r="N35" s="413">
        <v>0</v>
      </c>
      <c r="O35" s="551">
        <f>Activity!C34*Activity!D34</f>
        <v>64.847219580000001</v>
      </c>
      <c r="P35" s="558">
        <f>Activity!X34</f>
        <v>0</v>
      </c>
    </row>
    <row r="36" spans="2:16">
      <c r="B36" s="7">
        <f t="shared" si="1"/>
        <v>2022</v>
      </c>
      <c r="C36" s="774">
        <f>Activity!$C35*Activity!$D35*Activity!E35</f>
        <v>28.848223299720004</v>
      </c>
      <c r="D36" s="551">
        <f>Activity!$C35*Activity!$D35*Activity!F35</f>
        <v>8.554990357848002</v>
      </c>
      <c r="E36" s="549">
        <f>Activity!$C35*Activity!$D35*Activity!G35</f>
        <v>0</v>
      </c>
      <c r="F36" s="551">
        <f>Activity!$C35*Activity!$D35*Activity!H35</f>
        <v>0</v>
      </c>
      <c r="G36" s="551">
        <f>Activity!$C35*Activity!$D35*Activity!I35</f>
        <v>6.5654577164880017</v>
      </c>
      <c r="H36" s="551">
        <f>Activity!$C35*Activity!$D35*Activity!J35</f>
        <v>1.7905793772240002</v>
      </c>
      <c r="I36" s="551">
        <f>Activity!$C35*Activity!$D35*Activity!K35</f>
        <v>0.59685979240800002</v>
      </c>
      <c r="J36" s="552">
        <f>Activity!$C35*Activity!$D35*Activity!L35</f>
        <v>4.7748783392640002</v>
      </c>
      <c r="K36" s="551">
        <f>Activity!$C35*Activity!$D35*Activity!M35</f>
        <v>2.1884859054960004</v>
      </c>
      <c r="L36" s="551">
        <f>Activity!$C35*Activity!$D35*Activity!N35</f>
        <v>2.6527101884800004</v>
      </c>
      <c r="M36" s="549">
        <f>Activity!$C35*Activity!$D35*Activity!O35</f>
        <v>10.345569735072001</v>
      </c>
      <c r="N36" s="413">
        <v>0</v>
      </c>
      <c r="O36" s="551">
        <f>Activity!C35*Activity!D35</f>
        <v>66.31775471200001</v>
      </c>
      <c r="P36" s="558">
        <f>Activity!X35</f>
        <v>0</v>
      </c>
    </row>
    <row r="37" spans="2:16">
      <c r="B37" s="7">
        <f t="shared" si="1"/>
        <v>2023</v>
      </c>
      <c r="C37" s="774">
        <f>Activity!$C36*Activity!$D36*Activity!E36</f>
        <v>29.48790608214</v>
      </c>
      <c r="D37" s="551">
        <f>Activity!$C36*Activity!$D36*Activity!F36</f>
        <v>8.744689389876001</v>
      </c>
      <c r="E37" s="549">
        <f>Activity!$C36*Activity!$D36*Activity!G36</f>
        <v>0</v>
      </c>
      <c r="F37" s="551">
        <f>Activity!$C36*Activity!$D36*Activity!H36</f>
        <v>0</v>
      </c>
      <c r="G37" s="551">
        <f>Activity!$C36*Activity!$D36*Activity!I36</f>
        <v>6.7110406945560008</v>
      </c>
      <c r="H37" s="551">
        <f>Activity!$C36*Activity!$D36*Activity!J36</f>
        <v>1.8302838257880001</v>
      </c>
      <c r="I37" s="551">
        <f>Activity!$C36*Activity!$D36*Activity!K36</f>
        <v>0.61009460859599995</v>
      </c>
      <c r="J37" s="552">
        <f>Activity!$C36*Activity!$D36*Activity!L36</f>
        <v>4.8807568687679996</v>
      </c>
      <c r="K37" s="551">
        <f>Activity!$C36*Activity!$D36*Activity!M36</f>
        <v>2.2370135648520004</v>
      </c>
      <c r="L37" s="551">
        <f>Activity!$C36*Activity!$D36*Activity!N36</f>
        <v>2.7115315937600002</v>
      </c>
      <c r="M37" s="549">
        <f>Activity!$C36*Activity!$D36*Activity!O36</f>
        <v>10.574973215664</v>
      </c>
      <c r="N37" s="413">
        <v>0</v>
      </c>
      <c r="O37" s="551">
        <f>Activity!C36*Activity!D36</f>
        <v>67.788289844000005</v>
      </c>
      <c r="P37" s="558">
        <f>Activity!X36</f>
        <v>0</v>
      </c>
    </row>
    <row r="38" spans="2:16">
      <c r="B38" s="7">
        <f t="shared" si="1"/>
        <v>2024</v>
      </c>
      <c r="C38" s="774">
        <f>Activity!$C37*Activity!$D37*Activity!E37</f>
        <v>30.12758886456</v>
      </c>
      <c r="D38" s="551">
        <f>Activity!$C37*Activity!$D37*Activity!F37</f>
        <v>8.934388421904</v>
      </c>
      <c r="E38" s="549">
        <f>Activity!$C37*Activity!$D37*Activity!G37</f>
        <v>0</v>
      </c>
      <c r="F38" s="551">
        <f>Activity!$C37*Activity!$D37*Activity!H37</f>
        <v>0</v>
      </c>
      <c r="G38" s="551">
        <f>Activity!$C37*Activity!$D37*Activity!I37</f>
        <v>6.856623672624</v>
      </c>
      <c r="H38" s="551">
        <f>Activity!$C37*Activity!$D37*Activity!J37</f>
        <v>1.869988274352</v>
      </c>
      <c r="I38" s="551">
        <f>Activity!$C37*Activity!$D37*Activity!K37</f>
        <v>0.623329424784</v>
      </c>
      <c r="J38" s="552">
        <f>Activity!$C37*Activity!$D37*Activity!L37</f>
        <v>4.986635398272</v>
      </c>
      <c r="K38" s="551">
        <f>Activity!$C37*Activity!$D37*Activity!M37</f>
        <v>2.285541224208</v>
      </c>
      <c r="L38" s="551">
        <f>Activity!$C37*Activity!$D37*Activity!N37</f>
        <v>2.77035299904</v>
      </c>
      <c r="M38" s="549">
        <f>Activity!$C37*Activity!$D37*Activity!O37</f>
        <v>10.804376696256</v>
      </c>
      <c r="N38" s="413">
        <v>0</v>
      </c>
      <c r="O38" s="551">
        <f>Activity!C37*Activity!D37</f>
        <v>69.258824976</v>
      </c>
      <c r="P38" s="558">
        <f>Activity!X37</f>
        <v>0</v>
      </c>
    </row>
    <row r="39" spans="2:16">
      <c r="B39" s="7">
        <f t="shared" si="1"/>
        <v>2025</v>
      </c>
      <c r="C39" s="774">
        <f>Activity!$C38*Activity!$D38*Activity!E38</f>
        <v>30.767271646979996</v>
      </c>
      <c r="D39" s="551">
        <f>Activity!$C38*Activity!$D38*Activity!F38</f>
        <v>9.1240874539319989</v>
      </c>
      <c r="E39" s="549">
        <f>Activity!$C38*Activity!$D38*Activity!G38</f>
        <v>0</v>
      </c>
      <c r="F39" s="551">
        <f>Activity!$C38*Activity!$D38*Activity!H38</f>
        <v>0</v>
      </c>
      <c r="G39" s="551">
        <f>Activity!$C38*Activity!$D38*Activity!I38</f>
        <v>7.002206650692</v>
      </c>
      <c r="H39" s="551">
        <f>Activity!$C38*Activity!$D38*Activity!J38</f>
        <v>1.9096927229159999</v>
      </c>
      <c r="I39" s="551">
        <f>Activity!$C38*Activity!$D38*Activity!K38</f>
        <v>0.63656424097199993</v>
      </c>
      <c r="J39" s="552">
        <f>Activity!$C38*Activity!$D38*Activity!L38</f>
        <v>5.0925139277759994</v>
      </c>
      <c r="K39" s="551">
        <f>Activity!$C38*Activity!$D38*Activity!M38</f>
        <v>2.334068883564</v>
      </c>
      <c r="L39" s="551">
        <f>Activity!$C38*Activity!$D38*Activity!N38</f>
        <v>2.8291744043199998</v>
      </c>
      <c r="M39" s="549">
        <f>Activity!$C38*Activity!$D38*Activity!O38</f>
        <v>11.033780176847999</v>
      </c>
      <c r="N39" s="413">
        <v>0</v>
      </c>
      <c r="O39" s="551">
        <f>Activity!C38*Activity!D38</f>
        <v>70.729360107999995</v>
      </c>
      <c r="P39" s="558">
        <f>Activity!X38</f>
        <v>0</v>
      </c>
    </row>
    <row r="40" spans="2:16">
      <c r="B40" s="7">
        <f t="shared" si="1"/>
        <v>2026</v>
      </c>
      <c r="C40" s="774">
        <f>Activity!$C39*Activity!$D39*Activity!E39</f>
        <v>31.406954429400002</v>
      </c>
      <c r="D40" s="551">
        <f>Activity!$C39*Activity!$D39*Activity!F39</f>
        <v>9.3137864859600015</v>
      </c>
      <c r="E40" s="549">
        <f>Activity!$C39*Activity!$D39*Activity!G39</f>
        <v>0</v>
      </c>
      <c r="F40" s="551">
        <f>Activity!$C39*Activity!$D39*Activity!H39</f>
        <v>0</v>
      </c>
      <c r="G40" s="551">
        <f>Activity!$C39*Activity!$D39*Activity!I39</f>
        <v>7.1477896287600009</v>
      </c>
      <c r="H40" s="551">
        <f>Activity!$C39*Activity!$D39*Activity!J39</f>
        <v>1.94939717148</v>
      </c>
      <c r="I40" s="551">
        <f>Activity!$C39*Activity!$D39*Activity!K39</f>
        <v>0.64979905715999997</v>
      </c>
      <c r="J40" s="552">
        <f>Activity!$C39*Activity!$D39*Activity!L39</f>
        <v>5.1983924572799998</v>
      </c>
      <c r="K40" s="551">
        <f>Activity!$C39*Activity!$D39*Activity!M39</f>
        <v>2.3825965429200004</v>
      </c>
      <c r="L40" s="551">
        <f>Activity!$C39*Activity!$D39*Activity!N39</f>
        <v>2.8879958096</v>
      </c>
      <c r="M40" s="549">
        <f>Activity!$C39*Activity!$D39*Activity!O39</f>
        <v>11.263183657440001</v>
      </c>
      <c r="N40" s="413">
        <v>0</v>
      </c>
      <c r="O40" s="551">
        <f>Activity!C39*Activity!D39</f>
        <v>72.199895240000004</v>
      </c>
      <c r="P40" s="558">
        <f>Activity!X39</f>
        <v>0</v>
      </c>
    </row>
    <row r="41" spans="2:16">
      <c r="B41" s="7">
        <f t="shared" si="1"/>
        <v>2027</v>
      </c>
      <c r="C41" s="774">
        <f>Activity!$C40*Activity!$D40*Activity!E40</f>
        <v>32.046637211819998</v>
      </c>
      <c r="D41" s="551">
        <f>Activity!$C40*Activity!$D40*Activity!F40</f>
        <v>9.5034855179880005</v>
      </c>
      <c r="E41" s="549">
        <f>Activity!$C40*Activity!$D40*Activity!G40</f>
        <v>0</v>
      </c>
      <c r="F41" s="551">
        <f>Activity!$C40*Activity!$D40*Activity!H40</f>
        <v>0</v>
      </c>
      <c r="G41" s="551">
        <f>Activity!$C40*Activity!$D40*Activity!I40</f>
        <v>7.293372606828</v>
      </c>
      <c r="H41" s="551">
        <f>Activity!$C40*Activity!$D40*Activity!J40</f>
        <v>1.9891016200439999</v>
      </c>
      <c r="I41" s="551">
        <f>Activity!$C40*Activity!$D40*Activity!K40</f>
        <v>0.6630338733479999</v>
      </c>
      <c r="J41" s="552">
        <f>Activity!$C40*Activity!$D40*Activity!L40</f>
        <v>5.3042709867839992</v>
      </c>
      <c r="K41" s="551">
        <f>Activity!$C40*Activity!$D40*Activity!M40</f>
        <v>2.431124202276</v>
      </c>
      <c r="L41" s="551">
        <f>Activity!$C40*Activity!$D40*Activity!N40</f>
        <v>2.9468172148799998</v>
      </c>
      <c r="M41" s="549">
        <f>Activity!$C40*Activity!$D40*Activity!O40</f>
        <v>11.492587138032</v>
      </c>
      <c r="N41" s="413">
        <v>0</v>
      </c>
      <c r="O41" s="551">
        <f>Activity!C40*Activity!D40</f>
        <v>73.670430371999998</v>
      </c>
      <c r="P41" s="558">
        <f>Activity!X40</f>
        <v>0</v>
      </c>
    </row>
    <row r="42" spans="2:16">
      <c r="B42" s="7">
        <f t="shared" si="1"/>
        <v>2028</v>
      </c>
      <c r="C42" s="774">
        <f>Activity!$C41*Activity!$D41*Activity!E41</f>
        <v>32.686319994240002</v>
      </c>
      <c r="D42" s="551">
        <f>Activity!$C41*Activity!$D41*Activity!F41</f>
        <v>9.6931845500160012</v>
      </c>
      <c r="E42" s="549">
        <f>Activity!$C41*Activity!$D41*Activity!G41</f>
        <v>0</v>
      </c>
      <c r="F42" s="551">
        <f>Activity!$C41*Activity!$D41*Activity!H41</f>
        <v>0</v>
      </c>
      <c r="G42" s="551">
        <f>Activity!$C41*Activity!$D41*Activity!I41</f>
        <v>7.4389555848960009</v>
      </c>
      <c r="H42" s="551">
        <f>Activity!$C41*Activity!$D41*Activity!J41</f>
        <v>2.0288060686080001</v>
      </c>
      <c r="I42" s="551">
        <f>Activity!$C41*Activity!$D41*Activity!K41</f>
        <v>0.67626868953600006</v>
      </c>
      <c r="J42" s="552">
        <f>Activity!$C41*Activity!$D41*Activity!L41</f>
        <v>5.4101495162880004</v>
      </c>
      <c r="K42" s="551">
        <f>Activity!$C41*Activity!$D41*Activity!M41</f>
        <v>2.4796518616320005</v>
      </c>
      <c r="L42" s="551">
        <f>Activity!$C41*Activity!$D41*Activity!N41</f>
        <v>3.0056386201600005</v>
      </c>
      <c r="M42" s="549">
        <f>Activity!$C41*Activity!$D41*Activity!O41</f>
        <v>11.721990618624002</v>
      </c>
      <c r="N42" s="413">
        <v>0</v>
      </c>
      <c r="O42" s="551">
        <f>Activity!C41*Activity!D41</f>
        <v>75.140965504000008</v>
      </c>
      <c r="P42" s="558">
        <f>Activity!X41</f>
        <v>0</v>
      </c>
    </row>
    <row r="43" spans="2:16">
      <c r="B43" s="7">
        <f t="shared" si="1"/>
        <v>2029</v>
      </c>
      <c r="C43" s="774">
        <f>Activity!$C42*Activity!$D42*Activity!E42</f>
        <v>33.326002776659998</v>
      </c>
      <c r="D43" s="551">
        <f>Activity!$C42*Activity!$D42*Activity!F42</f>
        <v>9.8828835820440002</v>
      </c>
      <c r="E43" s="549">
        <f>Activity!$C42*Activity!$D42*Activity!G42</f>
        <v>0</v>
      </c>
      <c r="F43" s="551">
        <f>Activity!$C42*Activity!$D42*Activity!H42</f>
        <v>0</v>
      </c>
      <c r="G43" s="551">
        <f>Activity!$C42*Activity!$D42*Activity!I42</f>
        <v>7.584538562964001</v>
      </c>
      <c r="H43" s="551">
        <f>Activity!$C42*Activity!$D42*Activity!J42</f>
        <v>2.0685105171720002</v>
      </c>
      <c r="I43" s="551">
        <f>Activity!$C42*Activity!$D42*Activity!K42</f>
        <v>0.68950350572399999</v>
      </c>
      <c r="J43" s="552">
        <f>Activity!$C42*Activity!$D42*Activity!L42</f>
        <v>5.5160280457919999</v>
      </c>
      <c r="K43" s="551">
        <f>Activity!$C42*Activity!$D42*Activity!M42</f>
        <v>2.528179520988</v>
      </c>
      <c r="L43" s="551">
        <f>Activity!$C42*Activity!$D42*Activity!N42</f>
        <v>3.0644600254400003</v>
      </c>
      <c r="M43" s="549">
        <f>Activity!$C42*Activity!$D42*Activity!O42</f>
        <v>11.951394099215999</v>
      </c>
      <c r="N43" s="413">
        <v>0</v>
      </c>
      <c r="O43" s="551">
        <f>Activity!C42*Activity!D42</f>
        <v>76.611500636000002</v>
      </c>
      <c r="P43" s="558">
        <f>Activity!X42</f>
        <v>0</v>
      </c>
    </row>
    <row r="44" spans="2:16">
      <c r="B44" s="7">
        <f t="shared" si="1"/>
        <v>2030</v>
      </c>
      <c r="C44" s="774">
        <f>Activity!$C43*Activity!$D43*Activity!E43</f>
        <v>33.965685559080001</v>
      </c>
      <c r="D44" s="551">
        <f>Activity!$C43*Activity!$D43*Activity!F43</f>
        <v>10.072582614071999</v>
      </c>
      <c r="E44" s="549">
        <f>Activity!$C43*Activity!$D43*Activity!G43</f>
        <v>0</v>
      </c>
      <c r="F44" s="551">
        <f>Activity!$C43*Activity!$D43*Activity!H43</f>
        <v>0</v>
      </c>
      <c r="G44" s="551">
        <f>Activity!$C43*Activity!$D43*Activity!I43</f>
        <v>7.7301215410320001</v>
      </c>
      <c r="H44" s="551">
        <f>Activity!$C43*Activity!$D43*Activity!J43</f>
        <v>2.1082149657359999</v>
      </c>
      <c r="I44" s="551">
        <f>Activity!$C43*Activity!$D43*Activity!K43</f>
        <v>0.70273832191199992</v>
      </c>
      <c r="J44" s="552">
        <f>Activity!$C43*Activity!$D43*Activity!L43</f>
        <v>5.6219065752959994</v>
      </c>
      <c r="K44" s="551">
        <f>Activity!$C43*Activity!$D43*Activity!M43</f>
        <v>2.576707180344</v>
      </c>
      <c r="L44" s="551">
        <f>Activity!$C43*Activity!$D43*Activity!N43</f>
        <v>3.1232814307200001</v>
      </c>
      <c r="M44" s="549">
        <f>Activity!$C43*Activity!$D43*Activity!O43</f>
        <v>12.180797579807999</v>
      </c>
      <c r="N44" s="413">
        <v>0</v>
      </c>
      <c r="O44" s="551">
        <f>Activity!C43*Activity!D43</f>
        <v>78.082035767999997</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Samarinda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0.38866326037924948</v>
      </c>
      <c r="D18" s="697">
        <f>IF(Select2=1,Paper!$K20,"")</f>
        <v>2.0409743403285066E-2</v>
      </c>
      <c r="E18" s="687">
        <f>IF(Select2=1,Nappies!$K20,"")</f>
        <v>6.4358579222432558E-2</v>
      </c>
      <c r="F18" s="697">
        <f>IF(Select2=1,Garden!$K20,"")</f>
        <v>0</v>
      </c>
      <c r="G18" s="687">
        <f>IF(Select2=1,Wood!$K20,"")</f>
        <v>0</v>
      </c>
      <c r="H18" s="697">
        <f>IF(Select2=1,Textiles!$K20,"")</f>
        <v>4.8322607447476061E-3</v>
      </c>
      <c r="I18" s="698">
        <f>Sludge!K20</f>
        <v>0</v>
      </c>
      <c r="J18" s="698" t="str">
        <f>IF(Select2=2,MSW!$K20,"")</f>
        <v/>
      </c>
      <c r="K18" s="698">
        <f>Industry!$K20</f>
        <v>0</v>
      </c>
      <c r="L18" s="699">
        <f>SUM(C18:K18)</f>
        <v>0.4782638437497147</v>
      </c>
      <c r="M18" s="700">
        <f>Recovery_OX!C13</f>
        <v>0</v>
      </c>
      <c r="N18" s="650"/>
      <c r="O18" s="701">
        <f>(L18-M18)*(1-Recovery_OX!F13)</f>
        <v>0.4782638437497147</v>
      </c>
      <c r="P18" s="693"/>
      <c r="Q18" s="652"/>
      <c r="S18" s="695">
        <f t="shared" ref="S18:S81" si="2">S17+1</f>
        <v>2001</v>
      </c>
      <c r="T18" s="696">
        <f>IF(Select2=1,Food!$W20,"")</f>
        <v>0.26003340346515352</v>
      </c>
      <c r="U18" s="697">
        <f>IF(Select2=1,Paper!$W20,"")</f>
        <v>4.2168891329101385E-2</v>
      </c>
      <c r="V18" s="687">
        <f>IF(Select2=1,Nappies!$W20,"")</f>
        <v>0</v>
      </c>
      <c r="W18" s="697">
        <f>IF(Select2=1,Garden!$W20,"")</f>
        <v>0</v>
      </c>
      <c r="X18" s="687">
        <f>IF(Select2=1,Wood!$W20,"")</f>
        <v>1.7699043286493469E-2</v>
      </c>
      <c r="Y18" s="697">
        <f>IF(Select2=1,Textiles!$W20,"")</f>
        <v>5.2956282134220337E-3</v>
      </c>
      <c r="Z18" s="689">
        <f>Sludge!W20</f>
        <v>0</v>
      </c>
      <c r="AA18" s="689" t="str">
        <f>IF(Select2=2,MSW!$W20,"")</f>
        <v/>
      </c>
      <c r="AB18" s="698">
        <f>Industry!$W20</f>
        <v>0</v>
      </c>
      <c r="AC18" s="699">
        <f t="shared" si="0"/>
        <v>0.32519696629417044</v>
      </c>
      <c r="AD18" s="700">
        <f>Recovery_OX!R13</f>
        <v>0</v>
      </c>
      <c r="AE18" s="650"/>
      <c r="AF18" s="702">
        <f>(AC18-AD18)*(1-Recovery_OX!U13)</f>
        <v>0.32519696629417044</v>
      </c>
      <c r="AH18" s="637"/>
    </row>
    <row r="19" spans="2:34">
      <c r="B19" s="695">
        <f t="shared" si="1"/>
        <v>2002</v>
      </c>
      <c r="C19" s="696">
        <f>IF(Select2=1,Food!$K21,"")</f>
        <v>0.65697393099319945</v>
      </c>
      <c r="D19" s="697">
        <f>IF(Select2=1,Paper!$K21,"")</f>
        <v>3.9848310113615809E-2</v>
      </c>
      <c r="E19" s="687">
        <f>IF(Select2=1,Nappies!$K21,"")</f>
        <v>0.11994424891612038</v>
      </c>
      <c r="F19" s="697">
        <f>IF(Select2=1,Garden!$K21,"")</f>
        <v>0</v>
      </c>
      <c r="G19" s="687">
        <f>IF(Select2=1,Wood!$K21,"")</f>
        <v>0</v>
      </c>
      <c r="H19" s="697">
        <f>IF(Select2=1,Textiles!$K21,"")</f>
        <v>9.4345833213935158E-3</v>
      </c>
      <c r="I19" s="698">
        <f>Sludge!K21</f>
        <v>0</v>
      </c>
      <c r="J19" s="698" t="str">
        <f>IF(Select2=2,MSW!$K21,"")</f>
        <v/>
      </c>
      <c r="K19" s="698">
        <f>Industry!$K21</f>
        <v>0</v>
      </c>
      <c r="L19" s="699">
        <f t="shared" ref="L19:L82" si="3">SUM(C19:K19)</f>
        <v>0.82620107334432913</v>
      </c>
      <c r="M19" s="700">
        <f>Recovery_OX!C14</f>
        <v>0</v>
      </c>
      <c r="N19" s="650"/>
      <c r="O19" s="701">
        <f>(L19-M19)*(1-Recovery_OX!F14)</f>
        <v>0.82620107334432913</v>
      </c>
      <c r="P19" s="693"/>
      <c r="Q19" s="652"/>
      <c r="S19" s="695">
        <f t="shared" si="2"/>
        <v>2002</v>
      </c>
      <c r="T19" s="696">
        <f>IF(Select2=1,Food!$W21,"")</f>
        <v>0.43954544892497732</v>
      </c>
      <c r="U19" s="697">
        <f>IF(Select2=1,Paper!$W21,"")</f>
        <v>8.2331219243007875E-2</v>
      </c>
      <c r="V19" s="687">
        <f>IF(Select2=1,Nappies!$W21,"")</f>
        <v>0</v>
      </c>
      <c r="W19" s="697">
        <f>IF(Select2=1,Garden!$W21,"")</f>
        <v>0</v>
      </c>
      <c r="X19" s="687">
        <f>IF(Select2=1,Wood!$W21,"")</f>
        <v>3.5143709244490125E-2</v>
      </c>
      <c r="Y19" s="697">
        <f>IF(Select2=1,Textiles!$W21,"")</f>
        <v>1.0339269393307962E-2</v>
      </c>
      <c r="Z19" s="689">
        <f>Sludge!W21</f>
        <v>0</v>
      </c>
      <c r="AA19" s="689" t="str">
        <f>IF(Select2=2,MSW!$W21,"")</f>
        <v/>
      </c>
      <c r="AB19" s="698">
        <f>Industry!$W21</f>
        <v>0</v>
      </c>
      <c r="AC19" s="699">
        <f t="shared" si="0"/>
        <v>0.56735964680578332</v>
      </c>
      <c r="AD19" s="700">
        <f>Recovery_OX!R14</f>
        <v>0</v>
      </c>
      <c r="AE19" s="650"/>
      <c r="AF19" s="702">
        <f>(AC19-AD19)*(1-Recovery_OX!U14)</f>
        <v>0.56735964680578332</v>
      </c>
      <c r="AH19" s="637"/>
    </row>
    <row r="20" spans="2:34">
      <c r="B20" s="695">
        <f t="shared" si="1"/>
        <v>2003</v>
      </c>
      <c r="C20" s="696">
        <f>IF(Select2=1,Food!$K22,"")</f>
        <v>0.84587018581922124</v>
      </c>
      <c r="D20" s="697">
        <f>IF(Select2=1,Paper!$K22,"")</f>
        <v>5.8447541369483644E-2</v>
      </c>
      <c r="E20" s="687">
        <f>IF(Select2=1,Nappies!$K22,"")</f>
        <v>0.16833722227347528</v>
      </c>
      <c r="F20" s="697">
        <f>IF(Select2=1,Garden!$K22,"")</f>
        <v>0</v>
      </c>
      <c r="G20" s="687">
        <f>IF(Select2=1,Wood!$K22,"")</f>
        <v>0</v>
      </c>
      <c r="H20" s="697">
        <f>IF(Select2=1,Textiles!$K22,"")</f>
        <v>1.3838182783880966E-2</v>
      </c>
      <c r="I20" s="698">
        <f>Sludge!K22</f>
        <v>0</v>
      </c>
      <c r="J20" s="698" t="str">
        <f>IF(Select2=2,MSW!$K22,"")</f>
        <v/>
      </c>
      <c r="K20" s="698">
        <f>Industry!$K22</f>
        <v>0</v>
      </c>
      <c r="L20" s="699">
        <f t="shared" si="3"/>
        <v>1.0864931322460611</v>
      </c>
      <c r="M20" s="700">
        <f>Recovery_OX!C15</f>
        <v>0</v>
      </c>
      <c r="N20" s="650"/>
      <c r="O20" s="701">
        <f>(L20-M20)*(1-Recovery_OX!F15)</f>
        <v>1.0864931322460611</v>
      </c>
      <c r="P20" s="693"/>
      <c r="Q20" s="652"/>
      <c r="S20" s="695">
        <f t="shared" si="2"/>
        <v>2003</v>
      </c>
      <c r="T20" s="696">
        <f>IF(Select2=1,Food!$W22,"")</f>
        <v>0.56592563725639244</v>
      </c>
      <c r="U20" s="697">
        <f>IF(Select2=1,Paper!$W22,"")</f>
        <v>0.12075938299480093</v>
      </c>
      <c r="V20" s="687">
        <f>IF(Select2=1,Nappies!$W22,"")</f>
        <v>0</v>
      </c>
      <c r="W20" s="697">
        <f>IF(Select2=1,Garden!$W22,"")</f>
        <v>0</v>
      </c>
      <c r="X20" s="687">
        <f>IF(Select2=1,Wood!$W22,"")</f>
        <v>5.2400140646040962E-2</v>
      </c>
      <c r="Y20" s="697">
        <f>IF(Select2=1,Textiles!$W22,"")</f>
        <v>1.5165131817951739E-2</v>
      </c>
      <c r="Z20" s="689">
        <f>Sludge!W22</f>
        <v>0</v>
      </c>
      <c r="AA20" s="689" t="str">
        <f>IF(Select2=2,MSW!$W22,"")</f>
        <v/>
      </c>
      <c r="AB20" s="698">
        <f>Industry!$W22</f>
        <v>0</v>
      </c>
      <c r="AC20" s="699">
        <f t="shared" si="0"/>
        <v>0.75425029271518607</v>
      </c>
      <c r="AD20" s="700">
        <f>Recovery_OX!R15</f>
        <v>0</v>
      </c>
      <c r="AE20" s="650"/>
      <c r="AF20" s="702">
        <f>(AC20-AD20)*(1-Recovery_OX!U15)</f>
        <v>0.75425029271518607</v>
      </c>
      <c r="AH20" s="637"/>
    </row>
    <row r="21" spans="2:34">
      <c r="B21" s="695">
        <f t="shared" si="1"/>
        <v>2004</v>
      </c>
      <c r="C21" s="696">
        <f>IF(Select2=1,Food!$K23,"")</f>
        <v>0.98547984022114021</v>
      </c>
      <c r="D21" s="697">
        <f>IF(Select2=1,Paper!$K23,"")</f>
        <v>7.6471421322178545E-2</v>
      </c>
      <c r="E21" s="687">
        <f>IF(Select2=1,Nappies!$K23,"")</f>
        <v>0.21131546576824617</v>
      </c>
      <c r="F21" s="697">
        <f>IF(Select2=1,Garden!$K23,"")</f>
        <v>0</v>
      </c>
      <c r="G21" s="687">
        <f>IF(Select2=1,Wood!$K23,"")</f>
        <v>0</v>
      </c>
      <c r="H21" s="697">
        <f>IF(Select2=1,Textiles!$K23,"")</f>
        <v>1.8105560665242874E-2</v>
      </c>
      <c r="I21" s="698">
        <f>Sludge!K23</f>
        <v>0</v>
      </c>
      <c r="J21" s="698" t="str">
        <f>IF(Select2=2,MSW!$K23,"")</f>
        <v/>
      </c>
      <c r="K21" s="698">
        <f>Industry!$K23</f>
        <v>0</v>
      </c>
      <c r="L21" s="699">
        <f t="shared" si="3"/>
        <v>1.2913722879768077</v>
      </c>
      <c r="M21" s="700">
        <f>Recovery_OX!C16</f>
        <v>0</v>
      </c>
      <c r="N21" s="650"/>
      <c r="O21" s="701">
        <f>(L21-M21)*(1-Recovery_OX!F16)</f>
        <v>1.2913722879768077</v>
      </c>
      <c r="P21" s="693"/>
      <c r="Q21" s="652"/>
      <c r="S21" s="695">
        <f t="shared" si="2"/>
        <v>2004</v>
      </c>
      <c r="T21" s="696">
        <f>IF(Select2=1,Food!$W23,"")</f>
        <v>0.65933084760557992</v>
      </c>
      <c r="U21" s="697">
        <f>IF(Select2=1,Paper!$W23,"")</f>
        <v>0.15799880438466643</v>
      </c>
      <c r="V21" s="687">
        <f>IF(Select2=1,Nappies!$W23,"")</f>
        <v>0</v>
      </c>
      <c r="W21" s="697">
        <f>IF(Select2=1,Garden!$W23,"")</f>
        <v>0</v>
      </c>
      <c r="X21" s="687">
        <f>IF(Select2=1,Wood!$W23,"")</f>
        <v>6.9654527264717894E-2</v>
      </c>
      <c r="Y21" s="697">
        <f>IF(Select2=1,Textiles!$W23,"")</f>
        <v>1.9841710318074381E-2</v>
      </c>
      <c r="Z21" s="689">
        <f>Sludge!W23</f>
        <v>0</v>
      </c>
      <c r="AA21" s="689" t="str">
        <f>IF(Select2=2,MSW!$W23,"")</f>
        <v/>
      </c>
      <c r="AB21" s="698">
        <f>Industry!$W23</f>
        <v>0</v>
      </c>
      <c r="AC21" s="699">
        <f t="shared" si="0"/>
        <v>0.90682588957303856</v>
      </c>
      <c r="AD21" s="700">
        <f>Recovery_OX!R16</f>
        <v>0</v>
      </c>
      <c r="AE21" s="650"/>
      <c r="AF21" s="702">
        <f>(AC21-AD21)*(1-Recovery_OX!U16)</f>
        <v>0.90682588957303856</v>
      </c>
    </row>
    <row r="22" spans="2:34">
      <c r="B22" s="695">
        <f t="shared" si="1"/>
        <v>2005</v>
      </c>
      <c r="C22" s="696">
        <f>IF(Select2=1,Food!$K24,"")</f>
        <v>1.0839269546973158</v>
      </c>
      <c r="D22" s="697">
        <f>IF(Select2=1,Paper!$K24,"")</f>
        <v>9.3532195337369797E-2</v>
      </c>
      <c r="E22" s="687">
        <f>IF(Select2=1,Nappies!$K24,"")</f>
        <v>0.24838011943890442</v>
      </c>
      <c r="F22" s="697">
        <f>IF(Select2=1,Garden!$K24,"")</f>
        <v>0</v>
      </c>
      <c r="G22" s="687">
        <f>IF(Select2=1,Wood!$K24,"")</f>
        <v>0</v>
      </c>
      <c r="H22" s="697">
        <f>IF(Select2=1,Textiles!$K24,"")</f>
        <v>2.2144911230294523E-2</v>
      </c>
      <c r="I22" s="698">
        <f>Sludge!K24</f>
        <v>0</v>
      </c>
      <c r="J22" s="698" t="str">
        <f>IF(Select2=2,MSW!$K24,"")</f>
        <v/>
      </c>
      <c r="K22" s="698">
        <f>Industry!$K24</f>
        <v>0</v>
      </c>
      <c r="L22" s="699">
        <f t="shared" si="3"/>
        <v>1.4479841807038845</v>
      </c>
      <c r="M22" s="700">
        <f>Recovery_OX!C17</f>
        <v>0</v>
      </c>
      <c r="N22" s="650"/>
      <c r="O22" s="701">
        <f>(L22-M22)*(1-Recovery_OX!F17)</f>
        <v>1.4479841807038845</v>
      </c>
      <c r="P22" s="641"/>
      <c r="Q22" s="652"/>
      <c r="S22" s="695">
        <f t="shared" si="2"/>
        <v>2005</v>
      </c>
      <c r="T22" s="696">
        <f>IF(Select2=1,Food!$W24,"")</f>
        <v>0.72519644605083577</v>
      </c>
      <c r="U22" s="697">
        <f>IF(Select2=1,Paper!$W24,"")</f>
        <v>0.19324833747390452</v>
      </c>
      <c r="V22" s="687">
        <f>IF(Select2=1,Nappies!$W24,"")</f>
        <v>0</v>
      </c>
      <c r="W22" s="697">
        <f>IF(Select2=1,Garden!$W24,"")</f>
        <v>0</v>
      </c>
      <c r="X22" s="687">
        <f>IF(Select2=1,Wood!$W24,"")</f>
        <v>8.6536952851881177E-2</v>
      </c>
      <c r="Y22" s="697">
        <f>IF(Select2=1,Textiles!$W24,"")</f>
        <v>2.426839586881591E-2</v>
      </c>
      <c r="Z22" s="689">
        <f>Sludge!W24</f>
        <v>0</v>
      </c>
      <c r="AA22" s="689" t="str">
        <f>IF(Select2=2,MSW!$W24,"")</f>
        <v/>
      </c>
      <c r="AB22" s="698">
        <f>Industry!$W24</f>
        <v>0</v>
      </c>
      <c r="AC22" s="699">
        <f t="shared" si="0"/>
        <v>1.0292501322454373</v>
      </c>
      <c r="AD22" s="700">
        <f>Recovery_OX!R17</f>
        <v>0</v>
      </c>
      <c r="AE22" s="650"/>
      <c r="AF22" s="702">
        <f>(AC22-AD22)*(1-Recovery_OX!U17)</f>
        <v>1.0292501322454373</v>
      </c>
    </row>
    <row r="23" spans="2:34">
      <c r="B23" s="695">
        <f t="shared" si="1"/>
        <v>2006</v>
      </c>
      <c r="C23" s="696">
        <f>IF(Select2=1,Food!$K25,"")</f>
        <v>1.1616859014622609</v>
      </c>
      <c r="D23" s="697">
        <f>IF(Select2=1,Paper!$K25,"")</f>
        <v>0.11005751793039727</v>
      </c>
      <c r="E23" s="687">
        <f>IF(Select2=1,Nappies!$K25,"")</f>
        <v>0.2815989005311979</v>
      </c>
      <c r="F23" s="697">
        <f>IF(Select2=1,Garden!$K25,"")</f>
        <v>0</v>
      </c>
      <c r="G23" s="687">
        <f>IF(Select2=1,Wood!$K25,"")</f>
        <v>0</v>
      </c>
      <c r="H23" s="697">
        <f>IF(Select2=1,Textiles!$K25,"")</f>
        <v>2.6057487007593333E-2</v>
      </c>
      <c r="I23" s="698">
        <f>Sludge!K25</f>
        <v>0</v>
      </c>
      <c r="J23" s="698" t="str">
        <f>IF(Select2=2,MSW!$K25,"")</f>
        <v/>
      </c>
      <c r="K23" s="698">
        <f>Industry!$K25</f>
        <v>0</v>
      </c>
      <c r="L23" s="699">
        <f t="shared" si="3"/>
        <v>1.5793998069314494</v>
      </c>
      <c r="M23" s="700">
        <f>Recovery_OX!C18</f>
        <v>0</v>
      </c>
      <c r="N23" s="650"/>
      <c r="O23" s="701">
        <f>(L23-M23)*(1-Recovery_OX!F18)</f>
        <v>1.5793998069314494</v>
      </c>
      <c r="P23" s="641"/>
      <c r="Q23" s="652"/>
      <c r="S23" s="695">
        <f t="shared" si="2"/>
        <v>2006</v>
      </c>
      <c r="T23" s="696">
        <f>IF(Select2=1,Food!$W25,"")</f>
        <v>0.77722071908715051</v>
      </c>
      <c r="U23" s="697">
        <f>IF(Select2=1,Paper!$W25,"")</f>
        <v>0.22739156597189519</v>
      </c>
      <c r="V23" s="687">
        <f>IF(Select2=1,Nappies!$W25,"")</f>
        <v>0</v>
      </c>
      <c r="W23" s="697">
        <f>IF(Select2=1,Garden!$W25,"")</f>
        <v>0</v>
      </c>
      <c r="X23" s="687">
        <f>IF(Select2=1,Wood!$W25,"")</f>
        <v>0.10337460271302384</v>
      </c>
      <c r="Y23" s="697">
        <f>IF(Select2=1,Textiles!$W25,"")</f>
        <v>2.8556150145307761E-2</v>
      </c>
      <c r="Z23" s="689">
        <f>Sludge!W25</f>
        <v>0</v>
      </c>
      <c r="AA23" s="689" t="str">
        <f>IF(Select2=2,MSW!$W25,"")</f>
        <v/>
      </c>
      <c r="AB23" s="698">
        <f>Industry!$W25</f>
        <v>0</v>
      </c>
      <c r="AC23" s="699">
        <f t="shared" si="0"/>
        <v>1.1365430379173773</v>
      </c>
      <c r="AD23" s="700">
        <f>Recovery_OX!R18</f>
        <v>0</v>
      </c>
      <c r="AE23" s="650"/>
      <c r="AF23" s="702">
        <f>(AC23-AD23)*(1-Recovery_OX!U18)</f>
        <v>1.1365430379173773</v>
      </c>
    </row>
    <row r="24" spans="2:34">
      <c r="B24" s="695">
        <f t="shared" si="1"/>
        <v>2007</v>
      </c>
      <c r="C24" s="696">
        <f>IF(Select2=1,Food!$K26,"")</f>
        <v>1.2188275281842404</v>
      </c>
      <c r="D24" s="697">
        <f>IF(Select2=1,Paper!$K26,"")</f>
        <v>0.12572914805396901</v>
      </c>
      <c r="E24" s="687">
        <f>IF(Select2=1,Nappies!$K26,"")</f>
        <v>0.31045538653952959</v>
      </c>
      <c r="F24" s="697">
        <f>IF(Select2=1,Garden!$K26,"")</f>
        <v>0</v>
      </c>
      <c r="G24" s="687">
        <f>IF(Select2=1,Wood!$K26,"")</f>
        <v>0</v>
      </c>
      <c r="H24" s="697">
        <f>IF(Select2=1,Textiles!$K26,"")</f>
        <v>2.9767940468764759E-2</v>
      </c>
      <c r="I24" s="698">
        <f>Sludge!K26</f>
        <v>0</v>
      </c>
      <c r="J24" s="698" t="str">
        <f>IF(Select2=2,MSW!$K26,"")</f>
        <v/>
      </c>
      <c r="K24" s="698">
        <f>Industry!$K26</f>
        <v>0</v>
      </c>
      <c r="L24" s="699">
        <f t="shared" si="3"/>
        <v>1.6847800032465039</v>
      </c>
      <c r="M24" s="700">
        <f>Recovery_OX!C19</f>
        <v>0</v>
      </c>
      <c r="N24" s="650"/>
      <c r="O24" s="701">
        <f>(L24-M24)*(1-Recovery_OX!F19)</f>
        <v>1.6847800032465039</v>
      </c>
      <c r="P24" s="641"/>
      <c r="Q24" s="652"/>
      <c r="S24" s="695">
        <f t="shared" si="2"/>
        <v>2007</v>
      </c>
      <c r="T24" s="696">
        <f>IF(Select2=1,Food!$W26,"")</f>
        <v>0.81545106702781456</v>
      </c>
      <c r="U24" s="697">
        <f>IF(Select2=1,Paper!$W26,"")</f>
        <v>0.25977096705365499</v>
      </c>
      <c r="V24" s="687">
        <f>IF(Select2=1,Nappies!$W26,"")</f>
        <v>0</v>
      </c>
      <c r="W24" s="697">
        <f>IF(Select2=1,Garden!$W26,"")</f>
        <v>0</v>
      </c>
      <c r="X24" s="687">
        <f>IF(Select2=1,Wood!$W26,"")</f>
        <v>0.11986165073600977</v>
      </c>
      <c r="Y24" s="697">
        <f>IF(Select2=1,Textiles!$W26,"")</f>
        <v>3.2622400513714803E-2</v>
      </c>
      <c r="Z24" s="689">
        <f>Sludge!W26</f>
        <v>0</v>
      </c>
      <c r="AA24" s="689" t="str">
        <f>IF(Select2=2,MSW!$W26,"")</f>
        <v/>
      </c>
      <c r="AB24" s="698">
        <f>Industry!$W26</f>
        <v>0</v>
      </c>
      <c r="AC24" s="699">
        <f t="shared" si="0"/>
        <v>1.2277060853311941</v>
      </c>
      <c r="AD24" s="700">
        <f>Recovery_OX!R19</f>
        <v>0</v>
      </c>
      <c r="AE24" s="650"/>
      <c r="AF24" s="702">
        <f>(AC24-AD24)*(1-Recovery_OX!U19)</f>
        <v>1.2277060853311941</v>
      </c>
    </row>
    <row r="25" spans="2:34">
      <c r="B25" s="695">
        <f t="shared" si="1"/>
        <v>2008</v>
      </c>
      <c r="C25" s="696">
        <f>IF(Select2=1,Food!$K27,"")</f>
        <v>1.2620170301779883</v>
      </c>
      <c r="D25" s="697">
        <f>IF(Select2=1,Paper!$K27,"")</f>
        <v>0.14059787302927895</v>
      </c>
      <c r="E25" s="687">
        <f>IF(Select2=1,Nappies!$K27,"")</f>
        <v>0.33560971279146506</v>
      </c>
      <c r="F25" s="697">
        <f>IF(Select2=1,Garden!$K27,"")</f>
        <v>0</v>
      </c>
      <c r="G25" s="687">
        <f>IF(Select2=1,Wood!$K27,"")</f>
        <v>0</v>
      </c>
      <c r="H25" s="697">
        <f>IF(Select2=1,Textiles!$K27,"")</f>
        <v>3.3288296144136649E-2</v>
      </c>
      <c r="I25" s="698">
        <f>Sludge!K27</f>
        <v>0</v>
      </c>
      <c r="J25" s="698" t="str">
        <f>IF(Select2=2,MSW!$K27,"")</f>
        <v/>
      </c>
      <c r="K25" s="698">
        <f>Industry!$K27</f>
        <v>0</v>
      </c>
      <c r="L25" s="699">
        <f t="shared" si="3"/>
        <v>1.771512912142869</v>
      </c>
      <c r="M25" s="700">
        <f>Recovery_OX!C20</f>
        <v>0</v>
      </c>
      <c r="N25" s="650"/>
      <c r="O25" s="701">
        <f>(L25-M25)*(1-Recovery_OX!F20)</f>
        <v>1.771512912142869</v>
      </c>
      <c r="P25" s="641"/>
      <c r="Q25" s="652"/>
      <c r="S25" s="695">
        <f t="shared" si="2"/>
        <v>2008</v>
      </c>
      <c r="T25" s="696">
        <f>IF(Select2=1,Food!$W27,"")</f>
        <v>0.84434680877207047</v>
      </c>
      <c r="U25" s="697">
        <f>IF(Select2=1,Paper!$W27,"")</f>
        <v>0.29049147320098961</v>
      </c>
      <c r="V25" s="687">
        <f>IF(Select2=1,Nappies!$W27,"")</f>
        <v>0</v>
      </c>
      <c r="W25" s="697">
        <f>IF(Select2=1,Garden!$W27,"")</f>
        <v>0</v>
      </c>
      <c r="X25" s="687">
        <f>IF(Select2=1,Wood!$W27,"")</f>
        <v>0.13600414823733867</v>
      </c>
      <c r="Y25" s="697">
        <f>IF(Select2=1,Textiles!$W27,"")</f>
        <v>3.6480324541519615E-2</v>
      </c>
      <c r="Z25" s="689">
        <f>Sludge!W27</f>
        <v>0</v>
      </c>
      <c r="AA25" s="689" t="str">
        <f>IF(Select2=2,MSW!$W27,"")</f>
        <v/>
      </c>
      <c r="AB25" s="698">
        <f>Industry!$W27</f>
        <v>0</v>
      </c>
      <c r="AC25" s="699">
        <f t="shared" si="0"/>
        <v>1.3073227547519184</v>
      </c>
      <c r="AD25" s="700">
        <f>Recovery_OX!R20</f>
        <v>0</v>
      </c>
      <c r="AE25" s="650"/>
      <c r="AF25" s="702">
        <f>(AC25-AD25)*(1-Recovery_OX!U20)</f>
        <v>1.3073227547519184</v>
      </c>
    </row>
    <row r="26" spans="2:34">
      <c r="B26" s="695">
        <f t="shared" si="1"/>
        <v>2009</v>
      </c>
      <c r="C26" s="696">
        <f>IF(Select2=1,Food!$K28,"")</f>
        <v>1.2956737756120553</v>
      </c>
      <c r="D26" s="697">
        <f>IF(Select2=1,Paper!$K28,"")</f>
        <v>0.15470850261945734</v>
      </c>
      <c r="E26" s="687">
        <f>IF(Select2=1,Nappies!$K28,"")</f>
        <v>0.35761079010802987</v>
      </c>
      <c r="F26" s="697">
        <f>IF(Select2=1,Garden!$K28,"")</f>
        <v>0</v>
      </c>
      <c r="G26" s="687">
        <f>IF(Select2=1,Wood!$K28,"")</f>
        <v>0</v>
      </c>
      <c r="H26" s="697">
        <f>IF(Select2=1,Textiles!$K28,"")</f>
        <v>3.6629163302776088E-2</v>
      </c>
      <c r="I26" s="698">
        <f>Sludge!K28</f>
        <v>0</v>
      </c>
      <c r="J26" s="698" t="str">
        <f>IF(Select2=2,MSW!$K28,"")</f>
        <v/>
      </c>
      <c r="K26" s="698">
        <f>Industry!$K28</f>
        <v>0</v>
      </c>
      <c r="L26" s="699">
        <f t="shared" si="3"/>
        <v>1.8446222316423186</v>
      </c>
      <c r="M26" s="700">
        <f>Recovery_OX!C21</f>
        <v>0</v>
      </c>
      <c r="N26" s="650"/>
      <c r="O26" s="701">
        <f>(L26-M26)*(1-Recovery_OX!F21)</f>
        <v>1.8446222316423186</v>
      </c>
      <c r="P26" s="641"/>
      <c r="Q26" s="652"/>
      <c r="S26" s="695">
        <f t="shared" si="2"/>
        <v>2009</v>
      </c>
      <c r="T26" s="696">
        <f>IF(Select2=1,Food!$W28,"")</f>
        <v>0.86686470268424742</v>
      </c>
      <c r="U26" s="697">
        <f>IF(Select2=1,Paper!$W28,"")</f>
        <v>0.31964566656912685</v>
      </c>
      <c r="V26" s="687">
        <f>IF(Select2=1,Nappies!$W28,"")</f>
        <v>0</v>
      </c>
      <c r="W26" s="697">
        <f>IF(Select2=1,Garden!$W28,"")</f>
        <v>0</v>
      </c>
      <c r="X26" s="687">
        <f>IF(Select2=1,Wood!$W28,"")</f>
        <v>0.15180573226141675</v>
      </c>
      <c r="Y26" s="697">
        <f>IF(Select2=1,Textiles!$W28,"")</f>
        <v>4.0141548824960106E-2</v>
      </c>
      <c r="Z26" s="689">
        <f>Sludge!W28</f>
        <v>0</v>
      </c>
      <c r="AA26" s="689" t="str">
        <f>IF(Select2=2,MSW!$W28,"")</f>
        <v/>
      </c>
      <c r="AB26" s="698">
        <f>Industry!$W28</f>
        <v>0</v>
      </c>
      <c r="AC26" s="699">
        <f t="shared" si="0"/>
        <v>1.3784576503397512</v>
      </c>
      <c r="AD26" s="700">
        <f>Recovery_OX!R21</f>
        <v>0</v>
      </c>
      <c r="AE26" s="650"/>
      <c r="AF26" s="702">
        <f>(AC26-AD26)*(1-Recovery_OX!U21)</f>
        <v>1.3784576503397512</v>
      </c>
    </row>
    <row r="27" spans="2:34">
      <c r="B27" s="695">
        <f t="shared" si="1"/>
        <v>2010</v>
      </c>
      <c r="C27" s="696">
        <f>IF(Select2=1,Food!$K29,"")</f>
        <v>1.322699784563798</v>
      </c>
      <c r="D27" s="697">
        <f>IF(Select2=1,Paper!$K29,"")</f>
        <v>0.16809964692881477</v>
      </c>
      <c r="E27" s="687">
        <f>IF(Select2=1,Nappies!$K29,"")</f>
        <v>0.37691171842942217</v>
      </c>
      <c r="F27" s="697">
        <f>IF(Select2=1,Garden!$K29,"")</f>
        <v>0</v>
      </c>
      <c r="G27" s="687">
        <f>IF(Select2=1,Wood!$K29,"")</f>
        <v>0</v>
      </c>
      <c r="H27" s="697">
        <f>IF(Select2=1,Textiles!$K29,"")</f>
        <v>3.9799683367371448E-2</v>
      </c>
      <c r="I27" s="698">
        <f>Sludge!K29</f>
        <v>0</v>
      </c>
      <c r="J27" s="698" t="str">
        <f>IF(Select2=2,MSW!$K29,"")</f>
        <v/>
      </c>
      <c r="K27" s="698">
        <f>Industry!$K29</f>
        <v>0</v>
      </c>
      <c r="L27" s="699">
        <f t="shared" si="3"/>
        <v>1.9075108332894064</v>
      </c>
      <c r="M27" s="700">
        <f>Recovery_OX!C22</f>
        <v>0</v>
      </c>
      <c r="N27" s="650"/>
      <c r="O27" s="701">
        <f>(L27-M27)*(1-Recovery_OX!F22)</f>
        <v>1.9075108332894064</v>
      </c>
      <c r="P27" s="641"/>
      <c r="Q27" s="652"/>
      <c r="S27" s="695">
        <f t="shared" si="2"/>
        <v>2010</v>
      </c>
      <c r="T27" s="696">
        <f>IF(Select2=1,Food!$W29,"")</f>
        <v>0.88494633222377206</v>
      </c>
      <c r="U27" s="697">
        <f>IF(Select2=1,Paper!$W29,"")</f>
        <v>0.34731332010085697</v>
      </c>
      <c r="V27" s="687">
        <f>IF(Select2=1,Nappies!$W29,"")</f>
        <v>0</v>
      </c>
      <c r="W27" s="697">
        <f>IF(Select2=1,Garden!$W29,"")</f>
        <v>0</v>
      </c>
      <c r="X27" s="687">
        <f>IF(Select2=1,Wood!$W29,"")</f>
        <v>0.16726716556869742</v>
      </c>
      <c r="Y27" s="697">
        <f>IF(Select2=1,Textiles!$W29,"")</f>
        <v>4.3616091361502962E-2</v>
      </c>
      <c r="Z27" s="689">
        <f>Sludge!W29</f>
        <v>0</v>
      </c>
      <c r="AA27" s="689" t="str">
        <f>IF(Select2=2,MSW!$W29,"")</f>
        <v/>
      </c>
      <c r="AB27" s="698">
        <f>Industry!$W29</f>
        <v>0</v>
      </c>
      <c r="AC27" s="699">
        <f t="shared" si="0"/>
        <v>1.4431429092548294</v>
      </c>
      <c r="AD27" s="700">
        <f>Recovery_OX!R22</f>
        <v>0</v>
      </c>
      <c r="AE27" s="650"/>
      <c r="AF27" s="702">
        <f>(AC27-AD27)*(1-Recovery_OX!U22)</f>
        <v>1.4431429092548294</v>
      </c>
    </row>
    <row r="28" spans="2:34">
      <c r="B28" s="695">
        <f t="shared" si="1"/>
        <v>2011</v>
      </c>
      <c r="C28" s="696">
        <f>IF(Select2=1,Food!$K30,"")</f>
        <v>1.4288531705752776</v>
      </c>
      <c r="D28" s="697">
        <f>IF(Select2=1,Paper!$K30,"")</f>
        <v>0.1852085408730047</v>
      </c>
      <c r="E28" s="687">
        <f>IF(Select2=1,Nappies!$K30,"")</f>
        <v>0.40777329229704629</v>
      </c>
      <c r="F28" s="697">
        <f>IF(Select2=1,Garden!$K30,"")</f>
        <v>0</v>
      </c>
      <c r="G28" s="687">
        <f>IF(Select2=1,Wood!$K30,"")</f>
        <v>0</v>
      </c>
      <c r="H28" s="697">
        <f>IF(Select2=1,Textiles!$K30,"")</f>
        <v>4.3850426924453713E-2</v>
      </c>
      <c r="I28" s="698">
        <f>Sludge!K30</f>
        <v>0</v>
      </c>
      <c r="J28" s="698" t="str">
        <f>IF(Select2=2,MSW!$K30,"")</f>
        <v/>
      </c>
      <c r="K28" s="698">
        <f>Industry!$K30</f>
        <v>0</v>
      </c>
      <c r="L28" s="699">
        <f t="shared" si="3"/>
        <v>2.0656854306697823</v>
      </c>
      <c r="M28" s="700">
        <f>Recovery_OX!C23</f>
        <v>0</v>
      </c>
      <c r="N28" s="650"/>
      <c r="O28" s="701">
        <f>(L28-M28)*(1-Recovery_OX!F23)</f>
        <v>2.0656854306697823</v>
      </c>
      <c r="P28" s="641"/>
      <c r="Q28" s="652"/>
      <c r="S28" s="695">
        <f t="shared" si="2"/>
        <v>2011</v>
      </c>
      <c r="T28" s="696">
        <f>IF(Select2=1,Food!$W30,"")</f>
        <v>0.95596777692369161</v>
      </c>
      <c r="U28" s="697">
        <f>IF(Select2=1,Paper!$W30,"")</f>
        <v>0.3826622745310016</v>
      </c>
      <c r="V28" s="687">
        <f>IF(Select2=1,Nappies!$W30,"")</f>
        <v>0</v>
      </c>
      <c r="W28" s="697">
        <f>IF(Select2=1,Garden!$W30,"")</f>
        <v>0</v>
      </c>
      <c r="X28" s="687">
        <f>IF(Select2=1,Wood!$W30,"")</f>
        <v>0.18620587404174566</v>
      </c>
      <c r="Y28" s="697">
        <f>IF(Select2=1,Textiles!$W30,"")</f>
        <v>4.8055262382962968E-2</v>
      </c>
      <c r="Z28" s="689">
        <f>Sludge!W30</f>
        <v>0</v>
      </c>
      <c r="AA28" s="689" t="str">
        <f>IF(Select2=2,MSW!$W30,"")</f>
        <v/>
      </c>
      <c r="AB28" s="698">
        <f>Industry!$W30</f>
        <v>0</v>
      </c>
      <c r="AC28" s="699">
        <f t="shared" si="0"/>
        <v>1.5728911878794016</v>
      </c>
      <c r="AD28" s="700">
        <f>Recovery_OX!R23</f>
        <v>0</v>
      </c>
      <c r="AE28" s="650"/>
      <c r="AF28" s="702">
        <f>(AC28-AD28)*(1-Recovery_OX!U23)</f>
        <v>1.5728911878794016</v>
      </c>
    </row>
    <row r="29" spans="2:34">
      <c r="B29" s="695">
        <f t="shared" si="1"/>
        <v>2012</v>
      </c>
      <c r="C29" s="696">
        <f>IF(Select2=1,Food!$K31,"")</f>
        <v>1.52177104890915</v>
      </c>
      <c r="D29" s="697">
        <f>IF(Select2=1,Paper!$K31,"")</f>
        <v>0.20230350307244838</v>
      </c>
      <c r="E29" s="687">
        <f>IF(Select2=1,Nappies!$K31,"")</f>
        <v>0.43741353329862742</v>
      </c>
      <c r="F29" s="697">
        <f>IF(Select2=1,Garden!$K31,"")</f>
        <v>0</v>
      </c>
      <c r="G29" s="687">
        <f>IF(Select2=1,Wood!$K31,"")</f>
        <v>0</v>
      </c>
      <c r="H29" s="697">
        <f>IF(Select2=1,Textiles!$K31,"")</f>
        <v>4.7897871967590308E-2</v>
      </c>
      <c r="I29" s="698">
        <f>Sludge!K31</f>
        <v>0</v>
      </c>
      <c r="J29" s="698" t="str">
        <f>IF(Select2=2,MSW!$K31,"")</f>
        <v/>
      </c>
      <c r="K29" s="698">
        <f>Industry!$K31</f>
        <v>0</v>
      </c>
      <c r="L29" s="699">
        <f>SUM(C29:K29)</f>
        <v>2.2093859572478163</v>
      </c>
      <c r="M29" s="700">
        <f>Recovery_OX!C24</f>
        <v>0</v>
      </c>
      <c r="N29" s="650"/>
      <c r="O29" s="701">
        <f>(L29-M29)*(1-Recovery_OX!F24)</f>
        <v>2.2093859572478163</v>
      </c>
      <c r="P29" s="641"/>
      <c r="Q29" s="652"/>
      <c r="S29" s="695">
        <f t="shared" si="2"/>
        <v>2012</v>
      </c>
      <c r="T29" s="696">
        <f>IF(Select2=1,Food!$W31,"")</f>
        <v>1.0181340648366304</v>
      </c>
      <c r="U29" s="697">
        <f>IF(Select2=1,Paper!$W31,"")</f>
        <v>0.417982444364563</v>
      </c>
      <c r="V29" s="687">
        <f>IF(Select2=1,Nappies!$W31,"")</f>
        <v>0</v>
      </c>
      <c r="W29" s="697">
        <f>IF(Select2=1,Garden!$W31,"")</f>
        <v>0</v>
      </c>
      <c r="X29" s="687">
        <f>IF(Select2=1,Wood!$W31,"")</f>
        <v>0.20548415747957408</v>
      </c>
      <c r="Y29" s="697">
        <f>IF(Select2=1,Textiles!$W31,"")</f>
        <v>5.2490818594619515E-2</v>
      </c>
      <c r="Z29" s="689">
        <f>Sludge!W31</f>
        <v>0</v>
      </c>
      <c r="AA29" s="689" t="str">
        <f>IF(Select2=2,MSW!$W31,"")</f>
        <v/>
      </c>
      <c r="AB29" s="698">
        <f>Industry!$W31</f>
        <v>0</v>
      </c>
      <c r="AC29" s="699">
        <f t="shared" si="0"/>
        <v>1.694091485275387</v>
      </c>
      <c r="AD29" s="700">
        <f>Recovery_OX!R24</f>
        <v>0</v>
      </c>
      <c r="AE29" s="650"/>
      <c r="AF29" s="702">
        <f>(AC29-AD29)*(1-Recovery_OX!U24)</f>
        <v>1.694091485275387</v>
      </c>
    </row>
    <row r="30" spans="2:34">
      <c r="B30" s="695">
        <f t="shared" si="1"/>
        <v>2013</v>
      </c>
      <c r="C30" s="696">
        <f>IF(Select2=1,Food!$K32,"")</f>
        <v>1.5901755957002719</v>
      </c>
      <c r="D30" s="697">
        <f>IF(Select2=1,Paper!$K32,"")</f>
        <v>0.21856410877465815</v>
      </c>
      <c r="E30" s="687">
        <f>IF(Select2=1,Nappies!$K32,"")</f>
        <v>0.46343334181014045</v>
      </c>
      <c r="F30" s="697">
        <f>IF(Select2=1,Garden!$K32,"")</f>
        <v>0</v>
      </c>
      <c r="G30" s="687">
        <f>IF(Select2=1,Wood!$K32,"")</f>
        <v>0</v>
      </c>
      <c r="H30" s="697">
        <f>IF(Select2=1,Textiles!$K32,"")</f>
        <v>5.1747772726654241E-2</v>
      </c>
      <c r="I30" s="698">
        <f>Sludge!K32</f>
        <v>0</v>
      </c>
      <c r="J30" s="698" t="str">
        <f>IF(Select2=2,MSW!$K32,"")</f>
        <v/>
      </c>
      <c r="K30" s="698">
        <f>Industry!$K32</f>
        <v>0</v>
      </c>
      <c r="L30" s="699">
        <f t="shared" si="3"/>
        <v>2.3239208190117249</v>
      </c>
      <c r="M30" s="700">
        <f>Recovery_OX!C25</f>
        <v>0</v>
      </c>
      <c r="N30" s="650"/>
      <c r="O30" s="701">
        <f>(L30-M30)*(1-Recovery_OX!F25)</f>
        <v>2.3239208190117249</v>
      </c>
      <c r="P30" s="641"/>
      <c r="Q30" s="652"/>
      <c r="S30" s="695">
        <f t="shared" si="2"/>
        <v>2013</v>
      </c>
      <c r="T30" s="696">
        <f>IF(Select2=1,Food!$W32,"")</f>
        <v>1.0638998187111541</v>
      </c>
      <c r="U30" s="697">
        <f>IF(Select2=1,Paper!$W32,"")</f>
        <v>0.45157873713772356</v>
      </c>
      <c r="V30" s="687">
        <f>IF(Select2=1,Nappies!$W32,"")</f>
        <v>0</v>
      </c>
      <c r="W30" s="697">
        <f>IF(Select2=1,Garden!$W32,"")</f>
        <v>0</v>
      </c>
      <c r="X30" s="687">
        <f>IF(Select2=1,Wood!$W32,"")</f>
        <v>0.22437805872332664</v>
      </c>
      <c r="Y30" s="697">
        <f>IF(Select2=1,Textiles!$W32,"")</f>
        <v>5.6709887919621074E-2</v>
      </c>
      <c r="Z30" s="689">
        <f>Sludge!W32</f>
        <v>0</v>
      </c>
      <c r="AA30" s="689" t="str">
        <f>IF(Select2=2,MSW!$W32,"")</f>
        <v/>
      </c>
      <c r="AB30" s="698">
        <f>Industry!$W32</f>
        <v>0</v>
      </c>
      <c r="AC30" s="699">
        <f t="shared" si="0"/>
        <v>1.7965665024918254</v>
      </c>
      <c r="AD30" s="700">
        <f>Recovery_OX!R25</f>
        <v>0</v>
      </c>
      <c r="AE30" s="650"/>
      <c r="AF30" s="702">
        <f>(AC30-AD30)*(1-Recovery_OX!U25)</f>
        <v>1.7965665024918254</v>
      </c>
    </row>
    <row r="31" spans="2:34">
      <c r="B31" s="695">
        <f t="shared" si="1"/>
        <v>2014</v>
      </c>
      <c r="C31" s="696">
        <f>IF(Select2=1,Food!$K33,"")</f>
        <v>1.6480334191731925</v>
      </c>
      <c r="D31" s="697">
        <f>IF(Select2=1,Paper!$K33,"")</f>
        <v>0.23435580551265756</v>
      </c>
      <c r="E31" s="687">
        <f>IF(Select2=1,Nappies!$K33,"")</f>
        <v>0.48737322236048963</v>
      </c>
      <c r="F31" s="697">
        <f>IF(Select2=1,Garden!$K33,"")</f>
        <v>0</v>
      </c>
      <c r="G31" s="687">
        <f>IF(Select2=1,Wood!$K33,"")</f>
        <v>0</v>
      </c>
      <c r="H31" s="697">
        <f>IF(Select2=1,Textiles!$K33,"")</f>
        <v>5.5486653452989615E-2</v>
      </c>
      <c r="I31" s="698">
        <f>Sludge!K33</f>
        <v>0</v>
      </c>
      <c r="J31" s="698" t="str">
        <f>IF(Select2=2,MSW!$K33,"")</f>
        <v/>
      </c>
      <c r="K31" s="698">
        <f>Industry!$K33</f>
        <v>0</v>
      </c>
      <c r="L31" s="699">
        <f t="shared" si="3"/>
        <v>2.4252491004993293</v>
      </c>
      <c r="M31" s="700">
        <f>Recovery_OX!C26</f>
        <v>0</v>
      </c>
      <c r="N31" s="650"/>
      <c r="O31" s="701">
        <f>(L31-M31)*(1-Recovery_OX!F26)</f>
        <v>2.4252491004993293</v>
      </c>
      <c r="P31" s="641"/>
      <c r="Q31" s="652"/>
      <c r="S31" s="695">
        <f t="shared" si="2"/>
        <v>2014</v>
      </c>
      <c r="T31" s="696">
        <f>IF(Select2=1,Food!$W33,"")</f>
        <v>1.1026093348616361</v>
      </c>
      <c r="U31" s="697">
        <f>IF(Select2=1,Paper!$W33,"")</f>
        <v>0.48420620973689582</v>
      </c>
      <c r="V31" s="687">
        <f>IF(Select2=1,Nappies!$W33,"")</f>
        <v>0</v>
      </c>
      <c r="W31" s="697">
        <f>IF(Select2=1,Garden!$W33,"")</f>
        <v>0</v>
      </c>
      <c r="X31" s="687">
        <f>IF(Select2=1,Wood!$W33,"")</f>
        <v>0.24316879348678624</v>
      </c>
      <c r="Y31" s="697">
        <f>IF(Select2=1,Textiles!$W33,"")</f>
        <v>6.0807291455331092E-2</v>
      </c>
      <c r="Z31" s="689">
        <f>Sludge!W33</f>
        <v>0</v>
      </c>
      <c r="AA31" s="689" t="str">
        <f>IF(Select2=2,MSW!$W33,"")</f>
        <v/>
      </c>
      <c r="AB31" s="698">
        <f>Industry!$W33</f>
        <v>0</v>
      </c>
      <c r="AC31" s="699">
        <f t="shared" si="0"/>
        <v>1.8907916295406493</v>
      </c>
      <c r="AD31" s="700">
        <f>Recovery_OX!R26</f>
        <v>0</v>
      </c>
      <c r="AE31" s="650"/>
      <c r="AF31" s="702">
        <f>(AC31-AD31)*(1-Recovery_OX!U26)</f>
        <v>1.8907916295406493</v>
      </c>
    </row>
    <row r="32" spans="2:34">
      <c r="B32" s="695">
        <f t="shared" si="1"/>
        <v>2015</v>
      </c>
      <c r="C32" s="696">
        <f>IF(Select2=1,Food!$K34,"")</f>
        <v>1.6987351053558957</v>
      </c>
      <c r="D32" s="697">
        <f>IF(Select2=1,Paper!$K34,"")</f>
        <v>0.24970575433081257</v>
      </c>
      <c r="E32" s="687">
        <f>IF(Select2=1,Nappies!$K34,"")</f>
        <v>0.50954402445405833</v>
      </c>
      <c r="F32" s="697">
        <f>IF(Select2=1,Garden!$K34,"")</f>
        <v>0</v>
      </c>
      <c r="G32" s="687">
        <f>IF(Select2=1,Wood!$K34,"")</f>
        <v>0</v>
      </c>
      <c r="H32" s="697">
        <f>IF(Select2=1,Textiles!$K34,"")</f>
        <v>5.9120944861862326E-2</v>
      </c>
      <c r="I32" s="698">
        <f>Sludge!K34</f>
        <v>0</v>
      </c>
      <c r="J32" s="698" t="str">
        <f>IF(Select2=2,MSW!$K34,"")</f>
        <v/>
      </c>
      <c r="K32" s="698">
        <f>Industry!$K34</f>
        <v>0</v>
      </c>
      <c r="L32" s="699">
        <f t="shared" si="3"/>
        <v>2.5171058290026287</v>
      </c>
      <c r="M32" s="700">
        <f>Recovery_OX!C27</f>
        <v>0</v>
      </c>
      <c r="N32" s="650"/>
      <c r="O32" s="701">
        <f>(L32-M32)*(1-Recovery_OX!F27)</f>
        <v>2.5171058290026287</v>
      </c>
      <c r="P32" s="641"/>
      <c r="Q32" s="652"/>
      <c r="S32" s="695">
        <f t="shared" si="2"/>
        <v>2015</v>
      </c>
      <c r="T32" s="696">
        <f>IF(Select2=1,Food!$W34,"")</f>
        <v>1.1365310695958264</v>
      </c>
      <c r="U32" s="697">
        <f>IF(Select2=1,Paper!$W34,"")</f>
        <v>0.5159209800223401</v>
      </c>
      <c r="V32" s="687">
        <f>IF(Select2=1,Nappies!$W34,"")</f>
        <v>0</v>
      </c>
      <c r="W32" s="697">
        <f>IF(Select2=1,Garden!$W34,"")</f>
        <v>0</v>
      </c>
      <c r="X32" s="687">
        <f>IF(Select2=1,Wood!$W34,"")</f>
        <v>0.26185597302746133</v>
      </c>
      <c r="Y32" s="697">
        <f>IF(Select2=1,Textiles!$W34,"")</f>
        <v>6.4790076560945029E-2</v>
      </c>
      <c r="Z32" s="689">
        <f>Sludge!W34</f>
        <v>0</v>
      </c>
      <c r="AA32" s="689" t="str">
        <f>IF(Select2=2,MSW!$W34,"")</f>
        <v/>
      </c>
      <c r="AB32" s="698">
        <f>Industry!$W34</f>
        <v>0</v>
      </c>
      <c r="AC32" s="699">
        <f t="shared" si="0"/>
        <v>1.9790980992065728</v>
      </c>
      <c r="AD32" s="700">
        <f>Recovery_OX!R27</f>
        <v>0</v>
      </c>
      <c r="AE32" s="650"/>
      <c r="AF32" s="702">
        <f>(AC32-AD32)*(1-Recovery_OX!U27)</f>
        <v>1.9790980992065728</v>
      </c>
    </row>
    <row r="33" spans="2:32">
      <c r="B33" s="695">
        <f t="shared" si="1"/>
        <v>2016</v>
      </c>
      <c r="C33" s="696">
        <f>IF(Select2=1,Food!$K35,"")</f>
        <v>1.7443417608813487</v>
      </c>
      <c r="D33" s="697">
        <f>IF(Select2=1,Paper!$K35,"")</f>
        <v>0.2646281646029755</v>
      </c>
      <c r="E33" s="687">
        <f>IF(Select2=1,Nappies!$K35,"")</f>
        <v>0.53017295034794187</v>
      </c>
      <c r="F33" s="697">
        <f>IF(Select2=1,Garden!$K35,"")</f>
        <v>0</v>
      </c>
      <c r="G33" s="687">
        <f>IF(Select2=1,Wood!$K35,"")</f>
        <v>0</v>
      </c>
      <c r="H33" s="697">
        <f>IF(Select2=1,Textiles!$K35,"")</f>
        <v>6.265401119936391E-2</v>
      </c>
      <c r="I33" s="698">
        <f>Sludge!K35</f>
        <v>0</v>
      </c>
      <c r="J33" s="698" t="str">
        <f>IF(Select2=2,MSW!$K35,"")</f>
        <v/>
      </c>
      <c r="K33" s="698">
        <f>Industry!$K35</f>
        <v>0</v>
      </c>
      <c r="L33" s="699">
        <f t="shared" si="3"/>
        <v>2.6017968870316301</v>
      </c>
      <c r="M33" s="700">
        <f>Recovery_OX!C28</f>
        <v>0</v>
      </c>
      <c r="N33" s="650"/>
      <c r="O33" s="701">
        <f>(L33-M33)*(1-Recovery_OX!F28)</f>
        <v>2.6017968870316301</v>
      </c>
      <c r="P33" s="641"/>
      <c r="Q33" s="652"/>
      <c r="S33" s="695">
        <f t="shared" si="2"/>
        <v>2016</v>
      </c>
      <c r="T33" s="696">
        <f>IF(Select2=1,Food!$W35,"")</f>
        <v>1.1670439970214197</v>
      </c>
      <c r="U33" s="697">
        <f>IF(Select2=1,Paper!$W35,"")</f>
        <v>0.54675240620449495</v>
      </c>
      <c r="V33" s="687">
        <f>IF(Select2=1,Nappies!$W35,"")</f>
        <v>0</v>
      </c>
      <c r="W33" s="697">
        <f>IF(Select2=1,Garden!$W35,"")</f>
        <v>0</v>
      </c>
      <c r="X33" s="687">
        <f>IF(Select2=1,Wood!$W35,"")</f>
        <v>0.28042958284055641</v>
      </c>
      <c r="Y33" s="697">
        <f>IF(Select2=1,Textiles!$W35,"")</f>
        <v>6.866193008149471E-2</v>
      </c>
      <c r="Z33" s="689">
        <f>Sludge!W35</f>
        <v>0</v>
      </c>
      <c r="AA33" s="689" t="str">
        <f>IF(Select2=2,MSW!$W35,"")</f>
        <v/>
      </c>
      <c r="AB33" s="698">
        <f>Industry!$W35</f>
        <v>0</v>
      </c>
      <c r="AC33" s="699">
        <f t="shared" si="0"/>
        <v>2.0628879161479658</v>
      </c>
      <c r="AD33" s="700">
        <f>Recovery_OX!R28</f>
        <v>0</v>
      </c>
      <c r="AE33" s="650"/>
      <c r="AF33" s="702">
        <f>(AC33-AD33)*(1-Recovery_OX!U28)</f>
        <v>2.0628879161479658</v>
      </c>
    </row>
    <row r="34" spans="2:32">
      <c r="B34" s="695">
        <f t="shared" si="1"/>
        <v>2017</v>
      </c>
      <c r="C34" s="696">
        <f>IF(Select2=1,Food!$K36,"")</f>
        <v>1.7866188271311683</v>
      </c>
      <c r="D34" s="697">
        <f>IF(Select2=1,Paper!$K36,"")</f>
        <v>0.27915644153781111</v>
      </c>
      <c r="E34" s="687">
        <f>IF(Select2=1,Nappies!$K36,"")</f>
        <v>0.54951524253812511</v>
      </c>
      <c r="F34" s="697">
        <f>IF(Select2=1,Garden!$K36,"")</f>
        <v>0</v>
      </c>
      <c r="G34" s="687">
        <f>IF(Select2=1,Wood!$K36,"")</f>
        <v>0</v>
      </c>
      <c r="H34" s="697">
        <f>IF(Select2=1,Textiles!$K36,"")</f>
        <v>6.6093761564364986E-2</v>
      </c>
      <c r="I34" s="698">
        <f>Sludge!K36</f>
        <v>0</v>
      </c>
      <c r="J34" s="698" t="str">
        <f>IF(Select2=2,MSW!$K36,"")</f>
        <v/>
      </c>
      <c r="K34" s="698">
        <f>Industry!$K36</f>
        <v>0</v>
      </c>
      <c r="L34" s="699">
        <f t="shared" si="3"/>
        <v>2.6813842727714694</v>
      </c>
      <c r="M34" s="700">
        <f>Recovery_OX!C29</f>
        <v>0</v>
      </c>
      <c r="N34" s="650"/>
      <c r="O34" s="701">
        <f>(L34-M34)*(1-Recovery_OX!F29)</f>
        <v>2.6813842727714694</v>
      </c>
      <c r="P34" s="641"/>
      <c r="Q34" s="652"/>
      <c r="S34" s="695">
        <f t="shared" si="2"/>
        <v>2017</v>
      </c>
      <c r="T34" s="696">
        <f>IF(Select2=1,Food!$W36,"")</f>
        <v>1.1953292777416378</v>
      </c>
      <c r="U34" s="697">
        <f>IF(Select2=1,Paper!$W36,"")</f>
        <v>0.57676950730952714</v>
      </c>
      <c r="V34" s="687">
        <f>IF(Select2=1,Nappies!$W36,"")</f>
        <v>0</v>
      </c>
      <c r="W34" s="697">
        <f>IF(Select2=1,Garden!$W36,"")</f>
        <v>0</v>
      </c>
      <c r="X34" s="687">
        <f>IF(Select2=1,Wood!$W36,"")</f>
        <v>0.2988974322796058</v>
      </c>
      <c r="Y34" s="697">
        <f>IF(Select2=1,Textiles!$W36,"")</f>
        <v>7.2431519522591761E-2</v>
      </c>
      <c r="Z34" s="689">
        <f>Sludge!W36</f>
        <v>0</v>
      </c>
      <c r="AA34" s="689" t="str">
        <f>IF(Select2=2,MSW!$W36,"")</f>
        <v/>
      </c>
      <c r="AB34" s="698">
        <f>Industry!$W36</f>
        <v>0</v>
      </c>
      <c r="AC34" s="699">
        <f t="shared" si="0"/>
        <v>2.1434277368533627</v>
      </c>
      <c r="AD34" s="700">
        <f>Recovery_OX!R29</f>
        <v>0</v>
      </c>
      <c r="AE34" s="650"/>
      <c r="AF34" s="702">
        <f>(AC34-AD34)*(1-Recovery_OX!U29)</f>
        <v>2.1434277368533627</v>
      </c>
    </row>
    <row r="35" spans="2:32">
      <c r="B35" s="695">
        <f t="shared" si="1"/>
        <v>2018</v>
      </c>
      <c r="C35" s="696">
        <f>IF(Select2=1,Food!$K37,"")</f>
        <v>1.8295685186810986</v>
      </c>
      <c r="D35" s="697">
        <f>IF(Select2=1,Paper!$K37,"")</f>
        <v>0.29346975484517268</v>
      </c>
      <c r="E35" s="687">
        <f>IF(Select2=1,Nappies!$K37,"")</f>
        <v>0.56825300463057649</v>
      </c>
      <c r="F35" s="697">
        <f>IF(Select2=1,Garden!$K37,"")</f>
        <v>0</v>
      </c>
      <c r="G35" s="687">
        <f>IF(Select2=1,Wood!$K37,"")</f>
        <v>0</v>
      </c>
      <c r="H35" s="697">
        <f>IF(Select2=1,Textiles!$K37,"")</f>
        <v>6.9482616615394399E-2</v>
      </c>
      <c r="I35" s="698">
        <f>Sludge!K37</f>
        <v>0</v>
      </c>
      <c r="J35" s="698" t="str">
        <f>IF(Select2=2,MSW!$K37,"")</f>
        <v/>
      </c>
      <c r="K35" s="698">
        <f>Industry!$K37</f>
        <v>0</v>
      </c>
      <c r="L35" s="699">
        <f t="shared" si="3"/>
        <v>2.760773894772242</v>
      </c>
      <c r="M35" s="700">
        <f>Recovery_OX!C30</f>
        <v>0</v>
      </c>
      <c r="N35" s="650"/>
      <c r="O35" s="701">
        <f>(L35-M35)*(1-Recovery_OX!F30)</f>
        <v>2.760773894772242</v>
      </c>
      <c r="P35" s="641"/>
      <c r="Q35" s="652"/>
      <c r="S35" s="695">
        <f t="shared" si="2"/>
        <v>2018</v>
      </c>
      <c r="T35" s="696">
        <f>IF(Select2=1,Food!$W37,"")</f>
        <v>1.2240645753887813</v>
      </c>
      <c r="U35" s="697">
        <f>IF(Select2=1,Paper!$W37,"")</f>
        <v>0.60634246868837338</v>
      </c>
      <c r="V35" s="687">
        <f>IF(Select2=1,Nappies!$W37,"")</f>
        <v>0</v>
      </c>
      <c r="W35" s="697">
        <f>IF(Select2=1,Garden!$W37,"")</f>
        <v>0</v>
      </c>
      <c r="X35" s="687">
        <f>IF(Select2=1,Wood!$W37,"")</f>
        <v>0.31739542548170502</v>
      </c>
      <c r="Y35" s="697">
        <f>IF(Select2=1,Textiles!$W37,"")</f>
        <v>7.6145333277144539E-2</v>
      </c>
      <c r="Z35" s="689">
        <f>Sludge!W37</f>
        <v>0</v>
      </c>
      <c r="AA35" s="689" t="str">
        <f>IF(Select2=2,MSW!$W37,"")</f>
        <v/>
      </c>
      <c r="AB35" s="698">
        <f>Industry!$W37</f>
        <v>0</v>
      </c>
      <c r="AC35" s="699">
        <f t="shared" si="0"/>
        <v>2.2239478028360042</v>
      </c>
      <c r="AD35" s="700">
        <f>Recovery_OX!R30</f>
        <v>0</v>
      </c>
      <c r="AE35" s="650"/>
      <c r="AF35" s="702">
        <f>(AC35-AD35)*(1-Recovery_OX!U30)</f>
        <v>2.2239478028360042</v>
      </c>
    </row>
    <row r="36" spans="2:32">
      <c r="B36" s="695">
        <f t="shared" si="1"/>
        <v>2019</v>
      </c>
      <c r="C36" s="696">
        <f>IF(Select2=1,Food!$K38,"")</f>
        <v>1.8741191146768301</v>
      </c>
      <c r="D36" s="697">
        <f>IF(Select2=1,Paper!$K38,"")</f>
        <v>0.30764302854609532</v>
      </c>
      <c r="E36" s="687">
        <f>IF(Select2=1,Nappies!$K38,"")</f>
        <v>0.58667117895052656</v>
      </c>
      <c r="F36" s="697">
        <f>IF(Select2=1,Garden!$K38,"")</f>
        <v>0</v>
      </c>
      <c r="G36" s="687">
        <f>IF(Select2=1,Wood!$K38,"")</f>
        <v>0</v>
      </c>
      <c r="H36" s="697">
        <f>IF(Select2=1,Textiles!$K38,"")</f>
        <v>7.2838315546842419E-2</v>
      </c>
      <c r="I36" s="698">
        <f>Sludge!K38</f>
        <v>0</v>
      </c>
      <c r="J36" s="698" t="str">
        <f>IF(Select2=2,MSW!$K38,"")</f>
        <v/>
      </c>
      <c r="K36" s="698">
        <f>Industry!$K38</f>
        <v>0</v>
      </c>
      <c r="L36" s="699">
        <f t="shared" si="3"/>
        <v>2.8412716377202947</v>
      </c>
      <c r="M36" s="700">
        <f>Recovery_OX!C31</f>
        <v>0</v>
      </c>
      <c r="N36" s="650"/>
      <c r="O36" s="701">
        <f>(L36-M36)*(1-Recovery_OX!F31)</f>
        <v>2.8412716377202947</v>
      </c>
      <c r="P36" s="641"/>
      <c r="Q36" s="652"/>
      <c r="S36" s="695">
        <f t="shared" si="2"/>
        <v>2019</v>
      </c>
      <c r="T36" s="696">
        <f>IF(Select2=1,Food!$W38,"")</f>
        <v>1.2538709509434636</v>
      </c>
      <c r="U36" s="697">
        <f>IF(Select2=1,Paper!$W38,"")</f>
        <v>0.63562609203738707</v>
      </c>
      <c r="V36" s="687">
        <f>IF(Select2=1,Nappies!$W38,"")</f>
        <v>0</v>
      </c>
      <c r="W36" s="697">
        <f>IF(Select2=1,Garden!$W38,"")</f>
        <v>0</v>
      </c>
      <c r="X36" s="687">
        <f>IF(Select2=1,Wood!$W38,"")</f>
        <v>0.33597489602427172</v>
      </c>
      <c r="Y36" s="697">
        <f>IF(Select2=1,Textiles!$W38,"")</f>
        <v>7.9822811558183465E-2</v>
      </c>
      <c r="Z36" s="689">
        <f>Sludge!W38</f>
        <v>0</v>
      </c>
      <c r="AA36" s="689" t="str">
        <f>IF(Select2=2,MSW!$W38,"")</f>
        <v/>
      </c>
      <c r="AB36" s="698">
        <f>Industry!$W38</f>
        <v>0</v>
      </c>
      <c r="AC36" s="699">
        <f t="shared" si="0"/>
        <v>2.3052947505633057</v>
      </c>
      <c r="AD36" s="700">
        <f>Recovery_OX!R31</f>
        <v>0</v>
      </c>
      <c r="AE36" s="650"/>
      <c r="AF36" s="702">
        <f>(AC36-AD36)*(1-Recovery_OX!U31)</f>
        <v>2.3052947505633057</v>
      </c>
    </row>
    <row r="37" spans="2:32">
      <c r="B37" s="695">
        <f t="shared" si="1"/>
        <v>2020</v>
      </c>
      <c r="C37" s="696">
        <f>IF(Select2=1,Food!$K39,"")</f>
        <v>1.9197428290143694</v>
      </c>
      <c r="D37" s="697">
        <f>IF(Select2=1,Paper!$K39,"")</f>
        <v>0.32168573018343233</v>
      </c>
      <c r="E37" s="687">
        <f>IF(Select2=1,Nappies!$K39,"")</f>
        <v>0.60481972831100317</v>
      </c>
      <c r="F37" s="697">
        <f>IF(Select2=1,Garden!$K39,"")</f>
        <v>0</v>
      </c>
      <c r="G37" s="687">
        <f>IF(Select2=1,Wood!$K39,"")</f>
        <v>0</v>
      </c>
      <c r="H37" s="697">
        <f>IF(Select2=1,Textiles!$K39,"")</f>
        <v>7.6163099917300719E-2</v>
      </c>
      <c r="I37" s="698">
        <f>Sludge!K39</f>
        <v>0</v>
      </c>
      <c r="J37" s="698" t="str">
        <f>IF(Select2=2,MSW!$K39,"")</f>
        <v/>
      </c>
      <c r="K37" s="698">
        <f>Industry!$K39</f>
        <v>0</v>
      </c>
      <c r="L37" s="699">
        <f t="shared" si="3"/>
        <v>2.9224113874261057</v>
      </c>
      <c r="M37" s="700">
        <f>Recovery_OX!C32</f>
        <v>0</v>
      </c>
      <c r="N37" s="650"/>
      <c r="O37" s="701">
        <f>(L37-M37)*(1-Recovery_OX!F32)</f>
        <v>2.9224113874261057</v>
      </c>
      <c r="P37" s="641"/>
      <c r="Q37" s="652"/>
      <c r="S37" s="695">
        <f t="shared" si="2"/>
        <v>2020</v>
      </c>
      <c r="T37" s="696">
        <f>IF(Select2=1,Food!$W39,"")</f>
        <v>1.2843952914904344</v>
      </c>
      <c r="U37" s="697">
        <f>IF(Select2=1,Paper!$W39,"")</f>
        <v>0.66463993839552149</v>
      </c>
      <c r="V37" s="687">
        <f>IF(Select2=1,Nappies!$W39,"")</f>
        <v>0</v>
      </c>
      <c r="W37" s="697">
        <f>IF(Select2=1,Garden!$W39,"")</f>
        <v>0</v>
      </c>
      <c r="X37" s="687">
        <f>IF(Select2=1,Wood!$W39,"")</f>
        <v>0.35463304152809605</v>
      </c>
      <c r="Y37" s="697">
        <f>IF(Select2=1,Textiles!$W39,"")</f>
        <v>8.3466410868274749E-2</v>
      </c>
      <c r="Z37" s="689">
        <f>Sludge!W39</f>
        <v>0</v>
      </c>
      <c r="AA37" s="689" t="str">
        <f>IF(Select2=2,MSW!$W39,"")</f>
        <v/>
      </c>
      <c r="AB37" s="698">
        <f>Industry!$W39</f>
        <v>0</v>
      </c>
      <c r="AC37" s="699">
        <f t="shared" si="0"/>
        <v>2.3871346822823267</v>
      </c>
      <c r="AD37" s="700">
        <f>Recovery_OX!R32</f>
        <v>0</v>
      </c>
      <c r="AE37" s="650"/>
      <c r="AF37" s="702">
        <f>(AC37-AD37)*(1-Recovery_OX!U32)</f>
        <v>2.3871346822823267</v>
      </c>
    </row>
    <row r="38" spans="2:32">
      <c r="B38" s="695">
        <f t="shared" si="1"/>
        <v>2021</v>
      </c>
      <c r="C38" s="696">
        <f>IF(Select2=1,Food!$K40,"")</f>
        <v>1.9660858760881912</v>
      </c>
      <c r="D38" s="697">
        <f>IF(Select2=1,Paper!$K40,"")</f>
        <v>0.33560668723562964</v>
      </c>
      <c r="E38" s="687">
        <f>IF(Select2=1,Nappies!$K40,"")</f>
        <v>0.62274080457949554</v>
      </c>
      <c r="F38" s="697">
        <f>IF(Select2=1,Garden!$K40,"")</f>
        <v>0</v>
      </c>
      <c r="G38" s="687">
        <f>IF(Select2=1,Wood!$K40,"")</f>
        <v>0</v>
      </c>
      <c r="H38" s="697">
        <f>IF(Select2=1,Textiles!$K40,"")</f>
        <v>7.9459059742147065E-2</v>
      </c>
      <c r="I38" s="698">
        <f>Sludge!K40</f>
        <v>0</v>
      </c>
      <c r="J38" s="698" t="str">
        <f>IF(Select2=2,MSW!$K40,"")</f>
        <v/>
      </c>
      <c r="K38" s="698">
        <f>Industry!$K40</f>
        <v>0</v>
      </c>
      <c r="L38" s="699">
        <f t="shared" si="3"/>
        <v>3.0038924276454635</v>
      </c>
      <c r="M38" s="700">
        <f>Recovery_OX!C33</f>
        <v>0</v>
      </c>
      <c r="N38" s="650"/>
      <c r="O38" s="701">
        <f>(L38-M38)*(1-Recovery_OX!F33)</f>
        <v>3.0038924276454635</v>
      </c>
      <c r="P38" s="641"/>
      <c r="Q38" s="652"/>
      <c r="S38" s="695">
        <f t="shared" si="2"/>
        <v>2021</v>
      </c>
      <c r="T38" s="696">
        <f>IF(Select2=1,Food!$W40,"")</f>
        <v>1.3154008983640888</v>
      </c>
      <c r="U38" s="697">
        <f>IF(Select2=1,Paper!$W40,"")</f>
        <v>0.69340224635460679</v>
      </c>
      <c r="V38" s="687">
        <f>IF(Select2=1,Nappies!$W40,"")</f>
        <v>0</v>
      </c>
      <c r="W38" s="697">
        <f>IF(Select2=1,Garden!$W40,"")</f>
        <v>0</v>
      </c>
      <c r="X38" s="687">
        <f>IF(Select2=1,Wood!$W40,"")</f>
        <v>0.37336715600063464</v>
      </c>
      <c r="Y38" s="697">
        <f>IF(Select2=1,Textiles!$W40,"")</f>
        <v>8.7078421635229664E-2</v>
      </c>
      <c r="Z38" s="689">
        <f>Sludge!W40</f>
        <v>0</v>
      </c>
      <c r="AA38" s="689" t="str">
        <f>IF(Select2=2,MSW!$W40,"")</f>
        <v/>
      </c>
      <c r="AB38" s="698">
        <f>Industry!$W40</f>
        <v>0</v>
      </c>
      <c r="AC38" s="699">
        <f t="shared" si="0"/>
        <v>2.4692487223545601</v>
      </c>
      <c r="AD38" s="700">
        <f>Recovery_OX!R33</f>
        <v>0</v>
      </c>
      <c r="AE38" s="650"/>
      <c r="AF38" s="702">
        <f>(AC38-AD38)*(1-Recovery_OX!U33)</f>
        <v>2.4692487223545601</v>
      </c>
    </row>
    <row r="39" spans="2:32">
      <c r="B39" s="695">
        <f t="shared" si="1"/>
        <v>2022</v>
      </c>
      <c r="C39" s="696">
        <f>IF(Select2=1,Food!$K41,"")</f>
        <v>2.0129111063149128</v>
      </c>
      <c r="D39" s="697">
        <f>IF(Select2=1,Paper!$K41,"")</f>
        <v>0.34941413038903574</v>
      </c>
      <c r="E39" s="687">
        <f>IF(Select2=1,Nappies!$K41,"")</f>
        <v>0.64046996980355864</v>
      </c>
      <c r="F39" s="697">
        <f>IF(Select2=1,Garden!$K41,"")</f>
        <v>0</v>
      </c>
      <c r="G39" s="687">
        <f>IF(Select2=1,Wood!$K41,"")</f>
        <v>0</v>
      </c>
      <c r="H39" s="697">
        <f>IF(Select2=1,Textiles!$K41,"")</f>
        <v>8.2728143738803245E-2</v>
      </c>
      <c r="I39" s="698">
        <f>Sludge!K41</f>
        <v>0</v>
      </c>
      <c r="J39" s="698" t="str">
        <f>IF(Select2=2,MSW!$K41,"")</f>
        <v/>
      </c>
      <c r="K39" s="698">
        <f>Industry!$K41</f>
        <v>0</v>
      </c>
      <c r="L39" s="699">
        <f t="shared" si="3"/>
        <v>3.0855233502463109</v>
      </c>
      <c r="M39" s="700">
        <f>Recovery_OX!C34</f>
        <v>0</v>
      </c>
      <c r="N39" s="650"/>
      <c r="O39" s="701">
        <f>(L39-M39)*(1-Recovery_OX!F34)</f>
        <v>3.0855233502463109</v>
      </c>
      <c r="P39" s="641"/>
      <c r="Q39" s="652"/>
      <c r="S39" s="695">
        <f t="shared" si="2"/>
        <v>2022</v>
      </c>
      <c r="T39" s="696">
        <f>IF(Select2=1,Food!$W41,"")</f>
        <v>1.3467291077040007</v>
      </c>
      <c r="U39" s="697">
        <f>IF(Select2=1,Paper!$W41,"")</f>
        <v>0.72193002146495</v>
      </c>
      <c r="V39" s="687">
        <f>IF(Select2=1,Nappies!$W41,"")</f>
        <v>0</v>
      </c>
      <c r="W39" s="697">
        <f>IF(Select2=1,Garden!$W41,"")</f>
        <v>0</v>
      </c>
      <c r="X39" s="687">
        <f>IF(Select2=1,Wood!$W41,"")</f>
        <v>0.39217462652083113</v>
      </c>
      <c r="Y39" s="697">
        <f>IF(Select2=1,Textiles!$W41,"")</f>
        <v>9.0660979439784378E-2</v>
      </c>
      <c r="Z39" s="689">
        <f>Sludge!W41</f>
        <v>0</v>
      </c>
      <c r="AA39" s="689" t="str">
        <f>IF(Select2=2,MSW!$W41,"")</f>
        <v/>
      </c>
      <c r="AB39" s="698">
        <f>Industry!$W41</f>
        <v>0</v>
      </c>
      <c r="AC39" s="699">
        <f t="shared" si="0"/>
        <v>2.551494735129566</v>
      </c>
      <c r="AD39" s="700">
        <f>Recovery_OX!R34</f>
        <v>0</v>
      </c>
      <c r="AE39" s="650"/>
      <c r="AF39" s="702">
        <f>(AC39-AD39)*(1-Recovery_OX!U34)</f>
        <v>2.551494735129566</v>
      </c>
    </row>
    <row r="40" spans="2:32">
      <c r="B40" s="695">
        <f t="shared" si="1"/>
        <v>2023</v>
      </c>
      <c r="C40" s="696">
        <f>IF(Select2=1,Food!$K42,"")</f>
        <v>2.0600595535748836</v>
      </c>
      <c r="D40" s="697">
        <f>IF(Select2=1,Paper!$K42,"")</f>
        <v>0.3631157338847355</v>
      </c>
      <c r="E40" s="687">
        <f>IF(Select2=1,Nappies!$K42,"")</f>
        <v>0.65803722643152041</v>
      </c>
      <c r="F40" s="697">
        <f>IF(Select2=1,Garden!$K42,"")</f>
        <v>0</v>
      </c>
      <c r="G40" s="687">
        <f>IF(Select2=1,Wood!$K42,"")</f>
        <v>0</v>
      </c>
      <c r="H40" s="697">
        <f>IF(Select2=1,Textiles!$K42,"")</f>
        <v>8.597216887935008E-2</v>
      </c>
      <c r="I40" s="698">
        <f>Sludge!K42</f>
        <v>0</v>
      </c>
      <c r="J40" s="698" t="str">
        <f>IF(Select2=2,MSW!$K42,"")</f>
        <v/>
      </c>
      <c r="K40" s="698">
        <f>Industry!$K42</f>
        <v>0</v>
      </c>
      <c r="L40" s="699">
        <f t="shared" si="3"/>
        <v>3.1671846827704897</v>
      </c>
      <c r="M40" s="700">
        <f>Recovery_OX!C35</f>
        <v>0</v>
      </c>
      <c r="N40" s="650"/>
      <c r="O40" s="701">
        <f>(L40-M40)*(1-Recovery_OX!F35)</f>
        <v>3.1671846827704897</v>
      </c>
      <c r="P40" s="641"/>
      <c r="Q40" s="652"/>
      <c r="S40" s="695">
        <f t="shared" si="2"/>
        <v>2023</v>
      </c>
      <c r="T40" s="696">
        <f>IF(Select2=1,Food!$W42,"")</f>
        <v>1.3782735639439454</v>
      </c>
      <c r="U40" s="697">
        <f>IF(Select2=1,Paper!$W42,"")</f>
        <v>0.75023911959656098</v>
      </c>
      <c r="V40" s="687">
        <f>IF(Select2=1,Nappies!$W42,"")</f>
        <v>0</v>
      </c>
      <c r="W40" s="697">
        <f>IF(Select2=1,Garden!$W42,"")</f>
        <v>0</v>
      </c>
      <c r="X40" s="687">
        <f>IF(Select2=1,Wood!$W42,"")</f>
        <v>0.41105293003796139</v>
      </c>
      <c r="Y40" s="697">
        <f>IF(Select2=1,Textiles!$W42,"")</f>
        <v>9.4216075484219258E-2</v>
      </c>
      <c r="Z40" s="689">
        <f>Sludge!W42</f>
        <v>0</v>
      </c>
      <c r="AA40" s="689" t="str">
        <f>IF(Select2=2,MSW!$W42,"")</f>
        <v/>
      </c>
      <c r="AB40" s="698">
        <f>Industry!$W42</f>
        <v>0</v>
      </c>
      <c r="AC40" s="699">
        <f t="shared" si="0"/>
        <v>2.6337816890626873</v>
      </c>
      <c r="AD40" s="700">
        <f>Recovery_OX!R35</f>
        <v>0</v>
      </c>
      <c r="AE40" s="650"/>
      <c r="AF40" s="702">
        <f>(AC40-AD40)*(1-Recovery_OX!U35)</f>
        <v>2.6337816890626873</v>
      </c>
    </row>
    <row r="41" spans="2:32">
      <c r="B41" s="695">
        <f t="shared" si="1"/>
        <v>2024</v>
      </c>
      <c r="C41" s="696">
        <f>IF(Select2=1,Food!$K43,"")</f>
        <v>2.1074246596914614</v>
      </c>
      <c r="D41" s="697">
        <f>IF(Select2=1,Paper!$K43,"")</f>
        <v>0.37671865313768882</v>
      </c>
      <c r="E41" s="687">
        <f>IF(Select2=1,Nappies!$K43,"")</f>
        <v>0.67546788647344669</v>
      </c>
      <c r="F41" s="697">
        <f>IF(Select2=1,Garden!$K43,"")</f>
        <v>0</v>
      </c>
      <c r="G41" s="687">
        <f>IF(Select2=1,Wood!$K43,"")</f>
        <v>0</v>
      </c>
      <c r="H41" s="697">
        <f>IF(Select2=1,Textiles!$K43,"")</f>
        <v>8.9192829297326609E-2</v>
      </c>
      <c r="I41" s="698">
        <f>Sludge!K43</f>
        <v>0</v>
      </c>
      <c r="J41" s="698" t="str">
        <f>IF(Select2=2,MSW!$K43,"")</f>
        <v/>
      </c>
      <c r="K41" s="698">
        <f>Industry!$K43</f>
        <v>0</v>
      </c>
      <c r="L41" s="699">
        <f t="shared" si="3"/>
        <v>3.2488040285999231</v>
      </c>
      <c r="M41" s="700">
        <f>Recovery_OX!C36</f>
        <v>0</v>
      </c>
      <c r="N41" s="650"/>
      <c r="O41" s="701">
        <f>(L41-M41)*(1-Recovery_OX!F36)</f>
        <v>3.2488040285999231</v>
      </c>
      <c r="P41" s="641"/>
      <c r="Q41" s="652"/>
      <c r="S41" s="695">
        <f t="shared" si="2"/>
        <v>2024</v>
      </c>
      <c r="T41" s="696">
        <f>IF(Select2=1,Food!$W43,"")</f>
        <v>1.4099629748158755</v>
      </c>
      <c r="U41" s="697">
        <f>IF(Select2=1,Paper!$W43,"")</f>
        <v>0.77834432466464643</v>
      </c>
      <c r="V41" s="687">
        <f>IF(Select2=1,Nappies!$W43,"")</f>
        <v>0</v>
      </c>
      <c r="W41" s="697">
        <f>IF(Select2=1,Garden!$W43,"")</f>
        <v>0</v>
      </c>
      <c r="X41" s="687">
        <f>IF(Select2=1,Wood!$W43,"")</f>
        <v>0.42999963028058064</v>
      </c>
      <c r="Y41" s="697">
        <f>IF(Select2=1,Textiles!$W43,"")</f>
        <v>9.7745566353234628E-2</v>
      </c>
      <c r="Z41" s="689">
        <f>Sludge!W43</f>
        <v>0</v>
      </c>
      <c r="AA41" s="689" t="str">
        <f>IF(Select2=2,MSW!$W43,"")</f>
        <v/>
      </c>
      <c r="AB41" s="698">
        <f>Industry!$W43</f>
        <v>0</v>
      </c>
      <c r="AC41" s="699">
        <f t="shared" si="0"/>
        <v>2.7160524961143375</v>
      </c>
      <c r="AD41" s="700">
        <f>Recovery_OX!R36</f>
        <v>0</v>
      </c>
      <c r="AE41" s="650"/>
      <c r="AF41" s="702">
        <f>(AC41-AD41)*(1-Recovery_OX!U36)</f>
        <v>2.7160524961143375</v>
      </c>
    </row>
    <row r="42" spans="2:32">
      <c r="B42" s="695">
        <f t="shared" si="1"/>
        <v>2025</v>
      </c>
      <c r="C42" s="696">
        <f>IF(Select2=1,Food!$K44,"")</f>
        <v>2.1549349965827744</v>
      </c>
      <c r="D42" s="697">
        <f>IF(Select2=1,Paper!$K44,"")</f>
        <v>0.39022955981258345</v>
      </c>
      <c r="E42" s="687">
        <f>IF(Select2=1,Nappies!$K44,"")</f>
        <v>0.69278330478166805</v>
      </c>
      <c r="F42" s="697">
        <f>IF(Select2=1,Garden!$K44,"")</f>
        <v>0</v>
      </c>
      <c r="G42" s="687">
        <f>IF(Select2=1,Wood!$K44,"")</f>
        <v>0</v>
      </c>
      <c r="H42" s="697">
        <f>IF(Select2=1,Textiles!$K44,"")</f>
        <v>9.2391704592374779E-2</v>
      </c>
      <c r="I42" s="698">
        <f>Sludge!K44</f>
        <v>0</v>
      </c>
      <c r="J42" s="698" t="str">
        <f>IF(Select2=2,MSW!$K44,"")</f>
        <v/>
      </c>
      <c r="K42" s="698">
        <f>Industry!$K44</f>
        <v>0</v>
      </c>
      <c r="L42" s="699">
        <f t="shared" si="3"/>
        <v>3.3303395657694006</v>
      </c>
      <c r="M42" s="700">
        <f>Recovery_OX!C37</f>
        <v>0</v>
      </c>
      <c r="N42" s="650"/>
      <c r="O42" s="701">
        <f>(L42-M42)*(1-Recovery_OX!F37)</f>
        <v>3.3303395657694006</v>
      </c>
      <c r="P42" s="641"/>
      <c r="Q42" s="652"/>
      <c r="S42" s="695">
        <f t="shared" si="2"/>
        <v>2025</v>
      </c>
      <c r="T42" s="696">
        <f>IF(Select2=1,Food!$W44,"")</f>
        <v>1.4417495516833911</v>
      </c>
      <c r="U42" s="697">
        <f>IF(Select2=1,Paper!$W44,"")</f>
        <v>0.80625942110037896</v>
      </c>
      <c r="V42" s="687">
        <f>IF(Select2=1,Nappies!$W44,"")</f>
        <v>0</v>
      </c>
      <c r="W42" s="697">
        <f>IF(Select2=1,Garden!$W44,"")</f>
        <v>0</v>
      </c>
      <c r="X42" s="687">
        <f>IF(Select2=1,Wood!$W44,"")</f>
        <v>0.44901237477178635</v>
      </c>
      <c r="Y42" s="697">
        <f>IF(Select2=1,Textiles!$W44,"")</f>
        <v>0.10125118311493127</v>
      </c>
      <c r="Z42" s="689">
        <f>Sludge!W44</f>
        <v>0</v>
      </c>
      <c r="AA42" s="689" t="str">
        <f>IF(Select2=2,MSW!$W44,"")</f>
        <v/>
      </c>
      <c r="AB42" s="698">
        <f>Industry!$W44</f>
        <v>0</v>
      </c>
      <c r="AC42" s="699">
        <f t="shared" si="0"/>
        <v>2.7982725306704874</v>
      </c>
      <c r="AD42" s="700">
        <f>Recovery_OX!R37</f>
        <v>0</v>
      </c>
      <c r="AE42" s="650"/>
      <c r="AF42" s="702">
        <f>(AC42-AD42)*(1-Recovery_OX!U37)</f>
        <v>2.7982725306704874</v>
      </c>
    </row>
    <row r="43" spans="2:32">
      <c r="B43" s="695">
        <f t="shared" si="1"/>
        <v>2026</v>
      </c>
      <c r="C43" s="696">
        <f>IF(Select2=1,Food!$K45,"")</f>
        <v>2.2025426845736935</v>
      </c>
      <c r="D43" s="697">
        <f>IF(Select2=1,Paper!$K45,"")</f>
        <v>0.40365467452834231</v>
      </c>
      <c r="E43" s="687">
        <f>IF(Select2=1,Nappies!$K45,"")</f>
        <v>0.71000149769375887</v>
      </c>
      <c r="F43" s="697">
        <f>IF(Select2=1,Garden!$K45,"")</f>
        <v>0</v>
      </c>
      <c r="G43" s="687">
        <f>IF(Select2=1,Wood!$K45,"")</f>
        <v>0</v>
      </c>
      <c r="H43" s="697">
        <f>IF(Select2=1,Textiles!$K45,"")</f>
        <v>9.5570267573438672E-2</v>
      </c>
      <c r="I43" s="698">
        <f>Sludge!K45</f>
        <v>0</v>
      </c>
      <c r="J43" s="698" t="str">
        <f>IF(Select2=2,MSW!$K45,"")</f>
        <v/>
      </c>
      <c r="K43" s="698">
        <f>Industry!$K45</f>
        <v>0</v>
      </c>
      <c r="L43" s="699">
        <f t="shared" si="3"/>
        <v>3.4117691243692336</v>
      </c>
      <c r="M43" s="700">
        <f>Recovery_OX!C38</f>
        <v>0</v>
      </c>
      <c r="N43" s="650"/>
      <c r="O43" s="701">
        <f>(L43-M43)*(1-Recovery_OX!F38)</f>
        <v>3.4117691243692336</v>
      </c>
      <c r="P43" s="641"/>
      <c r="Q43" s="652"/>
      <c r="S43" s="695">
        <f t="shared" si="2"/>
        <v>2026</v>
      </c>
      <c r="T43" s="696">
        <f>IF(Select2=1,Food!$W45,"")</f>
        <v>1.4736012608655402</v>
      </c>
      <c r="U43" s="697">
        <f>IF(Select2=1,Paper!$W45,"")</f>
        <v>0.83399726142219488</v>
      </c>
      <c r="V43" s="687">
        <f>IF(Select2=1,Nappies!$W45,"")</f>
        <v>0</v>
      </c>
      <c r="W43" s="697">
        <f>IF(Select2=1,Garden!$W45,"")</f>
        <v>0</v>
      </c>
      <c r="X43" s="687">
        <f>IF(Select2=1,Wood!$W45,"")</f>
        <v>0.46808889194713987</v>
      </c>
      <c r="Y43" s="697">
        <f>IF(Select2=1,Textiles!$W45,"")</f>
        <v>0.10473453980650815</v>
      </c>
      <c r="Z43" s="689">
        <f>Sludge!W45</f>
        <v>0</v>
      </c>
      <c r="AA43" s="689" t="str">
        <f>IF(Select2=2,MSW!$W45,"")</f>
        <v/>
      </c>
      <c r="AB43" s="698">
        <f>Industry!$W45</f>
        <v>0</v>
      </c>
      <c r="AC43" s="699">
        <f t="shared" si="0"/>
        <v>2.8804219540413833</v>
      </c>
      <c r="AD43" s="700">
        <f>Recovery_OX!R38</f>
        <v>0</v>
      </c>
      <c r="AE43" s="650"/>
      <c r="AF43" s="702">
        <f>(AC43-AD43)*(1-Recovery_OX!U38)</f>
        <v>2.8804219540413833</v>
      </c>
    </row>
    <row r="44" spans="2:32">
      <c r="B44" s="695">
        <f t="shared" si="1"/>
        <v>2027</v>
      </c>
      <c r="C44" s="696">
        <f>IF(Select2=1,Food!$K46,"")</f>
        <v>2.2502156289581823</v>
      </c>
      <c r="D44" s="697">
        <f>IF(Select2=1,Paper!$K46,"")</f>
        <v>0.41699979735160553</v>
      </c>
      <c r="E44" s="687">
        <f>IF(Select2=1,Nappies!$K46,"")</f>
        <v>0.72713766495985466</v>
      </c>
      <c r="F44" s="697">
        <f>IF(Select2=1,Garden!$K46,"")</f>
        <v>0</v>
      </c>
      <c r="G44" s="687">
        <f>IF(Select2=1,Wood!$K46,"")</f>
        <v>0</v>
      </c>
      <c r="H44" s="697">
        <f>IF(Select2=1,Textiles!$K46,"")</f>
        <v>9.8729891478475634E-2</v>
      </c>
      <c r="I44" s="698">
        <f>Sludge!K46</f>
        <v>0</v>
      </c>
      <c r="J44" s="698" t="str">
        <f>IF(Select2=2,MSW!$K46,"")</f>
        <v/>
      </c>
      <c r="K44" s="698">
        <f>Industry!$K46</f>
        <v>0</v>
      </c>
      <c r="L44" s="699">
        <f t="shared" si="3"/>
        <v>3.4930829827481182</v>
      </c>
      <c r="M44" s="700">
        <f>Recovery_OX!C39</f>
        <v>0</v>
      </c>
      <c r="N44" s="650"/>
      <c r="O44" s="701">
        <f>(L44-M44)*(1-Recovery_OX!F39)</f>
        <v>3.4930829827481182</v>
      </c>
      <c r="P44" s="641"/>
      <c r="Q44" s="652"/>
      <c r="S44" s="695">
        <f t="shared" si="2"/>
        <v>2027</v>
      </c>
      <c r="T44" s="696">
        <f>IF(Select2=1,Food!$W46,"")</f>
        <v>1.5054966295438332</v>
      </c>
      <c r="U44" s="697">
        <f>IF(Select2=1,Paper!$W46,"")</f>
        <v>0.86156982923885439</v>
      </c>
      <c r="V44" s="687">
        <f>IF(Select2=1,Nappies!$W46,"")</f>
        <v>0</v>
      </c>
      <c r="W44" s="697">
        <f>IF(Select2=1,Garden!$W46,"")</f>
        <v>0</v>
      </c>
      <c r="X44" s="687">
        <f>IF(Select2=1,Wood!$W46,"")</f>
        <v>0.48722698837171563</v>
      </c>
      <c r="Y44" s="697">
        <f>IF(Select2=1,Textiles!$W46,"")</f>
        <v>0.10819714134627469</v>
      </c>
      <c r="Z44" s="689">
        <f>Sludge!W46</f>
        <v>0</v>
      </c>
      <c r="AA44" s="689" t="str">
        <f>IF(Select2=2,MSW!$W46,"")</f>
        <v/>
      </c>
      <c r="AB44" s="698">
        <f>Industry!$W46</f>
        <v>0</v>
      </c>
      <c r="AC44" s="699">
        <f t="shared" si="0"/>
        <v>2.9624905885006783</v>
      </c>
      <c r="AD44" s="700">
        <f>Recovery_OX!R39</f>
        <v>0</v>
      </c>
      <c r="AE44" s="650"/>
      <c r="AF44" s="702">
        <f>(AC44-AD44)*(1-Recovery_OX!U39)</f>
        <v>2.9624905885006783</v>
      </c>
    </row>
    <row r="45" spans="2:32">
      <c r="B45" s="695">
        <f t="shared" si="1"/>
        <v>2028</v>
      </c>
      <c r="C45" s="696">
        <f>IF(Select2=1,Food!$K47,"")</f>
        <v>2.2979323160114129</v>
      </c>
      <c r="D45" s="697">
        <f>IF(Select2=1,Paper!$K47,"")</f>
        <v>0.43027033622866312</v>
      </c>
      <c r="E45" s="687">
        <f>IF(Select2=1,Nappies!$K47,"")</f>
        <v>0.74420463007436566</v>
      </c>
      <c r="F45" s="697">
        <f>IF(Select2=1,Garden!$K47,"")</f>
        <v>0</v>
      </c>
      <c r="G45" s="687">
        <f>IF(Select2=1,Wood!$K47,"")</f>
        <v>0</v>
      </c>
      <c r="H45" s="697">
        <f>IF(Select2=1,Textiles!$K47,"")</f>
        <v>0.10187185670607035</v>
      </c>
      <c r="I45" s="698">
        <f>Sludge!K47</f>
        <v>0</v>
      </c>
      <c r="J45" s="698" t="str">
        <f>IF(Select2=2,MSW!$K47,"")</f>
        <v/>
      </c>
      <c r="K45" s="698">
        <f>Industry!$K47</f>
        <v>0</v>
      </c>
      <c r="L45" s="699">
        <f t="shared" si="3"/>
        <v>3.5742791390205122</v>
      </c>
      <c r="M45" s="700">
        <f>Recovery_OX!C40</f>
        <v>0</v>
      </c>
      <c r="N45" s="650"/>
      <c r="O45" s="701">
        <f>(L45-M45)*(1-Recovery_OX!F40)</f>
        <v>3.5742791390205122</v>
      </c>
      <c r="P45" s="641"/>
      <c r="Q45" s="652"/>
      <c r="S45" s="695">
        <f t="shared" si="2"/>
        <v>2028</v>
      </c>
      <c r="T45" s="696">
        <f>IF(Select2=1,Food!$W47,"")</f>
        <v>1.5374212640575913</v>
      </c>
      <c r="U45" s="697">
        <f>IF(Select2=1,Paper!$W47,"")</f>
        <v>0.88898829799310541</v>
      </c>
      <c r="V45" s="687">
        <f>IF(Select2=1,Nappies!$W47,"")</f>
        <v>0</v>
      </c>
      <c r="W45" s="697">
        <f>IF(Select2=1,Garden!$W47,"")</f>
        <v>0</v>
      </c>
      <c r="X45" s="687">
        <f>IF(Select2=1,Wood!$W47,"")</f>
        <v>0.50642454605286957</v>
      </c>
      <c r="Y45" s="697">
        <f>IF(Select2=1,Textiles!$W47,"")</f>
        <v>0.11164039091076203</v>
      </c>
      <c r="Z45" s="689">
        <f>Sludge!W47</f>
        <v>0</v>
      </c>
      <c r="AA45" s="689" t="str">
        <f>IF(Select2=2,MSW!$W47,"")</f>
        <v/>
      </c>
      <c r="AB45" s="698">
        <f>Industry!$W47</f>
        <v>0</v>
      </c>
      <c r="AC45" s="699">
        <f t="shared" si="0"/>
        <v>3.0444744990143282</v>
      </c>
      <c r="AD45" s="700">
        <f>Recovery_OX!R40</f>
        <v>0</v>
      </c>
      <c r="AE45" s="650"/>
      <c r="AF45" s="702">
        <f>(AC45-AD45)*(1-Recovery_OX!U40)</f>
        <v>3.0444744990143282</v>
      </c>
    </row>
    <row r="46" spans="2:32">
      <c r="B46" s="695">
        <f t="shared" si="1"/>
        <v>2029</v>
      </c>
      <c r="C46" s="696">
        <f>IF(Select2=1,Food!$K48,"")</f>
        <v>2.3456783246523685</v>
      </c>
      <c r="D46" s="697">
        <f>IF(Select2=1,Paper!$K48,"")</f>
        <v>0.44347133349521439</v>
      </c>
      <c r="E46" s="687">
        <f>IF(Select2=1,Nappies!$K48,"")</f>
        <v>0.76121321176835233</v>
      </c>
      <c r="F46" s="697">
        <f>IF(Select2=1,Garden!$K48,"")</f>
        <v>0</v>
      </c>
      <c r="G46" s="687">
        <f>IF(Select2=1,Wood!$K48,"")</f>
        <v>0</v>
      </c>
      <c r="H46" s="697">
        <f>IF(Select2=1,Textiles!$K48,"")</f>
        <v>0.10499735709195021</v>
      </c>
      <c r="I46" s="698">
        <f>Sludge!K48</f>
        <v>0</v>
      </c>
      <c r="J46" s="698" t="str">
        <f>IF(Select2=2,MSW!$K48,"")</f>
        <v/>
      </c>
      <c r="K46" s="698">
        <f>Industry!$K48</f>
        <v>0</v>
      </c>
      <c r="L46" s="699">
        <f t="shared" si="3"/>
        <v>3.6553602270078853</v>
      </c>
      <c r="M46" s="700">
        <f>Recovery_OX!C41</f>
        <v>0</v>
      </c>
      <c r="N46" s="650"/>
      <c r="O46" s="701">
        <f>(L46-M46)*(1-Recovery_OX!F41)</f>
        <v>3.6553602270078853</v>
      </c>
      <c r="P46" s="641"/>
      <c r="Q46" s="652"/>
      <c r="S46" s="695">
        <f t="shared" si="2"/>
        <v>2029</v>
      </c>
      <c r="T46" s="696">
        <f>IF(Select2=1,Food!$W48,"")</f>
        <v>1.5693655160475255</v>
      </c>
      <c r="U46" s="697">
        <f>IF(Select2=1,Paper!$W48,"")</f>
        <v>0.9162630857339138</v>
      </c>
      <c r="V46" s="687">
        <f>IF(Select2=1,Nappies!$W48,"")</f>
        <v>0</v>
      </c>
      <c r="W46" s="697">
        <f>IF(Select2=1,Garden!$W48,"")</f>
        <v>0</v>
      </c>
      <c r="X46" s="687">
        <f>IF(Select2=1,Wood!$W48,"")</f>
        <v>0.52567951984543293</v>
      </c>
      <c r="Y46" s="697">
        <f>IF(Select2=1,Textiles!$W48,"")</f>
        <v>0.11506559681309611</v>
      </c>
      <c r="Z46" s="689">
        <f>Sludge!W48</f>
        <v>0</v>
      </c>
      <c r="AA46" s="689" t="str">
        <f>IF(Select2=2,MSW!$W48,"")</f>
        <v/>
      </c>
      <c r="AB46" s="698">
        <f>Industry!$W48</f>
        <v>0</v>
      </c>
      <c r="AC46" s="699">
        <f t="shared" si="0"/>
        <v>3.126373718439968</v>
      </c>
      <c r="AD46" s="700">
        <f>Recovery_OX!R41</f>
        <v>0</v>
      </c>
      <c r="AE46" s="650"/>
      <c r="AF46" s="702">
        <f>(AC46-AD46)*(1-Recovery_OX!U41)</f>
        <v>3.126373718439968</v>
      </c>
    </row>
    <row r="47" spans="2:32">
      <c r="B47" s="695">
        <f t="shared" si="1"/>
        <v>2030</v>
      </c>
      <c r="C47" s="696">
        <f>IF(Select2=1,Food!$K49,"")</f>
        <v>2.3934439881413567</v>
      </c>
      <c r="D47" s="697">
        <f>IF(Select2=1,Paper!$K49,"")</f>
        <v>0.45660749059390332</v>
      </c>
      <c r="E47" s="687">
        <f>IF(Select2=1,Nappies!$K49,"")</f>
        <v>0.7781725374245696</v>
      </c>
      <c r="F47" s="697">
        <f>IF(Select2=1,Garden!$K49,"")</f>
        <v>0</v>
      </c>
      <c r="G47" s="687">
        <f>IF(Select2=1,Wood!$K49,"")</f>
        <v>0</v>
      </c>
      <c r="H47" s="697">
        <f>IF(Select2=1,Textiles!$K49,"")</f>
        <v>0.1081075057611694</v>
      </c>
      <c r="I47" s="698">
        <f>Sludge!K49</f>
        <v>0</v>
      </c>
      <c r="J47" s="698" t="str">
        <f>IF(Select2=2,MSW!$K49,"")</f>
        <v/>
      </c>
      <c r="K47" s="698">
        <f>Industry!$K49</f>
        <v>0</v>
      </c>
      <c r="L47" s="699">
        <f t="shared" si="3"/>
        <v>3.7363315219209987</v>
      </c>
      <c r="M47" s="700">
        <f>Recovery_OX!C42</f>
        <v>0</v>
      </c>
      <c r="N47" s="650"/>
      <c r="O47" s="701">
        <f>(L47-M47)*(1-Recovery_OX!F42)</f>
        <v>3.7363315219209987</v>
      </c>
      <c r="P47" s="641"/>
      <c r="Q47" s="652"/>
      <c r="S47" s="695">
        <f t="shared" si="2"/>
        <v>2030</v>
      </c>
      <c r="T47" s="696">
        <f>IF(Select2=1,Food!$W49,"")</f>
        <v>1.6013229180249935</v>
      </c>
      <c r="U47" s="697">
        <f>IF(Select2=1,Paper!$W49,"")</f>
        <v>0.94340390618575054</v>
      </c>
      <c r="V47" s="687">
        <f>IF(Select2=1,Nappies!$W49,"")</f>
        <v>0</v>
      </c>
      <c r="W47" s="697">
        <f>IF(Select2=1,Garden!$W49,"")</f>
        <v>0</v>
      </c>
      <c r="X47" s="687">
        <f>IF(Select2=1,Wood!$W49,"")</f>
        <v>0.54498993494615378</v>
      </c>
      <c r="Y47" s="697">
        <f>IF(Select2=1,Textiles!$W49,"")</f>
        <v>0.11847397891635</v>
      </c>
      <c r="Z47" s="689">
        <f>Sludge!W49</f>
        <v>0</v>
      </c>
      <c r="AA47" s="689" t="str">
        <f>IF(Select2=2,MSW!$W49,"")</f>
        <v/>
      </c>
      <c r="AB47" s="698">
        <f>Industry!$W49</f>
        <v>0</v>
      </c>
      <c r="AC47" s="699">
        <f t="shared" si="0"/>
        <v>3.2081907380732475</v>
      </c>
      <c r="AD47" s="700">
        <f>Recovery_OX!R42</f>
        <v>0</v>
      </c>
      <c r="AE47" s="650"/>
      <c r="AF47" s="702">
        <f>(AC47-AD47)*(1-Recovery_OX!U42)</f>
        <v>3.2081907380732475</v>
      </c>
    </row>
    <row r="48" spans="2:32">
      <c r="B48" s="695">
        <f t="shared" si="1"/>
        <v>2031</v>
      </c>
      <c r="C48" s="696">
        <f>IF(Select2=1,Food!$K50,"")</f>
        <v>2.4412228266689837</v>
      </c>
      <c r="D48" s="697">
        <f>IF(Select2=1,Paper!$K50,"")</f>
        <v>0.46968319112079576</v>
      </c>
      <c r="E48" s="687">
        <f>IF(Select2=1,Nappies!$K50,"")</f>
        <v>0.79509030749471599</v>
      </c>
      <c r="F48" s="697">
        <f>IF(Select2=1,Garden!$K50,"")</f>
        <v>0</v>
      </c>
      <c r="G48" s="687">
        <f>IF(Select2=1,Wood!$K50,"")</f>
        <v>0</v>
      </c>
      <c r="H48" s="697">
        <f>IF(Select2=1,Textiles!$K50,"")</f>
        <v>0.11120334058464923</v>
      </c>
      <c r="I48" s="698">
        <f>Sludge!K50</f>
        <v>0</v>
      </c>
      <c r="J48" s="698" t="str">
        <f>IF(Select2=2,MSW!$K50,"")</f>
        <v/>
      </c>
      <c r="K48" s="698">
        <f>Industry!$K50</f>
        <v>0</v>
      </c>
      <c r="L48" s="699">
        <f t="shared" si="3"/>
        <v>3.8171996658691447</v>
      </c>
      <c r="M48" s="700">
        <f>Recovery_OX!C43</f>
        <v>0</v>
      </c>
      <c r="N48" s="650"/>
      <c r="O48" s="701">
        <f>(L48-M48)*(1-Recovery_OX!F43)</f>
        <v>3.8171996658691447</v>
      </c>
      <c r="P48" s="641"/>
      <c r="Q48" s="652"/>
      <c r="S48" s="695">
        <f t="shared" si="2"/>
        <v>2031</v>
      </c>
      <c r="T48" s="696">
        <f>IF(Select2=1,Food!$W50,"")</f>
        <v>1.6332891347027101</v>
      </c>
      <c r="U48" s="697">
        <f>IF(Select2=1,Paper!$W50,"")</f>
        <v>0.97041981636528019</v>
      </c>
      <c r="V48" s="687">
        <f>IF(Select2=1,Nappies!$W50,"")</f>
        <v>0</v>
      </c>
      <c r="W48" s="697">
        <f>IF(Select2=1,Garden!$W50,"")</f>
        <v>0</v>
      </c>
      <c r="X48" s="687">
        <f>IF(Select2=1,Wood!$W50,"")</f>
        <v>0.56435388447431556</v>
      </c>
      <c r="Y48" s="697">
        <f>IF(Select2=1,Textiles!$W50,"")</f>
        <v>0.12186667461331421</v>
      </c>
      <c r="Z48" s="689">
        <f>Sludge!W50</f>
        <v>0</v>
      </c>
      <c r="AA48" s="689" t="str">
        <f>IF(Select2=2,MSW!$W50,"")</f>
        <v/>
      </c>
      <c r="AB48" s="698">
        <f>Industry!$W50</f>
        <v>0</v>
      </c>
      <c r="AC48" s="699">
        <f t="shared" si="0"/>
        <v>3.2899295101556203</v>
      </c>
      <c r="AD48" s="700">
        <f>Recovery_OX!R43</f>
        <v>0</v>
      </c>
      <c r="AE48" s="650"/>
      <c r="AF48" s="702">
        <f>(AC48-AD48)*(1-Recovery_OX!U43)</f>
        <v>3.2899295101556203</v>
      </c>
    </row>
    <row r="49" spans="2:32">
      <c r="B49" s="695">
        <f t="shared" si="1"/>
        <v>2032</v>
      </c>
      <c r="C49" s="696">
        <f>IF(Select2=1,Food!$K51,"")</f>
        <v>1.6364005975560068</v>
      </c>
      <c r="D49" s="697">
        <f>IF(Select2=1,Paper!$K51,"")</f>
        <v>0.43792970471473425</v>
      </c>
      <c r="E49" s="687">
        <f>IF(Select2=1,Nappies!$K51,"")</f>
        <v>0.67078971845009194</v>
      </c>
      <c r="F49" s="697">
        <f>IF(Select2=1,Garden!$K51,"")</f>
        <v>0</v>
      </c>
      <c r="G49" s="687">
        <f>IF(Select2=1,Wood!$K51,"")</f>
        <v>0</v>
      </c>
      <c r="H49" s="697">
        <f>IF(Select2=1,Textiles!$K51,"")</f>
        <v>0.10368530751402324</v>
      </c>
      <c r="I49" s="698">
        <f>Sludge!K51</f>
        <v>0</v>
      </c>
      <c r="J49" s="698" t="str">
        <f>IF(Select2=2,MSW!$K51,"")</f>
        <v/>
      </c>
      <c r="K49" s="698">
        <f>Industry!$K51</f>
        <v>0</v>
      </c>
      <c r="L49" s="699">
        <f t="shared" si="3"/>
        <v>2.8488053282348562</v>
      </c>
      <c r="M49" s="700">
        <f>Recovery_OX!C44</f>
        <v>0</v>
      </c>
      <c r="N49" s="650"/>
      <c r="O49" s="701">
        <f>(L49-M49)*(1-Recovery_OX!F44)</f>
        <v>2.8488053282348562</v>
      </c>
      <c r="P49" s="641"/>
      <c r="Q49" s="652"/>
      <c r="S49" s="695">
        <f t="shared" si="2"/>
        <v>2032</v>
      </c>
      <c r="T49" s="696">
        <f>IF(Select2=1,Food!$W51,"")</f>
        <v>1.0948264479634302</v>
      </c>
      <c r="U49" s="697">
        <f>IF(Select2=1,Paper!$W51,"")</f>
        <v>0.90481343949325244</v>
      </c>
      <c r="V49" s="687">
        <f>IF(Select2=1,Nappies!$W51,"")</f>
        <v>0</v>
      </c>
      <c r="W49" s="697">
        <f>IF(Select2=1,Garden!$W51,"")</f>
        <v>0</v>
      </c>
      <c r="X49" s="687">
        <f>IF(Select2=1,Wood!$W51,"")</f>
        <v>0.54494316753439609</v>
      </c>
      <c r="Y49" s="697">
        <f>IF(Select2=1,Textiles!$W51,"")</f>
        <v>0.11362773426194329</v>
      </c>
      <c r="Z49" s="689">
        <f>Sludge!W51</f>
        <v>0</v>
      </c>
      <c r="AA49" s="689" t="str">
        <f>IF(Select2=2,MSW!$W51,"")</f>
        <v/>
      </c>
      <c r="AB49" s="698">
        <f>Industry!$W51</f>
        <v>0</v>
      </c>
      <c r="AC49" s="699">
        <f t="shared" ref="AC49:AC80" si="4">SUM(T49:AA49)</f>
        <v>2.658210789253022</v>
      </c>
      <c r="AD49" s="700">
        <f>Recovery_OX!R44</f>
        <v>0</v>
      </c>
      <c r="AE49" s="650"/>
      <c r="AF49" s="702">
        <f>(AC49-AD49)*(1-Recovery_OX!U44)</f>
        <v>2.658210789253022</v>
      </c>
    </row>
    <row r="50" spans="2:32">
      <c r="B50" s="695">
        <f t="shared" si="1"/>
        <v>2033</v>
      </c>
      <c r="C50" s="696">
        <f>IF(Select2=1,Food!$K52,"")</f>
        <v>1.0969121238864901</v>
      </c>
      <c r="D50" s="697">
        <f>IF(Select2=1,Paper!$K52,"")</f>
        <v>0.40832295022925502</v>
      </c>
      <c r="E50" s="687">
        <f>IF(Select2=1,Nappies!$K52,"")</f>
        <v>0.56592168479093663</v>
      </c>
      <c r="F50" s="697">
        <f>IF(Select2=1,Garden!$K52,"")</f>
        <v>0</v>
      </c>
      <c r="G50" s="687">
        <f>IF(Select2=1,Wood!$K52,"")</f>
        <v>0</v>
      </c>
      <c r="H50" s="697">
        <f>IF(Select2=1,Textiles!$K52,"")</f>
        <v>9.6675539941123059E-2</v>
      </c>
      <c r="I50" s="698">
        <f>Sludge!K52</f>
        <v>0</v>
      </c>
      <c r="J50" s="698" t="str">
        <f>IF(Select2=2,MSW!$K52,"")</f>
        <v/>
      </c>
      <c r="K50" s="698">
        <f>Industry!$K52</f>
        <v>0</v>
      </c>
      <c r="L50" s="699">
        <f t="shared" si="3"/>
        <v>2.1678322988478049</v>
      </c>
      <c r="M50" s="700">
        <f>Recovery_OX!C45</f>
        <v>0</v>
      </c>
      <c r="N50" s="650"/>
      <c r="O50" s="701">
        <f>(L50-M50)*(1-Recovery_OX!F45)</f>
        <v>2.1678322988478049</v>
      </c>
      <c r="P50" s="641"/>
      <c r="Q50" s="652"/>
      <c r="S50" s="695">
        <f t="shared" si="2"/>
        <v>2033</v>
      </c>
      <c r="T50" s="696">
        <f>IF(Select2=1,Food!$W52,"")</f>
        <v>0.73388411499988193</v>
      </c>
      <c r="U50" s="697">
        <f>IF(Select2=1,Paper!$W52,"")</f>
        <v>0.84364245915135316</v>
      </c>
      <c r="V50" s="687">
        <f>IF(Select2=1,Nappies!$W52,"")</f>
        <v>0</v>
      </c>
      <c r="W50" s="697">
        <f>IF(Select2=1,Garden!$W52,"")</f>
        <v>0</v>
      </c>
      <c r="X50" s="687">
        <f>IF(Select2=1,Wood!$W52,"")</f>
        <v>0.52620007412376724</v>
      </c>
      <c r="Y50" s="697">
        <f>IF(Select2=1,Textiles!$W52,"")</f>
        <v>0.10594579719575131</v>
      </c>
      <c r="Z50" s="689">
        <f>Sludge!W52</f>
        <v>0</v>
      </c>
      <c r="AA50" s="689" t="str">
        <f>IF(Select2=2,MSW!$W52,"")</f>
        <v/>
      </c>
      <c r="AB50" s="698">
        <f>Industry!$W52</f>
        <v>0</v>
      </c>
      <c r="AC50" s="699">
        <f t="shared" si="4"/>
        <v>2.2096724454707539</v>
      </c>
      <c r="AD50" s="700">
        <f>Recovery_OX!R45</f>
        <v>0</v>
      </c>
      <c r="AE50" s="650"/>
      <c r="AF50" s="702">
        <f>(AC50-AD50)*(1-Recovery_OX!U45)</f>
        <v>2.2096724454707539</v>
      </c>
    </row>
    <row r="51" spans="2:32">
      <c r="B51" s="695">
        <f t="shared" si="1"/>
        <v>2034</v>
      </c>
      <c r="C51" s="696">
        <f>IF(Select2=1,Food!$K53,"")</f>
        <v>0.73528218538064305</v>
      </c>
      <c r="D51" s="697">
        <f>IF(Select2=1,Paper!$K53,"")</f>
        <v>0.38071779531952155</v>
      </c>
      <c r="E51" s="687">
        <f>IF(Select2=1,Nappies!$K53,"")</f>
        <v>0.47744821440706203</v>
      </c>
      <c r="F51" s="697">
        <f>IF(Select2=1,Garden!$K53,"")</f>
        <v>0</v>
      </c>
      <c r="G51" s="687">
        <f>IF(Select2=1,Wood!$K53,"")</f>
        <v>0</v>
      </c>
      <c r="H51" s="697">
        <f>IF(Select2=1,Textiles!$K53,"")</f>
        <v>9.0139675977173817E-2</v>
      </c>
      <c r="I51" s="698">
        <f>Sludge!K53</f>
        <v>0</v>
      </c>
      <c r="J51" s="698" t="str">
        <f>IF(Select2=2,MSW!$K53,"")</f>
        <v/>
      </c>
      <c r="K51" s="698">
        <f>Industry!$K53</f>
        <v>0</v>
      </c>
      <c r="L51" s="699">
        <f t="shared" si="3"/>
        <v>1.6835878710844003</v>
      </c>
      <c r="M51" s="700">
        <f>Recovery_OX!C46</f>
        <v>0</v>
      </c>
      <c r="N51" s="650"/>
      <c r="O51" s="701">
        <f>(L51-M51)*(1-Recovery_OX!F46)</f>
        <v>1.6835878710844003</v>
      </c>
      <c r="P51" s="641"/>
      <c r="Q51" s="652"/>
      <c r="S51" s="695">
        <f t="shared" si="2"/>
        <v>2034</v>
      </c>
      <c r="T51" s="696">
        <f>IF(Select2=1,Food!$W53,"")</f>
        <v>0.4919372337515453</v>
      </c>
      <c r="U51" s="697">
        <f>IF(Select2=1,Paper!$W53,"")</f>
        <v>0.78660701512297804</v>
      </c>
      <c r="V51" s="687">
        <f>IF(Select2=1,Nappies!$W53,"")</f>
        <v>0</v>
      </c>
      <c r="W51" s="697">
        <f>IF(Select2=1,Garden!$W53,"")</f>
        <v>0</v>
      </c>
      <c r="X51" s="687">
        <f>IF(Select2=1,Wood!$W53,"")</f>
        <v>0.5081016416090427</v>
      </c>
      <c r="Y51" s="697">
        <f>IF(Select2=1,Textiles!$W53,"")</f>
        <v>9.8783206550327463E-2</v>
      </c>
      <c r="Z51" s="689">
        <f>Sludge!W53</f>
        <v>0</v>
      </c>
      <c r="AA51" s="689" t="str">
        <f>IF(Select2=2,MSW!$W53,"")</f>
        <v/>
      </c>
      <c r="AB51" s="698">
        <f>Industry!$W53</f>
        <v>0</v>
      </c>
      <c r="AC51" s="699">
        <f t="shared" si="4"/>
        <v>1.8854290970338936</v>
      </c>
      <c r="AD51" s="700">
        <f>Recovery_OX!R46</f>
        <v>0</v>
      </c>
      <c r="AE51" s="650"/>
      <c r="AF51" s="702">
        <f>(AC51-AD51)*(1-Recovery_OX!U46)</f>
        <v>1.8854290970338936</v>
      </c>
    </row>
    <row r="52" spans="2:32">
      <c r="B52" s="695">
        <f t="shared" si="1"/>
        <v>2035</v>
      </c>
      <c r="C52" s="696">
        <f>IF(Select2=1,Food!$K54,"")</f>
        <v>0.49287438835353814</v>
      </c>
      <c r="D52" s="697">
        <f>IF(Select2=1,Paper!$K54,"")</f>
        <v>0.35497891948413957</v>
      </c>
      <c r="E52" s="687">
        <f>IF(Select2=1,Nappies!$K54,"")</f>
        <v>0.40280626024200483</v>
      </c>
      <c r="F52" s="697">
        <f>IF(Select2=1,Garden!$K54,"")</f>
        <v>0</v>
      </c>
      <c r="G52" s="687">
        <f>IF(Select2=1,Wood!$K54,"")</f>
        <v>0</v>
      </c>
      <c r="H52" s="697">
        <f>IF(Select2=1,Textiles!$K54,"")</f>
        <v>8.4045676809441527E-2</v>
      </c>
      <c r="I52" s="698">
        <f>Sludge!K54</f>
        <v>0</v>
      </c>
      <c r="J52" s="698" t="str">
        <f>IF(Select2=2,MSW!$K54,"")</f>
        <v/>
      </c>
      <c r="K52" s="698">
        <f>Industry!$K54</f>
        <v>0</v>
      </c>
      <c r="L52" s="699">
        <f t="shared" si="3"/>
        <v>1.3347052448891241</v>
      </c>
      <c r="M52" s="700">
        <f>Recovery_OX!C47</f>
        <v>0</v>
      </c>
      <c r="N52" s="650"/>
      <c r="O52" s="701">
        <f>(L52-M52)*(1-Recovery_OX!F47)</f>
        <v>1.3347052448891241</v>
      </c>
      <c r="P52" s="641"/>
      <c r="Q52" s="652"/>
      <c r="S52" s="695">
        <f t="shared" si="2"/>
        <v>2035</v>
      </c>
      <c r="T52" s="696">
        <f>IF(Select2=1,Food!$W54,"")</f>
        <v>0.32975538917498093</v>
      </c>
      <c r="U52" s="697">
        <f>IF(Select2=1,Paper!$W54,"")</f>
        <v>0.73342751959532948</v>
      </c>
      <c r="V52" s="687">
        <f>IF(Select2=1,Nappies!$W54,"")</f>
        <v>0</v>
      </c>
      <c r="W52" s="697">
        <f>IF(Select2=1,Garden!$W54,"")</f>
        <v>0</v>
      </c>
      <c r="X52" s="687">
        <f>IF(Select2=1,Wood!$W54,"")</f>
        <v>0.49062569714705251</v>
      </c>
      <c r="Y52" s="697">
        <f>IF(Select2=1,Textiles!$W54,"")</f>
        <v>9.2104851298018112E-2</v>
      </c>
      <c r="Z52" s="689">
        <f>Sludge!W54</f>
        <v>0</v>
      </c>
      <c r="AA52" s="689" t="str">
        <f>IF(Select2=2,MSW!$W54,"")</f>
        <v/>
      </c>
      <c r="AB52" s="698">
        <f>Industry!$W54</f>
        <v>0</v>
      </c>
      <c r="AC52" s="699">
        <f t="shared" si="4"/>
        <v>1.6459134572153811</v>
      </c>
      <c r="AD52" s="700">
        <f>Recovery_OX!R47</f>
        <v>0</v>
      </c>
      <c r="AE52" s="650"/>
      <c r="AF52" s="702">
        <f>(AC52-AD52)*(1-Recovery_OX!U47)</f>
        <v>1.6459134572153811</v>
      </c>
    </row>
    <row r="53" spans="2:32">
      <c r="B53" s="695">
        <f t="shared" si="1"/>
        <v>2036</v>
      </c>
      <c r="C53" s="696">
        <f>IF(Select2=1,Food!$K55,"")</f>
        <v>0.33038358269093127</v>
      </c>
      <c r="D53" s="697">
        <f>IF(Select2=1,Paper!$K55,"")</f>
        <v>0.33098015072390297</v>
      </c>
      <c r="E53" s="687">
        <f>IF(Select2=1,Nappies!$K55,"")</f>
        <v>0.33983346967094624</v>
      </c>
      <c r="F53" s="697">
        <f>IF(Select2=1,Garden!$K55,"")</f>
        <v>0</v>
      </c>
      <c r="G53" s="687">
        <f>IF(Select2=1,Wood!$K55,"")</f>
        <v>0</v>
      </c>
      <c r="H53" s="697">
        <f>IF(Select2=1,Textiles!$K55,"")</f>
        <v>7.8363669646935946E-2</v>
      </c>
      <c r="I53" s="698">
        <f>Sludge!K55</f>
        <v>0</v>
      </c>
      <c r="J53" s="698" t="str">
        <f>IF(Select2=2,MSW!$K55,"")</f>
        <v/>
      </c>
      <c r="K53" s="698">
        <f>Industry!$K55</f>
        <v>0</v>
      </c>
      <c r="L53" s="699">
        <f t="shared" si="3"/>
        <v>1.0795608727327164</v>
      </c>
      <c r="M53" s="700">
        <f>Recovery_OX!C48</f>
        <v>0</v>
      </c>
      <c r="N53" s="650"/>
      <c r="O53" s="701">
        <f>(L53-M53)*(1-Recovery_OX!F48)</f>
        <v>1.0795608727327164</v>
      </c>
      <c r="P53" s="641"/>
      <c r="Q53" s="652"/>
      <c r="S53" s="695">
        <f t="shared" si="2"/>
        <v>2036</v>
      </c>
      <c r="T53" s="696">
        <f>IF(Select2=1,Food!$W55,"")</f>
        <v>0.22104164765227335</v>
      </c>
      <c r="U53" s="697">
        <f>IF(Select2=1,Paper!$W55,"")</f>
        <v>0.68384328661963401</v>
      </c>
      <c r="V53" s="687">
        <f>IF(Select2=1,Nappies!$W55,"")</f>
        <v>0</v>
      </c>
      <c r="W53" s="697">
        <f>IF(Select2=1,Garden!$W55,"")</f>
        <v>0</v>
      </c>
      <c r="X53" s="687">
        <f>IF(Select2=1,Wood!$W55,"")</f>
        <v>0.4737508305203384</v>
      </c>
      <c r="Y53" s="697">
        <f>IF(Select2=1,Textiles!$W55,"")</f>
        <v>8.5877994133628455E-2</v>
      </c>
      <c r="Z53" s="689">
        <f>Sludge!W55</f>
        <v>0</v>
      </c>
      <c r="AA53" s="689" t="str">
        <f>IF(Select2=2,MSW!$W55,"")</f>
        <v/>
      </c>
      <c r="AB53" s="698">
        <f>Industry!$W55</f>
        <v>0</v>
      </c>
      <c r="AC53" s="699">
        <f t="shared" si="4"/>
        <v>1.4645137589258743</v>
      </c>
      <c r="AD53" s="700">
        <f>Recovery_OX!R48</f>
        <v>0</v>
      </c>
      <c r="AE53" s="650"/>
      <c r="AF53" s="702">
        <f>(AC53-AD53)*(1-Recovery_OX!U48)</f>
        <v>1.4645137589258743</v>
      </c>
    </row>
    <row r="54" spans="2:32">
      <c r="B54" s="695">
        <f t="shared" si="1"/>
        <v>2037</v>
      </c>
      <c r="C54" s="696">
        <f>IF(Select2=1,Food!$K56,"")</f>
        <v>0.22146273835880453</v>
      </c>
      <c r="D54" s="697">
        <f>IF(Select2=1,Paper!$K56,"")</f>
        <v>0.3086038470465064</v>
      </c>
      <c r="E54" s="687">
        <f>IF(Select2=1,Nappies!$K56,"")</f>
        <v>0.28670554186325159</v>
      </c>
      <c r="F54" s="697">
        <f>IF(Select2=1,Garden!$K56,"")</f>
        <v>0</v>
      </c>
      <c r="G54" s="687">
        <f>IF(Select2=1,Wood!$K56,"")</f>
        <v>0</v>
      </c>
      <c r="H54" s="697">
        <f>IF(Select2=1,Textiles!$K56,"")</f>
        <v>7.3065801283954429E-2</v>
      </c>
      <c r="I54" s="698">
        <f>Sludge!K56</f>
        <v>0</v>
      </c>
      <c r="J54" s="698" t="str">
        <f>IF(Select2=2,MSW!$K56,"")</f>
        <v/>
      </c>
      <c r="K54" s="698">
        <f>Industry!$K56</f>
        <v>0</v>
      </c>
      <c r="L54" s="699">
        <f t="shared" si="3"/>
        <v>0.88983792855251698</v>
      </c>
      <c r="M54" s="700">
        <f>Recovery_OX!C49</f>
        <v>0</v>
      </c>
      <c r="N54" s="650"/>
      <c r="O54" s="701">
        <f>(L54-M54)*(1-Recovery_OX!F49)</f>
        <v>0.88983792855251698</v>
      </c>
      <c r="P54" s="641"/>
      <c r="Q54" s="652"/>
      <c r="S54" s="695">
        <f t="shared" si="2"/>
        <v>2037</v>
      </c>
      <c r="T54" s="696">
        <f>IF(Select2=1,Food!$W56,"")</f>
        <v>0.14816864743006544</v>
      </c>
      <c r="U54" s="697">
        <f>IF(Select2=1,Paper!$W56,"")</f>
        <v>0.63761125422831877</v>
      </c>
      <c r="V54" s="687">
        <f>IF(Select2=1,Nappies!$W56,"")</f>
        <v>0</v>
      </c>
      <c r="W54" s="697">
        <f>IF(Select2=1,Garden!$W56,"")</f>
        <v>0</v>
      </c>
      <c r="X54" s="687">
        <f>IF(Select2=1,Wood!$W56,"")</f>
        <v>0.4574563679069592</v>
      </c>
      <c r="Y54" s="697">
        <f>IF(Select2=1,Textiles!$W56,"")</f>
        <v>8.0072110996114443E-2</v>
      </c>
      <c r="Z54" s="689">
        <f>Sludge!W56</f>
        <v>0</v>
      </c>
      <c r="AA54" s="689" t="str">
        <f>IF(Select2=2,MSW!$W56,"")</f>
        <v/>
      </c>
      <c r="AB54" s="698">
        <f>Industry!$W56</f>
        <v>0</v>
      </c>
      <c r="AC54" s="699">
        <f t="shared" si="4"/>
        <v>1.3233083805614578</v>
      </c>
      <c r="AD54" s="700">
        <f>Recovery_OX!R49</f>
        <v>0</v>
      </c>
      <c r="AE54" s="650"/>
      <c r="AF54" s="702">
        <f>(AC54-AD54)*(1-Recovery_OX!U49)</f>
        <v>1.3233083805614578</v>
      </c>
    </row>
    <row r="55" spans="2:32">
      <c r="B55" s="695">
        <f t="shared" si="1"/>
        <v>2038</v>
      </c>
      <c r="C55" s="696">
        <f>IF(Select2=1,Food!$K57,"")</f>
        <v>0.14845091297185262</v>
      </c>
      <c r="D55" s="697">
        <f>IF(Select2=1,Paper!$K57,"")</f>
        <v>0.28774031978536313</v>
      </c>
      <c r="E55" s="687">
        <f>IF(Select2=1,Nappies!$K57,"")</f>
        <v>0.24188337839322696</v>
      </c>
      <c r="F55" s="697">
        <f>IF(Select2=1,Garden!$K57,"")</f>
        <v>0</v>
      </c>
      <c r="G55" s="687">
        <f>IF(Select2=1,Wood!$K57,"")</f>
        <v>0</v>
      </c>
      <c r="H55" s="697">
        <f>IF(Select2=1,Textiles!$K57,"")</f>
        <v>6.8126101563635202E-2</v>
      </c>
      <c r="I55" s="698">
        <f>Sludge!K57</f>
        <v>0</v>
      </c>
      <c r="J55" s="698" t="str">
        <f>IF(Select2=2,MSW!$K57,"")</f>
        <v/>
      </c>
      <c r="K55" s="698">
        <f>Industry!$K57</f>
        <v>0</v>
      </c>
      <c r="L55" s="699">
        <f t="shared" si="3"/>
        <v>0.74620071271407784</v>
      </c>
      <c r="M55" s="700">
        <f>Recovery_OX!C50</f>
        <v>0</v>
      </c>
      <c r="N55" s="650"/>
      <c r="O55" s="701">
        <f>(L55-M55)*(1-Recovery_OX!F50)</f>
        <v>0.74620071271407784</v>
      </c>
      <c r="P55" s="641"/>
      <c r="Q55" s="652"/>
      <c r="S55" s="695">
        <f t="shared" si="2"/>
        <v>2038</v>
      </c>
      <c r="T55" s="696">
        <f>IF(Select2=1,Food!$W57,"")</f>
        <v>9.9320414566359885E-2</v>
      </c>
      <c r="U55" s="697">
        <f>IF(Select2=1,Paper!$W57,"")</f>
        <v>0.59450479294496483</v>
      </c>
      <c r="V55" s="687">
        <f>IF(Select2=1,Nappies!$W57,"")</f>
        <v>0</v>
      </c>
      <c r="W55" s="697">
        <f>IF(Select2=1,Garden!$W57,"")</f>
        <v>0</v>
      </c>
      <c r="X55" s="687">
        <f>IF(Select2=1,Wood!$W57,"")</f>
        <v>0.44172234655247378</v>
      </c>
      <c r="Y55" s="697">
        <f>IF(Select2=1,Textiles!$W57,"")</f>
        <v>7.4658741439600218E-2</v>
      </c>
      <c r="Z55" s="689">
        <f>Sludge!W57</f>
        <v>0</v>
      </c>
      <c r="AA55" s="689" t="str">
        <f>IF(Select2=2,MSW!$W57,"")</f>
        <v/>
      </c>
      <c r="AB55" s="698">
        <f>Industry!$W57</f>
        <v>0</v>
      </c>
      <c r="AC55" s="699">
        <f t="shared" si="4"/>
        <v>1.2102062955033988</v>
      </c>
      <c r="AD55" s="700">
        <f>Recovery_OX!R50</f>
        <v>0</v>
      </c>
      <c r="AE55" s="650"/>
      <c r="AF55" s="702">
        <f>(AC55-AD55)*(1-Recovery_OX!U50)</f>
        <v>1.2102062955033988</v>
      </c>
    </row>
    <row r="56" spans="2:32">
      <c r="B56" s="695">
        <f t="shared" si="1"/>
        <v>2039</v>
      </c>
      <c r="C56" s="696">
        <f>IF(Select2=1,Food!$K58,"")</f>
        <v>9.9509622817324922E-2</v>
      </c>
      <c r="D56" s="697">
        <f>IF(Select2=1,Paper!$K58,"")</f>
        <v>0.26828729590563383</v>
      </c>
      <c r="E56" s="687">
        <f>IF(Select2=1,Nappies!$K58,"")</f>
        <v>0.20406849606983551</v>
      </c>
      <c r="F56" s="697">
        <f>IF(Select2=1,Garden!$K58,"")</f>
        <v>0</v>
      </c>
      <c r="G56" s="687">
        <f>IF(Select2=1,Wood!$K58,"")</f>
        <v>0</v>
      </c>
      <c r="H56" s="697">
        <f>IF(Select2=1,Textiles!$K58,"")</f>
        <v>6.3520356072218426E-2</v>
      </c>
      <c r="I56" s="698">
        <f>Sludge!K58</f>
        <v>0</v>
      </c>
      <c r="J56" s="698" t="str">
        <f>IF(Select2=2,MSW!$K58,"")</f>
        <v/>
      </c>
      <c r="K56" s="698">
        <f>Industry!$K58</f>
        <v>0</v>
      </c>
      <c r="L56" s="699">
        <f t="shared" si="3"/>
        <v>0.63538577086501258</v>
      </c>
      <c r="M56" s="700">
        <f>Recovery_OX!C51</f>
        <v>0</v>
      </c>
      <c r="N56" s="650"/>
      <c r="O56" s="701">
        <f>(L56-M56)*(1-Recovery_OX!F51)</f>
        <v>0.63538577086501258</v>
      </c>
      <c r="P56" s="641"/>
      <c r="Q56" s="652"/>
      <c r="S56" s="695">
        <f t="shared" si="2"/>
        <v>2039</v>
      </c>
      <c r="T56" s="696">
        <f>IF(Select2=1,Food!$W58,"")</f>
        <v>6.6576464864401136E-2</v>
      </c>
      <c r="U56" s="697">
        <f>IF(Select2=1,Paper!$W58,"")</f>
        <v>0.55431259484635065</v>
      </c>
      <c r="V56" s="687">
        <f>IF(Select2=1,Nappies!$W58,"")</f>
        <v>0</v>
      </c>
      <c r="W56" s="697">
        <f>IF(Select2=1,Garden!$W58,"")</f>
        <v>0</v>
      </c>
      <c r="X56" s="687">
        <f>IF(Select2=1,Wood!$W58,"")</f>
        <v>0.42652949031307041</v>
      </c>
      <c r="Y56" s="697">
        <f>IF(Select2=1,Textiles!$W58,"")</f>
        <v>6.9611349120239363E-2</v>
      </c>
      <c r="Z56" s="689">
        <f>Sludge!W58</f>
        <v>0</v>
      </c>
      <c r="AA56" s="689" t="str">
        <f>IF(Select2=2,MSW!$W58,"")</f>
        <v/>
      </c>
      <c r="AB56" s="698">
        <f>Industry!$W58</f>
        <v>0</v>
      </c>
      <c r="AC56" s="699">
        <f t="shared" si="4"/>
        <v>1.1170298991440615</v>
      </c>
      <c r="AD56" s="700">
        <f>Recovery_OX!R51</f>
        <v>0</v>
      </c>
      <c r="AE56" s="650"/>
      <c r="AF56" s="702">
        <f>(AC56-AD56)*(1-Recovery_OX!U51)</f>
        <v>1.1170298991440615</v>
      </c>
    </row>
    <row r="57" spans="2:32">
      <c r="B57" s="695">
        <f t="shared" si="1"/>
        <v>2040</v>
      </c>
      <c r="C57" s="696">
        <f>IF(Select2=1,Food!$K59,"")</f>
        <v>6.6703294947898353E-2</v>
      </c>
      <c r="D57" s="697">
        <f>IF(Select2=1,Paper!$K59,"")</f>
        <v>0.25014941666169138</v>
      </c>
      <c r="E57" s="687">
        <f>IF(Select2=1,Nappies!$K59,"")</f>
        <v>0.1721654103098576</v>
      </c>
      <c r="F57" s="697">
        <f>IF(Select2=1,Garden!$K59,"")</f>
        <v>0</v>
      </c>
      <c r="G57" s="687">
        <f>IF(Select2=1,Wood!$K59,"")</f>
        <v>0</v>
      </c>
      <c r="H57" s="697">
        <f>IF(Select2=1,Textiles!$K59,"")</f>
        <v>5.9225987439961741E-2</v>
      </c>
      <c r="I57" s="698">
        <f>Sludge!K59</f>
        <v>0</v>
      </c>
      <c r="J57" s="698" t="str">
        <f>IF(Select2=2,MSW!$K59,"")</f>
        <v/>
      </c>
      <c r="K57" s="698">
        <f>Industry!$K59</f>
        <v>0</v>
      </c>
      <c r="L57" s="699">
        <f t="shared" si="3"/>
        <v>0.54824410935940904</v>
      </c>
      <c r="M57" s="700">
        <f>Recovery_OX!C52</f>
        <v>0</v>
      </c>
      <c r="N57" s="650"/>
      <c r="O57" s="701">
        <f>(L57-M57)*(1-Recovery_OX!F52)</f>
        <v>0.54824410935940904</v>
      </c>
      <c r="P57" s="641"/>
      <c r="Q57" s="652"/>
      <c r="S57" s="695">
        <f t="shared" si="2"/>
        <v>2040</v>
      </c>
      <c r="T57" s="696">
        <f>IF(Select2=1,Food!$W59,"")</f>
        <v>4.4627538992795493E-2</v>
      </c>
      <c r="U57" s="697">
        <f>IF(Select2=1,Paper!$W59,"")</f>
        <v>0.51683763773076707</v>
      </c>
      <c r="V57" s="687">
        <f>IF(Select2=1,Nappies!$W59,"")</f>
        <v>0</v>
      </c>
      <c r="W57" s="697">
        <f>IF(Select2=1,Garden!$W59,"")</f>
        <v>0</v>
      </c>
      <c r="X57" s="687">
        <f>IF(Select2=1,Wood!$W59,"")</f>
        <v>0.41185918603988003</v>
      </c>
      <c r="Y57" s="697">
        <f>IF(Select2=1,Textiles!$W59,"")</f>
        <v>6.4905191715026567E-2</v>
      </c>
      <c r="Z57" s="689">
        <f>Sludge!W59</f>
        <v>0</v>
      </c>
      <c r="AA57" s="689" t="str">
        <f>IF(Select2=2,MSW!$W59,"")</f>
        <v/>
      </c>
      <c r="AB57" s="698">
        <f>Industry!$W59</f>
        <v>0</v>
      </c>
      <c r="AC57" s="699">
        <f t="shared" si="4"/>
        <v>1.0382295544784692</v>
      </c>
      <c r="AD57" s="700">
        <f>Recovery_OX!R52</f>
        <v>0</v>
      </c>
      <c r="AE57" s="650"/>
      <c r="AF57" s="702">
        <f>(AC57-AD57)*(1-Recovery_OX!U52)</f>
        <v>1.0382295544784692</v>
      </c>
    </row>
    <row r="58" spans="2:32">
      <c r="B58" s="695">
        <f t="shared" si="1"/>
        <v>2041</v>
      </c>
      <c r="C58" s="696">
        <f>IF(Select2=1,Food!$K60,"")</f>
        <v>4.4712555740204059E-2</v>
      </c>
      <c r="D58" s="697">
        <f>IF(Select2=1,Paper!$K60,"")</f>
        <v>0.23323777014843908</v>
      </c>
      <c r="E58" s="687">
        <f>IF(Select2=1,Nappies!$K60,"")</f>
        <v>0.14524989931330717</v>
      </c>
      <c r="F58" s="697">
        <f>IF(Select2=1,Garden!$K60,"")</f>
        <v>0</v>
      </c>
      <c r="G58" s="687">
        <f>IF(Select2=1,Wood!$K60,"")</f>
        <v>0</v>
      </c>
      <c r="H58" s="697">
        <f>IF(Select2=1,Textiles!$K60,"")</f>
        <v>5.5221944666847642E-2</v>
      </c>
      <c r="I58" s="698">
        <f>Sludge!K60</f>
        <v>0</v>
      </c>
      <c r="J58" s="698" t="str">
        <f>IF(Select2=2,MSW!$K60,"")</f>
        <v/>
      </c>
      <c r="K58" s="698">
        <f>Industry!$K60</f>
        <v>0</v>
      </c>
      <c r="L58" s="699">
        <f t="shared" si="3"/>
        <v>0.47842216986879799</v>
      </c>
      <c r="M58" s="700">
        <f>Recovery_OX!C53</f>
        <v>0</v>
      </c>
      <c r="N58" s="650"/>
      <c r="O58" s="701">
        <f>(L58-M58)*(1-Recovery_OX!F53)</f>
        <v>0.47842216986879799</v>
      </c>
      <c r="P58" s="641"/>
      <c r="Q58" s="652"/>
      <c r="S58" s="695">
        <f t="shared" si="2"/>
        <v>2041</v>
      </c>
      <c r="T58" s="696">
        <f>IF(Select2=1,Food!$W60,"")</f>
        <v>2.9914733992107968E-2</v>
      </c>
      <c r="U58" s="697">
        <f>IF(Select2=1,Paper!$W60,"")</f>
        <v>0.48189621931495663</v>
      </c>
      <c r="V58" s="687">
        <f>IF(Select2=1,Nappies!$W60,"")</f>
        <v>0</v>
      </c>
      <c r="W58" s="697">
        <f>IF(Select2=1,Garden!$W60,"")</f>
        <v>0</v>
      </c>
      <c r="X58" s="687">
        <f>IF(Select2=1,Wood!$W60,"")</f>
        <v>0.39769346077554096</v>
      </c>
      <c r="Y58" s="697">
        <f>IF(Select2=1,Textiles!$W60,"")</f>
        <v>6.0517199634901521E-2</v>
      </c>
      <c r="Z58" s="689">
        <f>Sludge!W60</f>
        <v>0</v>
      </c>
      <c r="AA58" s="689" t="str">
        <f>IF(Select2=2,MSW!$W60,"")</f>
        <v/>
      </c>
      <c r="AB58" s="698">
        <f>Industry!$W60</f>
        <v>0</v>
      </c>
      <c r="AC58" s="699">
        <f t="shared" si="4"/>
        <v>0.97002161371750717</v>
      </c>
      <c r="AD58" s="700">
        <f>Recovery_OX!R53</f>
        <v>0</v>
      </c>
      <c r="AE58" s="650"/>
      <c r="AF58" s="702">
        <f>(AC58-AD58)*(1-Recovery_OX!U53)</f>
        <v>0.97002161371750717</v>
      </c>
    </row>
    <row r="59" spans="2:32">
      <c r="B59" s="695">
        <f t="shared" si="1"/>
        <v>2042</v>
      </c>
      <c r="C59" s="696">
        <f>IF(Select2=1,Food!$K61,"")</f>
        <v>2.9971722422144676E-2</v>
      </c>
      <c r="D59" s="697">
        <f>IF(Select2=1,Paper!$K61,"")</f>
        <v>0.2174694554550487</v>
      </c>
      <c r="E59" s="687">
        <f>IF(Select2=1,Nappies!$K61,"")</f>
        <v>0.12254222966480452</v>
      </c>
      <c r="F59" s="697">
        <f>IF(Select2=1,Garden!$K61,"")</f>
        <v>0</v>
      </c>
      <c r="G59" s="687">
        <f>IF(Select2=1,Wood!$K61,"")</f>
        <v>0</v>
      </c>
      <c r="H59" s="697">
        <f>IF(Select2=1,Textiles!$K61,"")</f>
        <v>5.1488599930556975E-2</v>
      </c>
      <c r="I59" s="698">
        <f>Sludge!K61</f>
        <v>0</v>
      </c>
      <c r="J59" s="698" t="str">
        <f>IF(Select2=2,MSW!$K61,"")</f>
        <v/>
      </c>
      <c r="K59" s="698">
        <f>Industry!$K61</f>
        <v>0</v>
      </c>
      <c r="L59" s="699">
        <f t="shared" si="3"/>
        <v>0.42147200747255487</v>
      </c>
      <c r="M59" s="700">
        <f>Recovery_OX!C54</f>
        <v>0</v>
      </c>
      <c r="N59" s="650"/>
      <c r="O59" s="701">
        <f>(L59-M59)*(1-Recovery_OX!F54)</f>
        <v>0.42147200747255487</v>
      </c>
      <c r="P59" s="641"/>
      <c r="Q59" s="652"/>
      <c r="S59" s="695">
        <f t="shared" si="2"/>
        <v>2042</v>
      </c>
      <c r="T59" s="696">
        <f>IF(Select2=1,Food!$W61,"")</f>
        <v>2.0052445866733715E-2</v>
      </c>
      <c r="U59" s="697">
        <f>IF(Select2=1,Paper!$W61,"")</f>
        <v>0.44931705672530697</v>
      </c>
      <c r="V59" s="687">
        <f>IF(Select2=1,Nappies!$W61,"")</f>
        <v>0</v>
      </c>
      <c r="W59" s="697">
        <f>IF(Select2=1,Garden!$W61,"")</f>
        <v>0</v>
      </c>
      <c r="X59" s="687">
        <f>IF(Select2=1,Wood!$W61,"")</f>
        <v>0.38401495973507843</v>
      </c>
      <c r="Y59" s="697">
        <f>IF(Select2=1,Textiles!$W61,"")</f>
        <v>5.6425862937596688E-2</v>
      </c>
      <c r="Z59" s="689">
        <f>Sludge!W61</f>
        <v>0</v>
      </c>
      <c r="AA59" s="689" t="str">
        <f>IF(Select2=2,MSW!$W61,"")</f>
        <v/>
      </c>
      <c r="AB59" s="698">
        <f>Industry!$W61</f>
        <v>0</v>
      </c>
      <c r="AC59" s="699">
        <f t="shared" si="4"/>
        <v>0.90981032526471584</v>
      </c>
      <c r="AD59" s="700">
        <f>Recovery_OX!R54</f>
        <v>0</v>
      </c>
      <c r="AE59" s="650"/>
      <c r="AF59" s="702">
        <f>(AC59-AD59)*(1-Recovery_OX!U54)</f>
        <v>0.90981032526471584</v>
      </c>
    </row>
    <row r="60" spans="2:32">
      <c r="B60" s="695">
        <f t="shared" si="1"/>
        <v>2043</v>
      </c>
      <c r="C60" s="696">
        <f>IF(Select2=1,Food!$K62,"")</f>
        <v>2.0090646353779419E-2</v>
      </c>
      <c r="D60" s="697">
        <f>IF(Select2=1,Paper!$K62,"")</f>
        <v>0.20276717628459931</v>
      </c>
      <c r="E60" s="687">
        <f>IF(Select2=1,Nappies!$K62,"")</f>
        <v>0.10338456771546924</v>
      </c>
      <c r="F60" s="697">
        <f>IF(Select2=1,Garden!$K62,"")</f>
        <v>0</v>
      </c>
      <c r="G60" s="687">
        <f>IF(Select2=1,Wood!$K62,"")</f>
        <v>0</v>
      </c>
      <c r="H60" s="697">
        <f>IF(Select2=1,Textiles!$K62,"")</f>
        <v>4.8007652370861166E-2</v>
      </c>
      <c r="I60" s="698">
        <f>Sludge!K62</f>
        <v>0</v>
      </c>
      <c r="J60" s="698" t="str">
        <f>IF(Select2=2,MSW!$K62,"")</f>
        <v/>
      </c>
      <c r="K60" s="698">
        <f>Industry!$K62</f>
        <v>0</v>
      </c>
      <c r="L60" s="699">
        <f t="shared" si="3"/>
        <v>0.37425004272470913</v>
      </c>
      <c r="M60" s="700">
        <f>Recovery_OX!C55</f>
        <v>0</v>
      </c>
      <c r="N60" s="650"/>
      <c r="O60" s="701">
        <f>(L60-M60)*(1-Recovery_OX!F55)</f>
        <v>0.37425004272470913</v>
      </c>
      <c r="P60" s="641"/>
      <c r="Q60" s="652"/>
      <c r="S60" s="695">
        <f t="shared" si="2"/>
        <v>2043</v>
      </c>
      <c r="T60" s="696">
        <f>IF(Select2=1,Food!$W62,"")</f>
        <v>1.344155643651611E-2</v>
      </c>
      <c r="U60" s="697">
        <f>IF(Select2=1,Paper!$W62,"")</f>
        <v>0.41894044686900661</v>
      </c>
      <c r="V60" s="687">
        <f>IF(Select2=1,Nappies!$W62,"")</f>
        <v>0</v>
      </c>
      <c r="W60" s="697">
        <f>IF(Select2=1,Garden!$W62,"")</f>
        <v>0</v>
      </c>
      <c r="X60" s="687">
        <f>IF(Select2=1,Wood!$W62,"")</f>
        <v>0.37080692504412305</v>
      </c>
      <c r="Y60" s="697">
        <f>IF(Select2=1,Textiles!$W62,"")</f>
        <v>5.2611125885875243E-2</v>
      </c>
      <c r="Z60" s="689">
        <f>Sludge!W62</f>
        <v>0</v>
      </c>
      <c r="AA60" s="689" t="str">
        <f>IF(Select2=2,MSW!$W62,"")</f>
        <v/>
      </c>
      <c r="AB60" s="698">
        <f>Industry!$W62</f>
        <v>0</v>
      </c>
      <c r="AC60" s="699">
        <f t="shared" si="4"/>
        <v>0.85580005423552108</v>
      </c>
      <c r="AD60" s="700">
        <f>Recovery_OX!R55</f>
        <v>0</v>
      </c>
      <c r="AE60" s="650"/>
      <c r="AF60" s="702">
        <f>(AC60-AD60)*(1-Recovery_OX!U55)</f>
        <v>0.85580005423552108</v>
      </c>
    </row>
    <row r="61" spans="2:32">
      <c r="B61" s="695">
        <f t="shared" si="1"/>
        <v>2044</v>
      </c>
      <c r="C61" s="696">
        <f>IF(Select2=1,Food!$K63,"")</f>
        <v>1.3467162988751171E-2</v>
      </c>
      <c r="D61" s="697">
        <f>IF(Select2=1,Paper!$K63,"")</f>
        <v>0.18905886204754035</v>
      </c>
      <c r="E61" s="687">
        <f>IF(Select2=1,Nappies!$K63,"")</f>
        <v>8.7221922360567763E-2</v>
      </c>
      <c r="F61" s="697">
        <f>IF(Select2=1,Garden!$K63,"")</f>
        <v>0</v>
      </c>
      <c r="G61" s="687">
        <f>IF(Select2=1,Wood!$K63,"")</f>
        <v>0</v>
      </c>
      <c r="H61" s="697">
        <f>IF(Select2=1,Textiles!$K63,"")</f>
        <v>4.4762038378784098E-2</v>
      </c>
      <c r="I61" s="698">
        <f>Sludge!K63</f>
        <v>0</v>
      </c>
      <c r="J61" s="698" t="str">
        <f>IF(Select2=2,MSW!$K63,"")</f>
        <v/>
      </c>
      <c r="K61" s="698">
        <f>Industry!$K63</f>
        <v>0</v>
      </c>
      <c r="L61" s="699">
        <f t="shared" si="3"/>
        <v>0.33450998577564339</v>
      </c>
      <c r="M61" s="700">
        <f>Recovery_OX!C56</f>
        <v>0</v>
      </c>
      <c r="N61" s="650"/>
      <c r="O61" s="701">
        <f>(L61-M61)*(1-Recovery_OX!F56)</f>
        <v>0.33450998577564339</v>
      </c>
      <c r="P61" s="641"/>
      <c r="Q61" s="652"/>
      <c r="S61" s="695">
        <f t="shared" si="2"/>
        <v>2044</v>
      </c>
      <c r="T61" s="696">
        <f>IF(Select2=1,Food!$W63,"")</f>
        <v>9.0101447293161226E-3</v>
      </c>
      <c r="U61" s="697">
        <f>IF(Select2=1,Paper!$W63,"")</f>
        <v>0.39061748356929804</v>
      </c>
      <c r="V61" s="687">
        <f>IF(Select2=1,Nappies!$W63,"")</f>
        <v>0</v>
      </c>
      <c r="W61" s="697">
        <f>IF(Select2=1,Garden!$W63,"")</f>
        <v>0</v>
      </c>
      <c r="X61" s="687">
        <f>IF(Select2=1,Wood!$W63,"")</f>
        <v>0.35805317520841867</v>
      </c>
      <c r="Y61" s="697">
        <f>IF(Select2=1,Textiles!$W63,"")</f>
        <v>4.9054288634283939E-2</v>
      </c>
      <c r="Z61" s="689">
        <f>Sludge!W63</f>
        <v>0</v>
      </c>
      <c r="AA61" s="689" t="str">
        <f>IF(Select2=2,MSW!$W63,"")</f>
        <v/>
      </c>
      <c r="AB61" s="698">
        <f>Industry!$W63</f>
        <v>0</v>
      </c>
      <c r="AC61" s="699">
        <f t="shared" si="4"/>
        <v>0.80673509214131678</v>
      </c>
      <c r="AD61" s="700">
        <f>Recovery_OX!R56</f>
        <v>0</v>
      </c>
      <c r="AE61" s="650"/>
      <c r="AF61" s="702">
        <f>(AC61-AD61)*(1-Recovery_OX!U56)</f>
        <v>0.80673509214131678</v>
      </c>
    </row>
    <row r="62" spans="2:32">
      <c r="B62" s="695">
        <f t="shared" si="1"/>
        <v>2045</v>
      </c>
      <c r="C62" s="696">
        <f>IF(Select2=1,Food!$K64,"")</f>
        <v>9.0273093145891419E-3</v>
      </c>
      <c r="D62" s="697">
        <f>IF(Select2=1,Paper!$K64,"")</f>
        <v>0.17627731457157786</v>
      </c>
      <c r="E62" s="687">
        <f>IF(Select2=1,Nappies!$K64,"")</f>
        <v>7.3586067131512417E-2</v>
      </c>
      <c r="F62" s="697">
        <f>IF(Select2=1,Garden!$K64,"")</f>
        <v>0</v>
      </c>
      <c r="G62" s="687">
        <f>IF(Select2=1,Wood!$K64,"")</f>
        <v>0</v>
      </c>
      <c r="H62" s="697">
        <f>IF(Select2=1,Textiles!$K64,"")</f>
        <v>4.1735847950771163E-2</v>
      </c>
      <c r="I62" s="698">
        <f>Sludge!K64</f>
        <v>0</v>
      </c>
      <c r="J62" s="698" t="str">
        <f>IF(Select2=2,MSW!$K64,"")</f>
        <v/>
      </c>
      <c r="K62" s="698">
        <f>Industry!$K64</f>
        <v>0</v>
      </c>
      <c r="L62" s="699">
        <f t="shared" si="3"/>
        <v>0.3006265389684506</v>
      </c>
      <c r="M62" s="700">
        <f>Recovery_OX!C57</f>
        <v>0</v>
      </c>
      <c r="N62" s="650"/>
      <c r="O62" s="701">
        <f>(L62-M62)*(1-Recovery_OX!F57)</f>
        <v>0.3006265389684506</v>
      </c>
      <c r="P62" s="641"/>
      <c r="Q62" s="652"/>
      <c r="S62" s="695">
        <f t="shared" si="2"/>
        <v>2045</v>
      </c>
      <c r="T62" s="696">
        <f>IF(Select2=1,Food!$W64,"")</f>
        <v>6.0396806297429552E-3</v>
      </c>
      <c r="U62" s="697">
        <f>IF(Select2=1,Paper!$W64,"")</f>
        <v>0.3642093276272268</v>
      </c>
      <c r="V62" s="687">
        <f>IF(Select2=1,Nappies!$W64,"")</f>
        <v>0</v>
      </c>
      <c r="W62" s="697">
        <f>IF(Select2=1,Garden!$W64,"")</f>
        <v>0</v>
      </c>
      <c r="X62" s="687">
        <f>IF(Select2=1,Wood!$W64,"")</f>
        <v>0.34573808528946848</v>
      </c>
      <c r="Y62" s="697">
        <f>IF(Select2=1,Textiles!$W64,"")</f>
        <v>4.5737915562488941E-2</v>
      </c>
      <c r="Z62" s="689">
        <f>Sludge!W64</f>
        <v>0</v>
      </c>
      <c r="AA62" s="689" t="str">
        <f>IF(Select2=2,MSW!$W64,"")</f>
        <v/>
      </c>
      <c r="AB62" s="698">
        <f>Industry!$W64</f>
        <v>0</v>
      </c>
      <c r="AC62" s="699">
        <f t="shared" si="4"/>
        <v>0.76172500910892726</v>
      </c>
      <c r="AD62" s="700">
        <f>Recovery_OX!R57</f>
        <v>0</v>
      </c>
      <c r="AE62" s="650"/>
      <c r="AF62" s="702">
        <f>(AC62-AD62)*(1-Recovery_OX!U57)</f>
        <v>0.76172500910892726</v>
      </c>
    </row>
    <row r="63" spans="2:32">
      <c r="B63" s="695">
        <f t="shared" si="1"/>
        <v>2046</v>
      </c>
      <c r="C63" s="696">
        <f>IF(Select2=1,Food!$K65,"")</f>
        <v>6.0511863953333495E-3</v>
      </c>
      <c r="D63" s="697">
        <f>IF(Select2=1,Paper!$K65,"")</f>
        <v>0.16435987869615598</v>
      </c>
      <c r="E63" s="687">
        <f>IF(Select2=1,Nappies!$K65,"")</f>
        <v>6.2081975830556607E-2</v>
      </c>
      <c r="F63" s="697">
        <f>IF(Select2=1,Garden!$K65,"")</f>
        <v>0</v>
      </c>
      <c r="G63" s="687">
        <f>IF(Select2=1,Wood!$K65,"")</f>
        <v>0</v>
      </c>
      <c r="H63" s="697">
        <f>IF(Select2=1,Textiles!$K65,"")</f>
        <v>3.8914246697833374E-2</v>
      </c>
      <c r="I63" s="698">
        <f>Sludge!K65</f>
        <v>0</v>
      </c>
      <c r="J63" s="698" t="str">
        <f>IF(Select2=2,MSW!$K65,"")</f>
        <v/>
      </c>
      <c r="K63" s="698">
        <f>Industry!$K65</f>
        <v>0</v>
      </c>
      <c r="L63" s="699">
        <f t="shared" si="3"/>
        <v>0.27140728761987931</v>
      </c>
      <c r="M63" s="700">
        <f>Recovery_OX!C58</f>
        <v>0</v>
      </c>
      <c r="N63" s="650"/>
      <c r="O63" s="701">
        <f>(L63-M63)*(1-Recovery_OX!F58)</f>
        <v>0.27140728761987931</v>
      </c>
      <c r="P63" s="641"/>
      <c r="Q63" s="652"/>
      <c r="S63" s="695">
        <f t="shared" si="2"/>
        <v>2046</v>
      </c>
      <c r="T63" s="696">
        <f>IF(Select2=1,Food!$W65,"")</f>
        <v>4.0485189977698573E-3</v>
      </c>
      <c r="U63" s="697">
        <f>IF(Select2=1,Paper!$W65,"")</f>
        <v>0.33958652623172703</v>
      </c>
      <c r="V63" s="687">
        <f>IF(Select2=1,Nappies!$W65,"")</f>
        <v>0</v>
      </c>
      <c r="W63" s="697">
        <f>IF(Select2=1,Garden!$W65,"")</f>
        <v>0</v>
      </c>
      <c r="X63" s="687">
        <f>IF(Select2=1,Wood!$W65,"")</f>
        <v>0.33384656776203125</v>
      </c>
      <c r="Y63" s="697">
        <f>IF(Select2=1,Textiles!$W65,"")</f>
        <v>4.2645749805844776E-2</v>
      </c>
      <c r="Z63" s="689">
        <f>Sludge!W65</f>
        <v>0</v>
      </c>
      <c r="AA63" s="689" t="str">
        <f>IF(Select2=2,MSW!$W65,"")</f>
        <v/>
      </c>
      <c r="AB63" s="698">
        <f>Industry!$W65</f>
        <v>0</v>
      </c>
      <c r="AC63" s="699">
        <f t="shared" si="4"/>
        <v>0.72012736279737299</v>
      </c>
      <c r="AD63" s="700">
        <f>Recovery_OX!R58</f>
        <v>0</v>
      </c>
      <c r="AE63" s="650"/>
      <c r="AF63" s="702">
        <f>(AC63-AD63)*(1-Recovery_OX!U58)</f>
        <v>0.72012736279737299</v>
      </c>
    </row>
    <row r="64" spans="2:32">
      <c r="B64" s="695">
        <f t="shared" si="1"/>
        <v>2047</v>
      </c>
      <c r="C64" s="696">
        <f>IF(Select2=1,Food!$K66,"")</f>
        <v>4.0562315430900855E-3</v>
      </c>
      <c r="D64" s="697">
        <f>IF(Select2=1,Paper!$K66,"")</f>
        <v>0.15324813513678714</v>
      </c>
      <c r="E64" s="687">
        <f>IF(Select2=1,Nappies!$K66,"")</f>
        <v>5.2376378753027655E-2</v>
      </c>
      <c r="F64" s="697">
        <f>IF(Select2=1,Garden!$K66,"")</f>
        <v>0</v>
      </c>
      <c r="G64" s="687">
        <f>IF(Select2=1,Wood!$K66,"")</f>
        <v>0</v>
      </c>
      <c r="H64" s="697">
        <f>IF(Select2=1,Textiles!$K66,"")</f>
        <v>3.6283403127355285E-2</v>
      </c>
      <c r="I64" s="698">
        <f>Sludge!K66</f>
        <v>0</v>
      </c>
      <c r="J64" s="698" t="str">
        <f>IF(Select2=2,MSW!$K66,"")</f>
        <v/>
      </c>
      <c r="K64" s="698">
        <f>Industry!$K66</f>
        <v>0</v>
      </c>
      <c r="L64" s="699">
        <f t="shared" si="3"/>
        <v>0.24596414856026017</v>
      </c>
      <c r="M64" s="700">
        <f>Recovery_OX!C59</f>
        <v>0</v>
      </c>
      <c r="N64" s="650"/>
      <c r="O64" s="701">
        <f>(L64-M64)*(1-Recovery_OX!F59)</f>
        <v>0.24596414856026017</v>
      </c>
      <c r="P64" s="641"/>
      <c r="Q64" s="652"/>
      <c r="S64" s="695">
        <f t="shared" si="2"/>
        <v>2047</v>
      </c>
      <c r="T64" s="696">
        <f>IF(Select2=1,Food!$W66,"")</f>
        <v>2.7138034409612513E-3</v>
      </c>
      <c r="U64" s="697">
        <f>IF(Select2=1,Paper!$W66,"")</f>
        <v>0.31662837838179148</v>
      </c>
      <c r="V64" s="687">
        <f>IF(Select2=1,Nappies!$W66,"")</f>
        <v>0</v>
      </c>
      <c r="W64" s="697">
        <f>IF(Select2=1,Garden!$W66,"")</f>
        <v>0</v>
      </c>
      <c r="X64" s="687">
        <f>IF(Select2=1,Wood!$W66,"")</f>
        <v>0.322364054030016</v>
      </c>
      <c r="Y64" s="697">
        <f>IF(Select2=1,Textiles!$W66,"")</f>
        <v>3.9762633564224964E-2</v>
      </c>
      <c r="Z64" s="689">
        <f>Sludge!W66</f>
        <v>0</v>
      </c>
      <c r="AA64" s="689" t="str">
        <f>IF(Select2=2,MSW!$W66,"")</f>
        <v/>
      </c>
      <c r="AB64" s="698">
        <f>Industry!$W66</f>
        <v>0</v>
      </c>
      <c r="AC64" s="699">
        <f t="shared" si="4"/>
        <v>0.68146886941699369</v>
      </c>
      <c r="AD64" s="700">
        <f>Recovery_OX!R59</f>
        <v>0</v>
      </c>
      <c r="AE64" s="650"/>
      <c r="AF64" s="702">
        <f>(AC64-AD64)*(1-Recovery_OX!U59)</f>
        <v>0.68146886941699369</v>
      </c>
    </row>
    <row r="65" spans="2:32">
      <c r="B65" s="695">
        <f t="shared" si="1"/>
        <v>2048</v>
      </c>
      <c r="C65" s="696">
        <f>IF(Select2=1,Food!$K67,"")</f>
        <v>2.7189733146953583E-3</v>
      </c>
      <c r="D65" s="697">
        <f>IF(Select2=1,Paper!$K67,"")</f>
        <v>0.14288761411365195</v>
      </c>
      <c r="E65" s="687">
        <f>IF(Select2=1,Nappies!$K67,"")</f>
        <v>4.4188107974655812E-2</v>
      </c>
      <c r="F65" s="697">
        <f>IF(Select2=1,Garden!$K67,"")</f>
        <v>0</v>
      </c>
      <c r="G65" s="687">
        <f>IF(Select2=1,Wood!$K67,"")</f>
        <v>0</v>
      </c>
      <c r="H65" s="697">
        <f>IF(Select2=1,Textiles!$K67,"")</f>
        <v>3.3830420841102229E-2</v>
      </c>
      <c r="I65" s="698">
        <f>Sludge!K67</f>
        <v>0</v>
      </c>
      <c r="J65" s="698" t="str">
        <f>IF(Select2=2,MSW!$K67,"")</f>
        <v/>
      </c>
      <c r="K65" s="698">
        <f>Industry!$K67</f>
        <v>0</v>
      </c>
      <c r="L65" s="699">
        <f t="shared" si="3"/>
        <v>0.22362511624410536</v>
      </c>
      <c r="M65" s="700">
        <f>Recovery_OX!C60</f>
        <v>0</v>
      </c>
      <c r="N65" s="650"/>
      <c r="O65" s="701">
        <f>(L65-M65)*(1-Recovery_OX!F60)</f>
        <v>0.22362511624410536</v>
      </c>
      <c r="P65" s="641"/>
      <c r="Q65" s="652"/>
      <c r="S65" s="695">
        <f t="shared" si="2"/>
        <v>2048</v>
      </c>
      <c r="T65" s="696">
        <f>IF(Select2=1,Food!$W67,"")</f>
        <v>1.8191168474768226E-3</v>
      </c>
      <c r="U65" s="697">
        <f>IF(Select2=1,Paper!$W67,"")</f>
        <v>0.2952223432100245</v>
      </c>
      <c r="V65" s="687">
        <f>IF(Select2=1,Nappies!$W67,"")</f>
        <v>0</v>
      </c>
      <c r="W65" s="697">
        <f>IF(Select2=1,Garden!$W67,"")</f>
        <v>0</v>
      </c>
      <c r="X65" s="687">
        <f>IF(Select2=1,Wood!$W67,"")</f>
        <v>0.31127647657813029</v>
      </c>
      <c r="Y65" s="697">
        <f>IF(Select2=1,Textiles!$W67,"")</f>
        <v>3.7074433798468191E-2</v>
      </c>
      <c r="Z65" s="689">
        <f>Sludge!W67</f>
        <v>0</v>
      </c>
      <c r="AA65" s="689" t="str">
        <f>IF(Select2=2,MSW!$W67,"")</f>
        <v/>
      </c>
      <c r="AB65" s="698">
        <f>Industry!$W67</f>
        <v>0</v>
      </c>
      <c r="AC65" s="699">
        <f t="shared" si="4"/>
        <v>0.6453923704340998</v>
      </c>
      <c r="AD65" s="700">
        <f>Recovery_OX!R60</f>
        <v>0</v>
      </c>
      <c r="AE65" s="650"/>
      <c r="AF65" s="702">
        <f>(AC65-AD65)*(1-Recovery_OX!U60)</f>
        <v>0.6453923704340998</v>
      </c>
    </row>
    <row r="66" spans="2:32">
      <c r="B66" s="695">
        <f t="shared" si="1"/>
        <v>2049</v>
      </c>
      <c r="C66" s="696">
        <f>IF(Select2=1,Food!$K68,"")</f>
        <v>1.8225823174762674E-3</v>
      </c>
      <c r="D66" s="697">
        <f>IF(Select2=1,Paper!$K68,"")</f>
        <v>0.13322752834067503</v>
      </c>
      <c r="E66" s="687">
        <f>IF(Select2=1,Nappies!$K68,"")</f>
        <v>3.7279952010179196E-2</v>
      </c>
      <c r="F66" s="697">
        <f>IF(Select2=1,Garden!$K68,"")</f>
        <v>0</v>
      </c>
      <c r="G66" s="687">
        <f>IF(Select2=1,Wood!$K68,"")</f>
        <v>0</v>
      </c>
      <c r="H66" s="697">
        <f>IF(Select2=1,Textiles!$K68,"")</f>
        <v>3.1543275317061109E-2</v>
      </c>
      <c r="I66" s="698">
        <f>Sludge!K68</f>
        <v>0</v>
      </c>
      <c r="J66" s="698" t="str">
        <f>IF(Select2=2,MSW!$K68,"")</f>
        <v/>
      </c>
      <c r="K66" s="698">
        <f>Industry!$K68</f>
        <v>0</v>
      </c>
      <c r="L66" s="699">
        <f t="shared" si="3"/>
        <v>0.20387333798539159</v>
      </c>
      <c r="M66" s="700">
        <f>Recovery_OX!C61</f>
        <v>0</v>
      </c>
      <c r="N66" s="650"/>
      <c r="O66" s="701">
        <f>(L66-M66)*(1-Recovery_OX!F61)</f>
        <v>0.20387333798539159</v>
      </c>
      <c r="P66" s="641"/>
      <c r="Q66" s="652"/>
      <c r="S66" s="695">
        <f t="shared" si="2"/>
        <v>2049</v>
      </c>
      <c r="T66" s="696">
        <f>IF(Select2=1,Food!$W68,"")</f>
        <v>1.2193904889448708E-3</v>
      </c>
      <c r="U66" s="697">
        <f>IF(Select2=1,Paper!$W68,"")</f>
        <v>0.27526348830717962</v>
      </c>
      <c r="V66" s="687">
        <f>IF(Select2=1,Nappies!$W68,"")</f>
        <v>0</v>
      </c>
      <c r="W66" s="697">
        <f>IF(Select2=1,Garden!$W68,"")</f>
        <v>0</v>
      </c>
      <c r="X66" s="687">
        <f>IF(Select2=1,Wood!$W68,"")</f>
        <v>0.30057025173741414</v>
      </c>
      <c r="Y66" s="697">
        <f>IF(Select2=1,Textiles!$W68,"")</f>
        <v>3.4567972950203953E-2</v>
      </c>
      <c r="Z66" s="689">
        <f>Sludge!W68</f>
        <v>0</v>
      </c>
      <c r="AA66" s="689" t="str">
        <f>IF(Select2=2,MSW!$W68,"")</f>
        <v/>
      </c>
      <c r="AB66" s="698">
        <f>Industry!$W68</f>
        <v>0</v>
      </c>
      <c r="AC66" s="699">
        <f t="shared" si="4"/>
        <v>0.61162110348374266</v>
      </c>
      <c r="AD66" s="700">
        <f>Recovery_OX!R61</f>
        <v>0</v>
      </c>
      <c r="AE66" s="650"/>
      <c r="AF66" s="702">
        <f>(AC66-AD66)*(1-Recovery_OX!U61)</f>
        <v>0.61162110348374266</v>
      </c>
    </row>
    <row r="67" spans="2:32">
      <c r="B67" s="695">
        <f t="shared" si="1"/>
        <v>2050</v>
      </c>
      <c r="C67" s="696">
        <f>IF(Select2=1,Food!$K69,"")</f>
        <v>1.2217134629544336E-3</v>
      </c>
      <c r="D67" s="697">
        <f>IF(Select2=1,Paper!$K69,"")</f>
        <v>0.12422052406618997</v>
      </c>
      <c r="E67" s="687">
        <f>IF(Select2=1,Nappies!$K69,"")</f>
        <v>3.1451783875389813E-2</v>
      </c>
      <c r="F67" s="697">
        <f>IF(Select2=1,Garden!$K69,"")</f>
        <v>0</v>
      </c>
      <c r="G67" s="687">
        <f>IF(Select2=1,Wood!$K69,"")</f>
        <v>0</v>
      </c>
      <c r="H67" s="697">
        <f>IF(Select2=1,Textiles!$K69,"")</f>
        <v>2.9410754965219624E-2</v>
      </c>
      <c r="I67" s="698">
        <f>Sludge!K69</f>
        <v>0</v>
      </c>
      <c r="J67" s="698" t="str">
        <f>IF(Select2=2,MSW!$K69,"")</f>
        <v/>
      </c>
      <c r="K67" s="698">
        <f>Industry!$K69</f>
        <v>0</v>
      </c>
      <c r="L67" s="699">
        <f t="shared" si="3"/>
        <v>0.18630477636975384</v>
      </c>
      <c r="M67" s="700">
        <f>Recovery_OX!C62</f>
        <v>0</v>
      </c>
      <c r="N67" s="650"/>
      <c r="O67" s="701">
        <f>(L67-M67)*(1-Recovery_OX!F62)</f>
        <v>0.18630477636975384</v>
      </c>
      <c r="P67" s="641"/>
      <c r="Q67" s="652"/>
      <c r="S67" s="695">
        <f t="shared" si="2"/>
        <v>2050</v>
      </c>
      <c r="T67" s="696">
        <f>IF(Select2=1,Food!$W69,"")</f>
        <v>8.1738188868494643E-4</v>
      </c>
      <c r="U67" s="697">
        <f>IF(Select2=1,Paper!$W69,"")</f>
        <v>0.25665397534336754</v>
      </c>
      <c r="V67" s="687">
        <f>IF(Select2=1,Nappies!$W69,"")</f>
        <v>0</v>
      </c>
      <c r="W67" s="697">
        <f>IF(Select2=1,Garden!$W69,"")</f>
        <v>0</v>
      </c>
      <c r="X67" s="687">
        <f>IF(Select2=1,Wood!$W69,"")</f>
        <v>0.29023226304354732</v>
      </c>
      <c r="Y67" s="697">
        <f>IF(Select2=1,Textiles!$W69,"")</f>
        <v>3.2230964345446159E-2</v>
      </c>
      <c r="Z67" s="689">
        <f>Sludge!W69</f>
        <v>0</v>
      </c>
      <c r="AA67" s="689" t="str">
        <f>IF(Select2=2,MSW!$W69,"")</f>
        <v/>
      </c>
      <c r="AB67" s="698">
        <f>Industry!$W69</f>
        <v>0</v>
      </c>
      <c r="AC67" s="699">
        <f t="shared" si="4"/>
        <v>0.57993458462104597</v>
      </c>
      <c r="AD67" s="700">
        <f>Recovery_OX!R62</f>
        <v>0</v>
      </c>
      <c r="AE67" s="650"/>
      <c r="AF67" s="702">
        <f>(AC67-AD67)*(1-Recovery_OX!U62)</f>
        <v>0.57993458462104597</v>
      </c>
    </row>
    <row r="68" spans="2:32">
      <c r="B68" s="695">
        <f t="shared" si="1"/>
        <v>2051</v>
      </c>
      <c r="C68" s="696">
        <f>IF(Select2=1,Food!$K70,"")</f>
        <v>8.1893902472997629E-4</v>
      </c>
      <c r="D68" s="697">
        <f>IF(Select2=1,Paper!$K70,"")</f>
        <v>0.11582244894479363</v>
      </c>
      <c r="E68" s="687">
        <f>IF(Select2=1,Nappies!$K70,"")</f>
        <v>2.6534763474859849E-2</v>
      </c>
      <c r="F68" s="697">
        <f>IF(Select2=1,Garden!$K70,"")</f>
        <v>0</v>
      </c>
      <c r="G68" s="687">
        <f>IF(Select2=1,Wood!$K70,"")</f>
        <v>0</v>
      </c>
      <c r="H68" s="697">
        <f>IF(Select2=1,Textiles!$K70,"")</f>
        <v>2.7422406168338957E-2</v>
      </c>
      <c r="I68" s="698">
        <f>Sludge!K70</f>
        <v>0</v>
      </c>
      <c r="J68" s="698" t="str">
        <f>IF(Select2=2,MSW!$K70,"")</f>
        <v/>
      </c>
      <c r="K68" s="698">
        <f>Industry!$K70</f>
        <v>0</v>
      </c>
      <c r="L68" s="699">
        <f t="shared" si="3"/>
        <v>0.17059855761272241</v>
      </c>
      <c r="M68" s="700">
        <f>Recovery_OX!C63</f>
        <v>0</v>
      </c>
      <c r="N68" s="650"/>
      <c r="O68" s="701">
        <f>(L68-M68)*(1-Recovery_OX!F63)</f>
        <v>0.17059855761272241</v>
      </c>
      <c r="P68" s="641"/>
      <c r="Q68" s="652"/>
      <c r="S68" s="695">
        <f t="shared" si="2"/>
        <v>2051</v>
      </c>
      <c r="T68" s="696">
        <f>IF(Select2=1,Food!$W70,"")</f>
        <v>5.4790746525199116E-4</v>
      </c>
      <c r="U68" s="697">
        <f>IF(Select2=1,Paper!$W70,"")</f>
        <v>0.23930258046444955</v>
      </c>
      <c r="V68" s="687">
        <f>IF(Select2=1,Nappies!$W70,"")</f>
        <v>0</v>
      </c>
      <c r="W68" s="697">
        <f>IF(Select2=1,Garden!$W70,"")</f>
        <v>0</v>
      </c>
      <c r="X68" s="687">
        <f>IF(Select2=1,Wood!$W70,"")</f>
        <v>0.28024984516754003</v>
      </c>
      <c r="Y68" s="697">
        <f>IF(Select2=1,Textiles!$W70,"")</f>
        <v>3.0051951965302963E-2</v>
      </c>
      <c r="Z68" s="689">
        <f>Sludge!W70</f>
        <v>0</v>
      </c>
      <c r="AA68" s="689" t="str">
        <f>IF(Select2=2,MSW!$W70,"")</f>
        <v/>
      </c>
      <c r="AB68" s="698">
        <f>Industry!$W70</f>
        <v>0</v>
      </c>
      <c r="AC68" s="699">
        <f t="shared" si="4"/>
        <v>0.55015228506254454</v>
      </c>
      <c r="AD68" s="700">
        <f>Recovery_OX!R63</f>
        <v>0</v>
      </c>
      <c r="AE68" s="650"/>
      <c r="AF68" s="702">
        <f>(AC68-AD68)*(1-Recovery_OX!U63)</f>
        <v>0.55015228506254454</v>
      </c>
    </row>
    <row r="69" spans="2:32">
      <c r="B69" s="695">
        <f t="shared" si="1"/>
        <v>2052</v>
      </c>
      <c r="C69" s="696">
        <f>IF(Select2=1,Food!$K71,"")</f>
        <v>5.4895124475737929E-4</v>
      </c>
      <c r="D69" s="697">
        <f>IF(Select2=1,Paper!$K71,"")</f>
        <v>0.10799213560249782</v>
      </c>
      <c r="E69" s="687">
        <f>IF(Select2=1,Nappies!$K71,"")</f>
        <v>2.2386446360446052E-2</v>
      </c>
      <c r="F69" s="697">
        <f>IF(Select2=1,Garden!$K71,"")</f>
        <v>0</v>
      </c>
      <c r="G69" s="687">
        <f>IF(Select2=1,Wood!$K71,"")</f>
        <v>0</v>
      </c>
      <c r="H69" s="697">
        <f>IF(Select2=1,Textiles!$K71,"")</f>
        <v>2.5568482038310001E-2</v>
      </c>
      <c r="I69" s="698">
        <f>Sludge!K71</f>
        <v>0</v>
      </c>
      <c r="J69" s="698" t="str">
        <f>IF(Select2=2,MSW!$K71,"")</f>
        <v/>
      </c>
      <c r="K69" s="698">
        <f>Industry!$K71</f>
        <v>0</v>
      </c>
      <c r="L69" s="699">
        <f t="shared" si="3"/>
        <v>0.15649601524601123</v>
      </c>
      <c r="M69" s="700">
        <f>Recovery_OX!C64</f>
        <v>0</v>
      </c>
      <c r="N69" s="650"/>
      <c r="O69" s="701">
        <f>(L69-M69)*(1-Recovery_OX!F64)</f>
        <v>0.15649601524601123</v>
      </c>
      <c r="P69" s="641"/>
      <c r="Q69" s="652"/>
      <c r="S69" s="695">
        <f t="shared" si="2"/>
        <v>2052</v>
      </c>
      <c r="T69" s="696">
        <f>IF(Select2=1,Food!$W71,"")</f>
        <v>3.6727335733098516E-4</v>
      </c>
      <c r="U69" s="697">
        <f>IF(Select2=1,Paper!$W71,"")</f>
        <v>0.22312424711259865</v>
      </c>
      <c r="V69" s="687">
        <f>IF(Select2=1,Nappies!$W71,"")</f>
        <v>0</v>
      </c>
      <c r="W69" s="697">
        <f>IF(Select2=1,Garden!$W71,"")</f>
        <v>0</v>
      </c>
      <c r="X69" s="687">
        <f>IF(Select2=1,Wood!$W71,"")</f>
        <v>0.27061076839912102</v>
      </c>
      <c r="Y69" s="697">
        <f>IF(Select2=1,Textiles!$W71,"")</f>
        <v>2.80202542885589E-2</v>
      </c>
      <c r="Z69" s="689">
        <f>Sludge!W71</f>
        <v>0</v>
      </c>
      <c r="AA69" s="689" t="str">
        <f>IF(Select2=2,MSW!$W71,"")</f>
        <v/>
      </c>
      <c r="AB69" s="698">
        <f>Industry!$W71</f>
        <v>0</v>
      </c>
      <c r="AC69" s="699">
        <f t="shared" si="4"/>
        <v>0.52212254315760953</v>
      </c>
      <c r="AD69" s="700">
        <f>Recovery_OX!R64</f>
        <v>0</v>
      </c>
      <c r="AE69" s="650"/>
      <c r="AF69" s="702">
        <f>(AC69-AD69)*(1-Recovery_OX!U64)</f>
        <v>0.52212254315760953</v>
      </c>
    </row>
    <row r="70" spans="2:32">
      <c r="B70" s="695">
        <f t="shared" si="1"/>
        <v>2053</v>
      </c>
      <c r="C70" s="696">
        <f>IF(Select2=1,Food!$K72,"")</f>
        <v>3.6797302365708802E-4</v>
      </c>
      <c r="D70" s="697">
        <f>IF(Select2=1,Paper!$K72,"")</f>
        <v>0.1006911998342141</v>
      </c>
      <c r="E70" s="687">
        <f>IF(Select2=1,Nappies!$K72,"")</f>
        <v>1.88866571629305E-2</v>
      </c>
      <c r="F70" s="697">
        <f>IF(Select2=1,Garden!$K72,"")</f>
        <v>0</v>
      </c>
      <c r="G70" s="687">
        <f>IF(Select2=1,Wood!$K72,"")</f>
        <v>0</v>
      </c>
      <c r="H70" s="697">
        <f>IF(Select2=1,Textiles!$K72,"")</f>
        <v>2.3839894636896494E-2</v>
      </c>
      <c r="I70" s="698">
        <f>Sludge!K72</f>
        <v>0</v>
      </c>
      <c r="J70" s="698" t="str">
        <f>IF(Select2=2,MSW!$K72,"")</f>
        <v/>
      </c>
      <c r="K70" s="698">
        <f>Industry!$K72</f>
        <v>0</v>
      </c>
      <c r="L70" s="699">
        <f t="shared" si="3"/>
        <v>0.14378572465769818</v>
      </c>
      <c r="M70" s="700">
        <f>Recovery_OX!C65</f>
        <v>0</v>
      </c>
      <c r="N70" s="650"/>
      <c r="O70" s="701">
        <f>(L70-M70)*(1-Recovery_OX!F65)</f>
        <v>0.14378572465769818</v>
      </c>
      <c r="P70" s="641"/>
      <c r="Q70" s="652"/>
      <c r="S70" s="695">
        <f t="shared" si="2"/>
        <v>2053</v>
      </c>
      <c r="T70" s="696">
        <f>IF(Select2=1,Food!$W72,"")</f>
        <v>2.4619069379376975E-4</v>
      </c>
      <c r="U70" s="697">
        <f>IF(Select2=1,Paper!$W72,"")</f>
        <v>0.2080396690789546</v>
      </c>
      <c r="V70" s="687">
        <f>IF(Select2=1,Nappies!$W72,"")</f>
        <v>0</v>
      </c>
      <c r="W70" s="697">
        <f>IF(Select2=1,Garden!$W72,"")</f>
        <v>0</v>
      </c>
      <c r="X70" s="687">
        <f>IF(Select2=1,Wood!$W72,"")</f>
        <v>0.2613032236638132</v>
      </c>
      <c r="Y70" s="697">
        <f>IF(Select2=1,Textiles!$W72,"")</f>
        <v>2.6125911930845465E-2</v>
      </c>
      <c r="Z70" s="689">
        <f>Sludge!W72</f>
        <v>0</v>
      </c>
      <c r="AA70" s="689" t="str">
        <f>IF(Select2=2,MSW!$W72,"")</f>
        <v/>
      </c>
      <c r="AB70" s="698">
        <f>Industry!$W72</f>
        <v>0</v>
      </c>
      <c r="AC70" s="699">
        <f t="shared" si="4"/>
        <v>0.49571499536740704</v>
      </c>
      <c r="AD70" s="700">
        <f>Recovery_OX!R65</f>
        <v>0</v>
      </c>
      <c r="AE70" s="650"/>
      <c r="AF70" s="702">
        <f>(AC70-AD70)*(1-Recovery_OX!U65)</f>
        <v>0.49571499536740704</v>
      </c>
    </row>
    <row r="71" spans="2:32">
      <c r="B71" s="695">
        <f t="shared" si="1"/>
        <v>2054</v>
      </c>
      <c r="C71" s="696">
        <f>IF(Select2=1,Food!$K73,"")</f>
        <v>2.4665969415769257E-4</v>
      </c>
      <c r="D71" s="697">
        <f>IF(Select2=1,Paper!$K73,"")</f>
        <v>9.3883852444336058E-2</v>
      </c>
      <c r="E71" s="687">
        <f>IF(Select2=1,Nappies!$K73,"")</f>
        <v>1.5934008151482538E-2</v>
      </c>
      <c r="F71" s="697">
        <f>IF(Select2=1,Garden!$K73,"")</f>
        <v>0</v>
      </c>
      <c r="G71" s="687">
        <f>IF(Select2=1,Wood!$K73,"")</f>
        <v>0</v>
      </c>
      <c r="H71" s="697">
        <f>IF(Select2=1,Textiles!$K73,"")</f>
        <v>2.2228170426651248E-2</v>
      </c>
      <c r="I71" s="698">
        <f>Sludge!K73</f>
        <v>0</v>
      </c>
      <c r="J71" s="698" t="str">
        <f>IF(Select2=2,MSW!$K73,"")</f>
        <v/>
      </c>
      <c r="K71" s="698">
        <f>Industry!$K73</f>
        <v>0</v>
      </c>
      <c r="L71" s="699">
        <f t="shared" si="3"/>
        <v>0.13229269071662753</v>
      </c>
      <c r="M71" s="700">
        <f>Recovery_OX!C66</f>
        <v>0</v>
      </c>
      <c r="N71" s="650"/>
      <c r="O71" s="701">
        <f>(L71-M71)*(1-Recovery_OX!F66)</f>
        <v>0.13229269071662753</v>
      </c>
      <c r="P71" s="641"/>
      <c r="Q71" s="652"/>
      <c r="S71" s="695">
        <f t="shared" si="2"/>
        <v>2054</v>
      </c>
      <c r="T71" s="696">
        <f>IF(Select2=1,Food!$W73,"")</f>
        <v>1.6502655719738575E-4</v>
      </c>
      <c r="U71" s="697">
        <f>IF(Select2=1,Paper!$W73,"")</f>
        <v>0.19397490174449589</v>
      </c>
      <c r="V71" s="687">
        <f>IF(Select2=1,Nappies!$W73,"")</f>
        <v>0</v>
      </c>
      <c r="W71" s="697">
        <f>IF(Select2=1,Garden!$W73,"")</f>
        <v>0</v>
      </c>
      <c r="X71" s="687">
        <f>IF(Select2=1,Wood!$W73,"")</f>
        <v>0.25231580805534032</v>
      </c>
      <c r="Y71" s="697">
        <f>IF(Select2=1,Textiles!$W73,"")</f>
        <v>2.4359638823727395E-2</v>
      </c>
      <c r="Z71" s="689">
        <f>Sludge!W73</f>
        <v>0</v>
      </c>
      <c r="AA71" s="689" t="str">
        <f>IF(Select2=2,MSW!$W73,"")</f>
        <v/>
      </c>
      <c r="AB71" s="698">
        <f>Industry!$W73</f>
        <v>0</v>
      </c>
      <c r="AC71" s="699">
        <f t="shared" si="4"/>
        <v>0.470815375180761</v>
      </c>
      <c r="AD71" s="700">
        <f>Recovery_OX!R66</f>
        <v>0</v>
      </c>
      <c r="AE71" s="650"/>
      <c r="AF71" s="702">
        <f>(AC71-AD71)*(1-Recovery_OX!U66)</f>
        <v>0.470815375180761</v>
      </c>
    </row>
    <row r="72" spans="2:32">
      <c r="B72" s="695">
        <f t="shared" si="1"/>
        <v>2055</v>
      </c>
      <c r="C72" s="696">
        <f>IF(Select2=1,Food!$K74,"")</f>
        <v>1.6534093754292121E-4</v>
      </c>
      <c r="D72" s="697">
        <f>IF(Select2=1,Paper!$K74,"")</f>
        <v>8.7536723808060893E-2</v>
      </c>
      <c r="E72" s="687">
        <f>IF(Select2=1,Nappies!$K74,"")</f>
        <v>1.34429620647658E-2</v>
      </c>
      <c r="F72" s="697">
        <f>IF(Select2=1,Garden!$K74,"")</f>
        <v>0</v>
      </c>
      <c r="G72" s="687">
        <f>IF(Select2=1,Wood!$K74,"")</f>
        <v>0</v>
      </c>
      <c r="H72" s="697">
        <f>IF(Select2=1,Textiles!$K74,"")</f>
        <v>2.0725408733625789E-2</v>
      </c>
      <c r="I72" s="698">
        <f>Sludge!K74</f>
        <v>0</v>
      </c>
      <c r="J72" s="698" t="str">
        <f>IF(Select2=2,MSW!$K74,"")</f>
        <v/>
      </c>
      <c r="K72" s="698">
        <f>Industry!$K74</f>
        <v>0</v>
      </c>
      <c r="L72" s="699">
        <f t="shared" si="3"/>
        <v>0.12187043554399539</v>
      </c>
      <c r="M72" s="700">
        <f>Recovery_OX!C67</f>
        <v>0</v>
      </c>
      <c r="N72" s="650"/>
      <c r="O72" s="701">
        <f>(L72-M72)*(1-Recovery_OX!F67)</f>
        <v>0.12187043554399539</v>
      </c>
      <c r="P72" s="641"/>
      <c r="Q72" s="652"/>
      <c r="S72" s="695">
        <f t="shared" si="2"/>
        <v>2055</v>
      </c>
      <c r="T72" s="696">
        <f>IF(Select2=1,Food!$W74,"")</f>
        <v>1.1062060941765468E-4</v>
      </c>
      <c r="U72" s="697">
        <f>IF(Select2=1,Paper!$W74,"")</f>
        <v>0.18086099960343149</v>
      </c>
      <c r="V72" s="687">
        <f>IF(Select2=1,Nappies!$W74,"")</f>
        <v>0</v>
      </c>
      <c r="W72" s="697">
        <f>IF(Select2=1,Garden!$W74,"")</f>
        <v>0</v>
      </c>
      <c r="X72" s="687">
        <f>IF(Select2=1,Wood!$W74,"")</f>
        <v>0.24363751086564114</v>
      </c>
      <c r="Y72" s="697">
        <f>IF(Select2=1,Textiles!$W74,"")</f>
        <v>2.2712776694384422E-2</v>
      </c>
      <c r="Z72" s="689">
        <f>Sludge!W74</f>
        <v>0</v>
      </c>
      <c r="AA72" s="689" t="str">
        <f>IF(Select2=2,MSW!$W74,"")</f>
        <v/>
      </c>
      <c r="AB72" s="698">
        <f>Industry!$W74</f>
        <v>0</v>
      </c>
      <c r="AC72" s="699">
        <f t="shared" si="4"/>
        <v>0.44732190777287473</v>
      </c>
      <c r="AD72" s="700">
        <f>Recovery_OX!R67</f>
        <v>0</v>
      </c>
      <c r="AE72" s="650"/>
      <c r="AF72" s="702">
        <f>(AC72-AD72)*(1-Recovery_OX!U67)</f>
        <v>0.44732190777287473</v>
      </c>
    </row>
    <row r="73" spans="2:32">
      <c r="B73" s="695">
        <f t="shared" si="1"/>
        <v>2056</v>
      </c>
      <c r="C73" s="696">
        <f>IF(Select2=1,Food!$K75,"")</f>
        <v>1.1083134486534673E-4</v>
      </c>
      <c r="D73" s="697">
        <f>IF(Select2=1,Paper!$K75,"")</f>
        <v>8.1618700293449864E-2</v>
      </c>
      <c r="E73" s="687">
        <f>IF(Select2=1,Nappies!$K75,"")</f>
        <v>1.1341354124882783E-2</v>
      </c>
      <c r="F73" s="697">
        <f>IF(Select2=1,Garden!$K75,"")</f>
        <v>0</v>
      </c>
      <c r="G73" s="687">
        <f>IF(Select2=1,Wood!$K75,"")</f>
        <v>0</v>
      </c>
      <c r="H73" s="697">
        <f>IF(Select2=1,Textiles!$K75,"")</f>
        <v>1.9324243018257449E-2</v>
      </c>
      <c r="I73" s="698">
        <f>Sludge!K75</f>
        <v>0</v>
      </c>
      <c r="J73" s="698" t="str">
        <f>IF(Select2=2,MSW!$K75,"")</f>
        <v/>
      </c>
      <c r="K73" s="698">
        <f>Industry!$K75</f>
        <v>0</v>
      </c>
      <c r="L73" s="699">
        <f t="shared" si="3"/>
        <v>0.11239512878145544</v>
      </c>
      <c r="M73" s="700">
        <f>Recovery_OX!C68</f>
        <v>0</v>
      </c>
      <c r="N73" s="650"/>
      <c r="O73" s="701">
        <f>(L73-M73)*(1-Recovery_OX!F68)</f>
        <v>0.11239512878145544</v>
      </c>
      <c r="P73" s="641"/>
      <c r="Q73" s="652"/>
      <c r="S73" s="695">
        <f t="shared" si="2"/>
        <v>2056</v>
      </c>
      <c r="T73" s="696">
        <f>IF(Select2=1,Food!$W75,"")</f>
        <v>7.4151211997332763E-5</v>
      </c>
      <c r="U73" s="697">
        <f>IF(Select2=1,Paper!$W75,"")</f>
        <v>0.16863367829225168</v>
      </c>
      <c r="V73" s="687">
        <f>IF(Select2=1,Nappies!$W75,"")</f>
        <v>0</v>
      </c>
      <c r="W73" s="697">
        <f>IF(Select2=1,Garden!$W75,"")</f>
        <v>0</v>
      </c>
      <c r="X73" s="687">
        <f>IF(Select2=1,Wood!$W75,"")</f>
        <v>0.23525770009537475</v>
      </c>
      <c r="Y73" s="697">
        <f>IF(Select2=1,Textiles!$W75,"")</f>
        <v>2.1177252622747889E-2</v>
      </c>
      <c r="Z73" s="689">
        <f>Sludge!W75</f>
        <v>0</v>
      </c>
      <c r="AA73" s="689" t="str">
        <f>IF(Select2=2,MSW!$W75,"")</f>
        <v/>
      </c>
      <c r="AB73" s="698">
        <f>Industry!$W75</f>
        <v>0</v>
      </c>
      <c r="AC73" s="699">
        <f t="shared" si="4"/>
        <v>0.42514278222237162</v>
      </c>
      <c r="AD73" s="700">
        <f>Recovery_OX!R68</f>
        <v>0</v>
      </c>
      <c r="AE73" s="650"/>
      <c r="AF73" s="702">
        <f>(AC73-AD73)*(1-Recovery_OX!U68)</f>
        <v>0.42514278222237162</v>
      </c>
    </row>
    <row r="74" spans="2:32">
      <c r="B74" s="695">
        <f t="shared" si="1"/>
        <v>2057</v>
      </c>
      <c r="C74" s="696">
        <f>IF(Select2=1,Food!$K76,"")</f>
        <v>7.4292472192331039E-5</v>
      </c>
      <c r="D74" s="697">
        <f>IF(Select2=1,Paper!$K76,"")</f>
        <v>7.6100771742368456E-2</v>
      </c>
      <c r="E74" s="687">
        <f>IF(Select2=1,Nappies!$K76,"")</f>
        <v>9.5683014477238714E-3</v>
      </c>
      <c r="F74" s="697">
        <f>IF(Select2=1,Garden!$K76,"")</f>
        <v>0</v>
      </c>
      <c r="G74" s="687">
        <f>IF(Select2=1,Wood!$K76,"")</f>
        <v>0</v>
      </c>
      <c r="H74" s="697">
        <f>IF(Select2=1,Textiles!$K76,"")</f>
        <v>1.8017804764583915E-2</v>
      </c>
      <c r="I74" s="698">
        <f>Sludge!K76</f>
        <v>0</v>
      </c>
      <c r="J74" s="698" t="str">
        <f>IF(Select2=2,MSW!$K76,"")</f>
        <v/>
      </c>
      <c r="K74" s="698">
        <f>Industry!$K76</f>
        <v>0</v>
      </c>
      <c r="L74" s="699">
        <f t="shared" si="3"/>
        <v>0.10376117042686858</v>
      </c>
      <c r="M74" s="700">
        <f>Recovery_OX!C69</f>
        <v>0</v>
      </c>
      <c r="N74" s="650"/>
      <c r="O74" s="701">
        <f>(L74-M74)*(1-Recovery_OX!F69)</f>
        <v>0.10376117042686858</v>
      </c>
      <c r="P74" s="641"/>
      <c r="Q74" s="652"/>
      <c r="S74" s="695">
        <f t="shared" si="2"/>
        <v>2057</v>
      </c>
      <c r="T74" s="696">
        <f>IF(Select2=1,Food!$W76,"")</f>
        <v>4.9705043839650551E-5</v>
      </c>
      <c r="U74" s="697">
        <f>IF(Select2=1,Paper!$W76,"")</f>
        <v>0.1572329994677033</v>
      </c>
      <c r="V74" s="687">
        <f>IF(Select2=1,Nappies!$W76,"")</f>
        <v>0</v>
      </c>
      <c r="W74" s="697">
        <f>IF(Select2=1,Garden!$W76,"")</f>
        <v>0</v>
      </c>
      <c r="X74" s="687">
        <f>IF(Select2=1,Wood!$W76,"")</f>
        <v>0.2271661094283921</v>
      </c>
      <c r="Y74" s="697">
        <f>IF(Select2=1,Textiles!$W76,"")</f>
        <v>1.9745539468037164E-2</v>
      </c>
      <c r="Z74" s="689">
        <f>Sludge!W76</f>
        <v>0</v>
      </c>
      <c r="AA74" s="689" t="str">
        <f>IF(Select2=2,MSW!$W76,"")</f>
        <v/>
      </c>
      <c r="AB74" s="698">
        <f>Industry!$W76</f>
        <v>0</v>
      </c>
      <c r="AC74" s="699">
        <f t="shared" si="4"/>
        <v>0.40419435340797216</v>
      </c>
      <c r="AD74" s="700">
        <f>Recovery_OX!R69</f>
        <v>0</v>
      </c>
      <c r="AE74" s="650"/>
      <c r="AF74" s="702">
        <f>(AC74-AD74)*(1-Recovery_OX!U69)</f>
        <v>0.40419435340797216</v>
      </c>
    </row>
    <row r="75" spans="2:32">
      <c r="B75" s="695">
        <f t="shared" si="1"/>
        <v>2058</v>
      </c>
      <c r="C75" s="696">
        <f>IF(Select2=1,Food!$K77,"")</f>
        <v>4.9799733380064795E-5</v>
      </c>
      <c r="D75" s="697">
        <f>IF(Select2=1,Paper!$K77,"")</f>
        <v>7.095588926265757E-2</v>
      </c>
      <c r="E75" s="687">
        <f>IF(Select2=1,Nappies!$K77,"")</f>
        <v>8.0724392860328734E-3</v>
      </c>
      <c r="F75" s="697">
        <f>IF(Select2=1,Garden!$K77,"")</f>
        <v>0</v>
      </c>
      <c r="G75" s="687">
        <f>IF(Select2=1,Wood!$K77,"")</f>
        <v>0</v>
      </c>
      <c r="H75" s="697">
        <f>IF(Select2=1,Textiles!$K77,"")</f>
        <v>1.6799689810769992E-2</v>
      </c>
      <c r="I75" s="698">
        <f>Sludge!K77</f>
        <v>0</v>
      </c>
      <c r="J75" s="698" t="str">
        <f>IF(Select2=2,MSW!$K77,"")</f>
        <v/>
      </c>
      <c r="K75" s="698">
        <f>Industry!$K77</f>
        <v>0</v>
      </c>
      <c r="L75" s="699">
        <f t="shared" si="3"/>
        <v>9.5877818092840517E-2</v>
      </c>
      <c r="M75" s="700">
        <f>Recovery_OX!C70</f>
        <v>0</v>
      </c>
      <c r="N75" s="650"/>
      <c r="O75" s="701">
        <f>(L75-M75)*(1-Recovery_OX!F70)</f>
        <v>9.5877818092840517E-2</v>
      </c>
      <c r="P75" s="641"/>
      <c r="Q75" s="652"/>
      <c r="S75" s="695">
        <f t="shared" si="2"/>
        <v>2058</v>
      </c>
      <c r="T75" s="696">
        <f>IF(Select2=1,Food!$W77,"")</f>
        <v>3.331828727479802E-5</v>
      </c>
      <c r="U75" s="697">
        <f>IF(Select2=1,Paper!$W77,"")</f>
        <v>0.14660307698896183</v>
      </c>
      <c r="V75" s="687">
        <f>IF(Select2=1,Nappies!$W77,"")</f>
        <v>0</v>
      </c>
      <c r="W75" s="697">
        <f>IF(Select2=1,Garden!$W77,"")</f>
        <v>0</v>
      </c>
      <c r="X75" s="687">
        <f>IF(Select2=1,Wood!$W77,"")</f>
        <v>0.21935282565421443</v>
      </c>
      <c r="Y75" s="697">
        <f>IF(Select2=1,Textiles!$W77,"")</f>
        <v>1.8410618970706838E-2</v>
      </c>
      <c r="Z75" s="689">
        <f>Sludge!W77</f>
        <v>0</v>
      </c>
      <c r="AA75" s="689" t="str">
        <f>IF(Select2=2,MSW!$W77,"")</f>
        <v/>
      </c>
      <c r="AB75" s="698">
        <f>Industry!$W77</f>
        <v>0</v>
      </c>
      <c r="AC75" s="699">
        <f t="shared" si="4"/>
        <v>0.38439983990115789</v>
      </c>
      <c r="AD75" s="700">
        <f>Recovery_OX!R70</f>
        <v>0</v>
      </c>
      <c r="AE75" s="650"/>
      <c r="AF75" s="702">
        <f>(AC75-AD75)*(1-Recovery_OX!U70)</f>
        <v>0.38439983990115789</v>
      </c>
    </row>
    <row r="76" spans="2:32">
      <c r="B76" s="695">
        <f t="shared" si="1"/>
        <v>2059</v>
      </c>
      <c r="C76" s="696">
        <f>IF(Select2=1,Food!$K78,"")</f>
        <v>3.3381759571887597E-5</v>
      </c>
      <c r="D76" s="697">
        <f>IF(Select2=1,Paper!$K78,"")</f>
        <v>6.6158832634432757E-2</v>
      </c>
      <c r="E76" s="687">
        <f>IF(Select2=1,Nappies!$K78,"")</f>
        <v>6.8104330097363674E-3</v>
      </c>
      <c r="F76" s="697">
        <f>IF(Select2=1,Garden!$K78,"")</f>
        <v>0</v>
      </c>
      <c r="G76" s="687">
        <f>IF(Select2=1,Wood!$K78,"")</f>
        <v>0</v>
      </c>
      <c r="H76" s="697">
        <f>IF(Select2=1,Textiles!$K78,"")</f>
        <v>1.5663926955898869E-2</v>
      </c>
      <c r="I76" s="698">
        <f>Sludge!K78</f>
        <v>0</v>
      </c>
      <c r="J76" s="698" t="str">
        <f>IF(Select2=2,MSW!$K78,"")</f>
        <v/>
      </c>
      <c r="K76" s="698">
        <f>Industry!$K78</f>
        <v>0</v>
      </c>
      <c r="L76" s="699">
        <f t="shared" si="3"/>
        <v>8.8666574359639885E-2</v>
      </c>
      <c r="M76" s="700">
        <f>Recovery_OX!C71</f>
        <v>0</v>
      </c>
      <c r="N76" s="650"/>
      <c r="O76" s="701">
        <f>(L76-M76)*(1-Recovery_OX!F71)</f>
        <v>8.8666574359639885E-2</v>
      </c>
      <c r="P76" s="641"/>
      <c r="Q76" s="652"/>
      <c r="S76" s="695">
        <f t="shared" si="2"/>
        <v>2059</v>
      </c>
      <c r="T76" s="696">
        <f>IF(Select2=1,Food!$W78,"")</f>
        <v>2.2333915859871267E-5</v>
      </c>
      <c r="U76" s="697">
        <f>IF(Select2=1,Paper!$W78,"")</f>
        <v>0.13669180296370395</v>
      </c>
      <c r="V76" s="687">
        <f>IF(Select2=1,Nappies!$W78,"")</f>
        <v>0</v>
      </c>
      <c r="W76" s="697">
        <f>IF(Select2=1,Garden!$W78,"")</f>
        <v>0</v>
      </c>
      <c r="X76" s="687">
        <f>IF(Select2=1,Wood!$W78,"")</f>
        <v>0.21180827652311113</v>
      </c>
      <c r="Y76" s="697">
        <f>IF(Select2=1,Textiles!$W78,"")</f>
        <v>1.7165947348930264E-2</v>
      </c>
      <c r="Z76" s="689">
        <f>Sludge!W78</f>
        <v>0</v>
      </c>
      <c r="AA76" s="689" t="str">
        <f>IF(Select2=2,MSW!$W78,"")</f>
        <v/>
      </c>
      <c r="AB76" s="698">
        <f>Industry!$W78</f>
        <v>0</v>
      </c>
      <c r="AC76" s="699">
        <f t="shared" si="4"/>
        <v>0.36568836075160527</v>
      </c>
      <c r="AD76" s="700">
        <f>Recovery_OX!R71</f>
        <v>0</v>
      </c>
      <c r="AE76" s="650"/>
      <c r="AF76" s="702">
        <f>(AC76-AD76)*(1-Recovery_OX!U71)</f>
        <v>0.36568836075160527</v>
      </c>
    </row>
    <row r="77" spans="2:32">
      <c r="B77" s="695">
        <f t="shared" si="1"/>
        <v>2060</v>
      </c>
      <c r="C77" s="696">
        <f>IF(Select2=1,Food!$K79,"")</f>
        <v>2.2376462612978338E-5</v>
      </c>
      <c r="D77" s="697">
        <f>IF(Select2=1,Paper!$K79,"")</f>
        <v>6.1686086680537058E-2</v>
      </c>
      <c r="E77" s="687">
        <f>IF(Select2=1,Nappies!$K79,"")</f>
        <v>5.7457227161011905E-3</v>
      </c>
      <c r="F77" s="697">
        <f>IF(Select2=1,Garden!$K79,"")</f>
        <v>0</v>
      </c>
      <c r="G77" s="687">
        <f>IF(Select2=1,Wood!$K79,"")</f>
        <v>0</v>
      </c>
      <c r="H77" s="697">
        <f>IF(Select2=1,Textiles!$K79,"")</f>
        <v>1.4604948689138298E-2</v>
      </c>
      <c r="I77" s="698">
        <f>Sludge!K79</f>
        <v>0</v>
      </c>
      <c r="J77" s="698" t="str">
        <f>IF(Select2=2,MSW!$K79,"")</f>
        <v/>
      </c>
      <c r="K77" s="698">
        <f>Industry!$K79</f>
        <v>0</v>
      </c>
      <c r="L77" s="699">
        <f t="shared" si="3"/>
        <v>8.205913454838952E-2</v>
      </c>
      <c r="M77" s="700">
        <f>Recovery_OX!C72</f>
        <v>0</v>
      </c>
      <c r="N77" s="650"/>
      <c r="O77" s="701">
        <f>(L77-M77)*(1-Recovery_OX!F72)</f>
        <v>8.205913454838952E-2</v>
      </c>
      <c r="P77" s="641"/>
      <c r="Q77" s="652"/>
      <c r="S77" s="695">
        <f t="shared" si="2"/>
        <v>2060</v>
      </c>
      <c r="T77" s="696">
        <f>IF(Select2=1,Food!$W79,"")</f>
        <v>1.4970871507345003E-5</v>
      </c>
      <c r="U77" s="697">
        <f>IF(Select2=1,Paper!$W79,"")</f>
        <v>0.12745059231515915</v>
      </c>
      <c r="V77" s="687">
        <f>IF(Select2=1,Nappies!$W79,"")</f>
        <v>0</v>
      </c>
      <c r="W77" s="697">
        <f>IF(Select2=1,Garden!$W79,"")</f>
        <v>0</v>
      </c>
      <c r="X77" s="687">
        <f>IF(Select2=1,Wood!$W79,"")</f>
        <v>0.20452321901889647</v>
      </c>
      <c r="Y77" s="697">
        <f>IF(Select2=1,Textiles!$W79,"")</f>
        <v>1.6005423220973477E-2</v>
      </c>
      <c r="Z77" s="689">
        <f>Sludge!W79</f>
        <v>0</v>
      </c>
      <c r="AA77" s="689" t="str">
        <f>IF(Select2=2,MSW!$W79,"")</f>
        <v/>
      </c>
      <c r="AB77" s="698">
        <f>Industry!$W79</f>
        <v>0</v>
      </c>
      <c r="AC77" s="699">
        <f t="shared" si="4"/>
        <v>0.34799420542653642</v>
      </c>
      <c r="AD77" s="700">
        <f>Recovery_OX!R72</f>
        <v>0</v>
      </c>
      <c r="AE77" s="650"/>
      <c r="AF77" s="702">
        <f>(AC77-AD77)*(1-Recovery_OX!U72)</f>
        <v>0.34799420542653642</v>
      </c>
    </row>
    <row r="78" spans="2:32">
      <c r="B78" s="695">
        <f t="shared" si="1"/>
        <v>2061</v>
      </c>
      <c r="C78" s="696">
        <f>IF(Select2=1,Food!$K80,"")</f>
        <v>1.4999391448846404E-5</v>
      </c>
      <c r="D78" s="697">
        <f>IF(Select2=1,Paper!$K80,"")</f>
        <v>5.7515725995115397E-2</v>
      </c>
      <c r="E78" s="687">
        <f>IF(Select2=1,Nappies!$K80,"")</f>
        <v>4.8474641014931855E-3</v>
      </c>
      <c r="F78" s="697">
        <f>IF(Select2=1,Garden!$K80,"")</f>
        <v>0</v>
      </c>
      <c r="G78" s="687">
        <f>IF(Select2=1,Wood!$K80,"")</f>
        <v>0</v>
      </c>
      <c r="H78" s="697">
        <f>IF(Select2=1,Textiles!$K80,"")</f>
        <v>1.3617563897796031E-2</v>
      </c>
      <c r="I78" s="698">
        <f>Sludge!K80</f>
        <v>0</v>
      </c>
      <c r="J78" s="698" t="str">
        <f>IF(Select2=2,MSW!$K80,"")</f>
        <v/>
      </c>
      <c r="K78" s="698">
        <f>Industry!$K80</f>
        <v>0</v>
      </c>
      <c r="L78" s="699">
        <f t="shared" si="3"/>
        <v>7.599575338585346E-2</v>
      </c>
      <c r="M78" s="700">
        <f>Recovery_OX!C73</f>
        <v>0</v>
      </c>
      <c r="N78" s="650"/>
      <c r="O78" s="701">
        <f>(L78-M78)*(1-Recovery_OX!F73)</f>
        <v>7.599575338585346E-2</v>
      </c>
      <c r="P78" s="641"/>
      <c r="Q78" s="652"/>
      <c r="S78" s="695">
        <f t="shared" si="2"/>
        <v>2061</v>
      </c>
      <c r="T78" s="696">
        <f>IF(Select2=1,Food!$W80,"")</f>
        <v>1.0035275277997142E-5</v>
      </c>
      <c r="U78" s="697">
        <f>IF(Select2=1,Paper!$W80,"")</f>
        <v>0.11883414461800693</v>
      </c>
      <c r="V78" s="687">
        <f>IF(Select2=1,Nappies!$W80,"")</f>
        <v>0</v>
      </c>
      <c r="W78" s="697">
        <f>IF(Select2=1,Garden!$W80,"")</f>
        <v>0</v>
      </c>
      <c r="X78" s="687">
        <f>IF(Select2=1,Wood!$W80,"")</f>
        <v>0.19748872803507894</v>
      </c>
      <c r="Y78" s="697">
        <f>IF(Select2=1,Textiles!$W80,"")</f>
        <v>1.4923357696214827E-2</v>
      </c>
      <c r="Z78" s="689">
        <f>Sludge!W80</f>
        <v>0</v>
      </c>
      <c r="AA78" s="689" t="str">
        <f>IF(Select2=2,MSW!$W80,"")</f>
        <v/>
      </c>
      <c r="AB78" s="698">
        <f>Industry!$W80</f>
        <v>0</v>
      </c>
      <c r="AC78" s="699">
        <f t="shared" si="4"/>
        <v>0.33125626562457872</v>
      </c>
      <c r="AD78" s="700">
        <f>Recovery_OX!R73</f>
        <v>0</v>
      </c>
      <c r="AE78" s="650"/>
      <c r="AF78" s="702">
        <f>(AC78-AD78)*(1-Recovery_OX!U73)</f>
        <v>0.33125626562457872</v>
      </c>
    </row>
    <row r="79" spans="2:32">
      <c r="B79" s="695">
        <f t="shared" si="1"/>
        <v>2062</v>
      </c>
      <c r="C79" s="696">
        <f>IF(Select2=1,Food!$K81,"")</f>
        <v>1.0054392766497296E-5</v>
      </c>
      <c r="D79" s="697">
        <f>IF(Select2=1,Paper!$K81,"")</f>
        <v>5.3627307465249491E-2</v>
      </c>
      <c r="E79" s="687">
        <f>IF(Select2=1,Nappies!$K81,"")</f>
        <v>4.0896349121438032E-3</v>
      </c>
      <c r="F79" s="697">
        <f>IF(Select2=1,Garden!$K81,"")</f>
        <v>0</v>
      </c>
      <c r="G79" s="687">
        <f>IF(Select2=1,Wood!$K81,"")</f>
        <v>0</v>
      </c>
      <c r="H79" s="697">
        <f>IF(Select2=1,Textiles!$K81,"")</f>
        <v>1.2696932420479375E-2</v>
      </c>
      <c r="I79" s="698">
        <f>Sludge!K81</f>
        <v>0</v>
      </c>
      <c r="J79" s="698" t="str">
        <f>IF(Select2=2,MSW!$K81,"")</f>
        <v/>
      </c>
      <c r="K79" s="698">
        <f>Industry!$K81</f>
        <v>0</v>
      </c>
      <c r="L79" s="699">
        <f t="shared" si="3"/>
        <v>7.0423929190639167E-2</v>
      </c>
      <c r="M79" s="700">
        <f>Recovery_OX!C74</f>
        <v>0</v>
      </c>
      <c r="N79" s="650"/>
      <c r="O79" s="701">
        <f>(L79-M79)*(1-Recovery_OX!F74)</f>
        <v>7.0423929190639167E-2</v>
      </c>
      <c r="P79" s="641"/>
      <c r="Q79" s="652"/>
      <c r="S79" s="695">
        <f t="shared" si="2"/>
        <v>2062</v>
      </c>
      <c r="T79" s="696">
        <f>IF(Select2=1,Food!$W81,"")</f>
        <v>6.7268461863273589E-6</v>
      </c>
      <c r="U79" s="697">
        <f>IF(Select2=1,Paper!$W81,"")</f>
        <v>0.11080022203563936</v>
      </c>
      <c r="V79" s="687">
        <f>IF(Select2=1,Nappies!$W81,"")</f>
        <v>0</v>
      </c>
      <c r="W79" s="697">
        <f>IF(Select2=1,Garden!$W81,"")</f>
        <v>0</v>
      </c>
      <c r="X79" s="687">
        <f>IF(Select2=1,Wood!$W81,"")</f>
        <v>0.19069618544048972</v>
      </c>
      <c r="Y79" s="697">
        <f>IF(Select2=1,Textiles!$W81,"")</f>
        <v>1.3914446488196574E-2</v>
      </c>
      <c r="Z79" s="689">
        <f>Sludge!W81</f>
        <v>0</v>
      </c>
      <c r="AA79" s="689" t="str">
        <f>IF(Select2=2,MSW!$W81,"")</f>
        <v/>
      </c>
      <c r="AB79" s="698">
        <f>Industry!$W81</f>
        <v>0</v>
      </c>
      <c r="AC79" s="699">
        <f t="shared" si="4"/>
        <v>0.31541758081051197</v>
      </c>
      <c r="AD79" s="700">
        <f>Recovery_OX!R74</f>
        <v>0</v>
      </c>
      <c r="AE79" s="650"/>
      <c r="AF79" s="702">
        <f>(AC79-AD79)*(1-Recovery_OX!U74)</f>
        <v>0.31541758081051197</v>
      </c>
    </row>
    <row r="80" spans="2:32">
      <c r="B80" s="695">
        <f t="shared" si="1"/>
        <v>2063</v>
      </c>
      <c r="C80" s="696">
        <f>IF(Select2=1,Food!$K82,"")</f>
        <v>6.7396610220988668E-6</v>
      </c>
      <c r="D80" s="697">
        <f>IF(Select2=1,Paper!$K82,"")</f>
        <v>5.0001770058794748E-2</v>
      </c>
      <c r="E80" s="687">
        <f>IF(Select2=1,Nappies!$K82,"")</f>
        <v>3.4502810880999686E-3</v>
      </c>
      <c r="F80" s="697">
        <f>IF(Select2=1,Garden!$K82,"")</f>
        <v>0</v>
      </c>
      <c r="G80" s="687">
        <f>IF(Select2=1,Wood!$K82,"")</f>
        <v>0</v>
      </c>
      <c r="H80" s="697">
        <f>IF(Select2=1,Textiles!$K82,"")</f>
        <v>1.1838541320618439E-2</v>
      </c>
      <c r="I80" s="698">
        <f>Sludge!K82</f>
        <v>0</v>
      </c>
      <c r="J80" s="698" t="str">
        <f>IF(Select2=2,MSW!$K82,"")</f>
        <v/>
      </c>
      <c r="K80" s="698">
        <f>Industry!$K82</f>
        <v>0</v>
      </c>
      <c r="L80" s="699">
        <f t="shared" si="3"/>
        <v>6.5297332128535251E-2</v>
      </c>
      <c r="M80" s="700">
        <f>Recovery_OX!C75</f>
        <v>0</v>
      </c>
      <c r="N80" s="650"/>
      <c r="O80" s="701">
        <f>(L80-M80)*(1-Recovery_OX!F75)</f>
        <v>6.5297332128535251E-2</v>
      </c>
      <c r="P80" s="641"/>
      <c r="Q80" s="652"/>
      <c r="S80" s="695">
        <f t="shared" si="2"/>
        <v>2063</v>
      </c>
      <c r="T80" s="696">
        <f>IF(Select2=1,Food!$W82,"")</f>
        <v>4.5091398452936199E-6</v>
      </c>
      <c r="U80" s="697">
        <f>IF(Select2=1,Paper!$W82,"")</f>
        <v>0.103309442270237</v>
      </c>
      <c r="V80" s="687">
        <f>IF(Select2=1,Nappies!$W82,"")</f>
        <v>0</v>
      </c>
      <c r="W80" s="697">
        <f>IF(Select2=1,Garden!$W82,"")</f>
        <v>0</v>
      </c>
      <c r="X80" s="687">
        <f>IF(Select2=1,Wood!$W82,"")</f>
        <v>0.18413726952099418</v>
      </c>
      <c r="Y80" s="697">
        <f>IF(Select2=1,Textiles!$W82,"")</f>
        <v>1.297374391300651E-2</v>
      </c>
      <c r="Z80" s="689">
        <f>Sludge!W82</f>
        <v>0</v>
      </c>
      <c r="AA80" s="689" t="str">
        <f>IF(Select2=2,MSW!$W82,"")</f>
        <v/>
      </c>
      <c r="AB80" s="698">
        <f>Industry!$W82</f>
        <v>0</v>
      </c>
      <c r="AC80" s="699">
        <f t="shared" si="4"/>
        <v>0.30042496484408293</v>
      </c>
      <c r="AD80" s="700">
        <f>Recovery_OX!R75</f>
        <v>0</v>
      </c>
      <c r="AE80" s="650"/>
      <c r="AF80" s="702">
        <f>(AC80-AD80)*(1-Recovery_OX!U75)</f>
        <v>0.30042496484408293</v>
      </c>
    </row>
    <row r="81" spans="2:32">
      <c r="B81" s="695">
        <f t="shared" si="1"/>
        <v>2064</v>
      </c>
      <c r="C81" s="696">
        <f>IF(Select2=1,Food!$K83,"")</f>
        <v>4.5177298865979156E-6</v>
      </c>
      <c r="D81" s="697">
        <f>IF(Select2=1,Paper!$K83,"")</f>
        <v>4.6621341387178501E-2</v>
      </c>
      <c r="E81" s="687">
        <f>IF(Select2=1,Nappies!$K83,"")</f>
        <v>2.9108807613978313E-3</v>
      </c>
      <c r="F81" s="697">
        <f>IF(Select2=1,Garden!$K83,"")</f>
        <v>0</v>
      </c>
      <c r="G81" s="687">
        <f>IF(Select2=1,Wood!$K83,"")</f>
        <v>0</v>
      </c>
      <c r="H81" s="697">
        <f>IF(Select2=1,Textiles!$K83,"")</f>
        <v>1.1038182764045838E-2</v>
      </c>
      <c r="I81" s="698">
        <f>Sludge!K83</f>
        <v>0</v>
      </c>
      <c r="J81" s="698" t="str">
        <f>IF(Select2=2,MSW!$K83,"")</f>
        <v/>
      </c>
      <c r="K81" s="698">
        <f>Industry!$K83</f>
        <v>0</v>
      </c>
      <c r="L81" s="699">
        <f t="shared" si="3"/>
        <v>6.0574922642508772E-2</v>
      </c>
      <c r="M81" s="700">
        <f>Recovery_OX!C76</f>
        <v>0</v>
      </c>
      <c r="N81" s="650"/>
      <c r="O81" s="701">
        <f>(L81-M81)*(1-Recovery_OX!F76)</f>
        <v>6.0574922642508772E-2</v>
      </c>
      <c r="P81" s="641"/>
      <c r="Q81" s="652"/>
      <c r="S81" s="695">
        <f t="shared" si="2"/>
        <v>2064</v>
      </c>
      <c r="T81" s="696">
        <f>IF(Select2=1,Food!$W83,"")</f>
        <v>3.0225668286783548E-6</v>
      </c>
      <c r="U81" s="697">
        <f>IF(Select2=1,Paper!$W83,"")</f>
        <v>9.6325085510699321E-2</v>
      </c>
      <c r="V81" s="687">
        <f>IF(Select2=1,Nappies!$W83,"")</f>
        <v>0</v>
      </c>
      <c r="W81" s="697">
        <f>IF(Select2=1,Garden!$W83,"")</f>
        <v>0</v>
      </c>
      <c r="X81" s="687">
        <f>IF(Select2=1,Wood!$W83,"")</f>
        <v>0.17780394478435127</v>
      </c>
      <c r="Y81" s="697">
        <f>IF(Select2=1,Textiles!$W83,"")</f>
        <v>1.2096638645529687E-2</v>
      </c>
      <c r="Z81" s="689">
        <f>Sludge!W83</f>
        <v>0</v>
      </c>
      <c r="AA81" s="689" t="str">
        <f>IF(Select2=2,MSW!$W83,"")</f>
        <v/>
      </c>
      <c r="AB81" s="698">
        <f>Industry!$W83</f>
        <v>0</v>
      </c>
      <c r="AC81" s="699">
        <f t="shared" ref="AC81:AC97" si="5">SUM(T81:AA81)</f>
        <v>0.28622869150740893</v>
      </c>
      <c r="AD81" s="700">
        <f>Recovery_OX!R76</f>
        <v>0</v>
      </c>
      <c r="AE81" s="650"/>
      <c r="AF81" s="702">
        <f>(AC81-AD81)*(1-Recovery_OX!U76)</f>
        <v>0.28622869150740893</v>
      </c>
    </row>
    <row r="82" spans="2:32">
      <c r="B82" s="695">
        <f t="shared" ref="B82:B97" si="6">B81+1</f>
        <v>2065</v>
      </c>
      <c r="C82" s="696">
        <f>IF(Select2=1,Food!$K84,"")</f>
        <v>3.0283249055608988E-6</v>
      </c>
      <c r="D82" s="697">
        <f>IF(Select2=1,Paper!$K84,"")</f>
        <v>4.3469450585130645E-2</v>
      </c>
      <c r="E82" s="687">
        <f>IF(Select2=1,Nappies!$K84,"")</f>
        <v>2.4558076836986432E-3</v>
      </c>
      <c r="F82" s="697">
        <f>IF(Select2=1,Garden!$K84,"")</f>
        <v>0</v>
      </c>
      <c r="G82" s="687">
        <f>IF(Select2=1,Wood!$K84,"")</f>
        <v>0</v>
      </c>
      <c r="H82" s="697">
        <f>IF(Select2=1,Textiles!$K84,"")</f>
        <v>1.0291933392188698E-2</v>
      </c>
      <c r="I82" s="698">
        <f>Sludge!K84</f>
        <v>0</v>
      </c>
      <c r="J82" s="698" t="str">
        <f>IF(Select2=2,MSW!$K84,"")</f>
        <v/>
      </c>
      <c r="K82" s="698">
        <f>Industry!$K84</f>
        <v>0</v>
      </c>
      <c r="L82" s="699">
        <f t="shared" si="3"/>
        <v>5.6220219985923553E-2</v>
      </c>
      <c r="M82" s="700">
        <f>Recovery_OX!C77</f>
        <v>0</v>
      </c>
      <c r="N82" s="650"/>
      <c r="O82" s="701">
        <f>(L82-M82)*(1-Recovery_OX!F77)</f>
        <v>5.6220219985923553E-2</v>
      </c>
      <c r="P82" s="641"/>
      <c r="Q82" s="652"/>
      <c r="S82" s="695">
        <f t="shared" ref="S82:S97" si="7">S81+1</f>
        <v>2065</v>
      </c>
      <c r="T82" s="696">
        <f>IF(Select2=1,Food!$W84,"")</f>
        <v>2.0260871357454711E-6</v>
      </c>
      <c r="U82" s="697">
        <f>IF(Select2=1,Paper!$W84,"")</f>
        <v>8.9812914432088053E-2</v>
      </c>
      <c r="V82" s="687">
        <f>IF(Select2=1,Nappies!$W84,"")</f>
        <v>0</v>
      </c>
      <c r="W82" s="697">
        <f>IF(Select2=1,Garden!$W84,"")</f>
        <v>0</v>
      </c>
      <c r="X82" s="687">
        <f>IF(Select2=1,Wood!$W84,"")</f>
        <v>0.17168845211573092</v>
      </c>
      <c r="Y82" s="697">
        <f>IF(Select2=1,Textiles!$W84,"")</f>
        <v>1.1278831114727342E-2</v>
      </c>
      <c r="Z82" s="689">
        <f>Sludge!W84</f>
        <v>0</v>
      </c>
      <c r="AA82" s="689" t="str">
        <f>IF(Select2=2,MSW!$W84,"")</f>
        <v/>
      </c>
      <c r="AB82" s="698">
        <f>Industry!$W84</f>
        <v>0</v>
      </c>
      <c r="AC82" s="699">
        <f t="shared" si="5"/>
        <v>0.27278222374968203</v>
      </c>
      <c r="AD82" s="700">
        <f>Recovery_OX!R77</f>
        <v>0</v>
      </c>
      <c r="AE82" s="650"/>
      <c r="AF82" s="702">
        <f>(AC82-AD82)*(1-Recovery_OX!U77)</f>
        <v>0.27278222374968203</v>
      </c>
    </row>
    <row r="83" spans="2:32">
      <c r="B83" s="695">
        <f t="shared" si="6"/>
        <v>2066</v>
      </c>
      <c r="C83" s="696">
        <f>IF(Select2=1,Food!$K85,"")</f>
        <v>2.029946890106455E-6</v>
      </c>
      <c r="D83" s="697">
        <f>IF(Select2=1,Paper!$K85,"")</f>
        <v>4.0530647080282818E-2</v>
      </c>
      <c r="E83" s="687">
        <f>IF(Select2=1,Nappies!$K85,"")</f>
        <v>2.0718785390636055E-3</v>
      </c>
      <c r="F83" s="697">
        <f>IF(Select2=1,Garden!$K85,"")</f>
        <v>0</v>
      </c>
      <c r="G83" s="687">
        <f>IF(Select2=1,Wood!$K85,"")</f>
        <v>0</v>
      </c>
      <c r="H83" s="697">
        <f>IF(Select2=1,Textiles!$K85,"")</f>
        <v>9.5961350897604027E-3</v>
      </c>
      <c r="I83" s="698">
        <f>Sludge!K85</f>
        <v>0</v>
      </c>
      <c r="J83" s="698" t="str">
        <f>IF(Select2=2,MSW!$K85,"")</f>
        <v/>
      </c>
      <c r="K83" s="698">
        <f>Industry!$K85</f>
        <v>0</v>
      </c>
      <c r="L83" s="699">
        <f t="shared" ref="L83:L97" si="8">SUM(C83:K83)</f>
        <v>5.2200690655996931E-2</v>
      </c>
      <c r="M83" s="700">
        <f>Recovery_OX!C78</f>
        <v>0</v>
      </c>
      <c r="N83" s="650"/>
      <c r="O83" s="701">
        <f>(L83-M83)*(1-Recovery_OX!F78)</f>
        <v>5.2200690655996931E-2</v>
      </c>
      <c r="P83" s="641"/>
      <c r="Q83" s="652"/>
      <c r="S83" s="695">
        <f t="shared" si="7"/>
        <v>2066</v>
      </c>
      <c r="T83" s="696">
        <f>IF(Select2=1,Food!$W85,"")</f>
        <v>1.3581268221051209E-6</v>
      </c>
      <c r="U83" s="697">
        <f>IF(Select2=1,Paper!$W85,"")</f>
        <v>8.374100636422066E-2</v>
      </c>
      <c r="V83" s="687">
        <f>IF(Select2=1,Nappies!$W85,"")</f>
        <v>0</v>
      </c>
      <c r="W83" s="697">
        <f>IF(Select2=1,Garden!$W85,"")</f>
        <v>0</v>
      </c>
      <c r="X83" s="687">
        <f>IF(Select2=1,Wood!$W85,"")</f>
        <v>0.16578329927182758</v>
      </c>
      <c r="Y83" s="697">
        <f>IF(Select2=1,Textiles!$W85,"")</f>
        <v>1.051631242713469E-2</v>
      </c>
      <c r="Z83" s="689">
        <f>Sludge!W85</f>
        <v>0</v>
      </c>
      <c r="AA83" s="689" t="str">
        <f>IF(Select2=2,MSW!$W85,"")</f>
        <v/>
      </c>
      <c r="AB83" s="698">
        <f>Industry!$W85</f>
        <v>0</v>
      </c>
      <c r="AC83" s="699">
        <f t="shared" si="5"/>
        <v>0.26004197619000502</v>
      </c>
      <c r="AD83" s="700">
        <f>Recovery_OX!R78</f>
        <v>0</v>
      </c>
      <c r="AE83" s="650"/>
      <c r="AF83" s="702">
        <f>(AC83-AD83)*(1-Recovery_OX!U78)</f>
        <v>0.26004197619000502</v>
      </c>
    </row>
    <row r="84" spans="2:32">
      <c r="B84" s="695">
        <f t="shared" si="6"/>
        <v>2067</v>
      </c>
      <c r="C84" s="696">
        <f>IF(Select2=1,Food!$K86,"")</f>
        <v>1.3607140928260617E-6</v>
      </c>
      <c r="D84" s="697">
        <f>IF(Select2=1,Paper!$K86,"")</f>
        <v>3.7790524854444771E-2</v>
      </c>
      <c r="E84" s="687">
        <f>IF(Select2=1,Nappies!$K86,"")</f>
        <v>1.7479710276690802E-3</v>
      </c>
      <c r="F84" s="697">
        <f>IF(Select2=1,Garden!$K86,"")</f>
        <v>0</v>
      </c>
      <c r="G84" s="687">
        <f>IF(Select2=1,Wood!$K86,"")</f>
        <v>0</v>
      </c>
      <c r="H84" s="697">
        <f>IF(Select2=1,Textiles!$K86,"")</f>
        <v>8.9473770526752108E-3</v>
      </c>
      <c r="I84" s="698">
        <f>Sludge!K86</f>
        <v>0</v>
      </c>
      <c r="J84" s="698" t="str">
        <f>IF(Select2=2,MSW!$K86,"")</f>
        <v/>
      </c>
      <c r="K84" s="698">
        <f>Industry!$K86</f>
        <v>0</v>
      </c>
      <c r="L84" s="699">
        <f t="shared" si="8"/>
        <v>4.848723364888189E-2</v>
      </c>
      <c r="M84" s="700">
        <f>Recovery_OX!C79</f>
        <v>0</v>
      </c>
      <c r="N84" s="650"/>
      <c r="O84" s="701">
        <f>(L84-M84)*(1-Recovery_OX!F79)</f>
        <v>4.848723364888189E-2</v>
      </c>
      <c r="P84" s="641"/>
      <c r="Q84" s="652"/>
      <c r="S84" s="695">
        <f t="shared" si="7"/>
        <v>2067</v>
      </c>
      <c r="T84" s="696">
        <f>IF(Select2=1,Food!$W86,"")</f>
        <v>9.1037963391574121E-7</v>
      </c>
      <c r="U84" s="697">
        <f>IF(Select2=1,Paper!$W86,"")</f>
        <v>7.807959680670401E-2</v>
      </c>
      <c r="V84" s="687">
        <f>IF(Select2=1,Nappies!$W86,"")</f>
        <v>0</v>
      </c>
      <c r="W84" s="697">
        <f>IF(Select2=1,Garden!$W86,"")</f>
        <v>0</v>
      </c>
      <c r="X84" s="687">
        <f>IF(Select2=1,Wood!$W86,"")</f>
        <v>0.1600812517019258</v>
      </c>
      <c r="Y84" s="697">
        <f>IF(Select2=1,Textiles!$W86,"")</f>
        <v>9.8053447152605076E-3</v>
      </c>
      <c r="Z84" s="689">
        <f>Sludge!W86</f>
        <v>0</v>
      </c>
      <c r="AA84" s="689" t="str">
        <f>IF(Select2=2,MSW!$W86,"")</f>
        <v/>
      </c>
      <c r="AB84" s="698">
        <f>Industry!$W86</f>
        <v>0</v>
      </c>
      <c r="AC84" s="699">
        <f t="shared" si="5"/>
        <v>0.24796710360352425</v>
      </c>
      <c r="AD84" s="700">
        <f>Recovery_OX!R79</f>
        <v>0</v>
      </c>
      <c r="AE84" s="650"/>
      <c r="AF84" s="702">
        <f>(AC84-AD84)*(1-Recovery_OX!U79)</f>
        <v>0.24796710360352425</v>
      </c>
    </row>
    <row r="85" spans="2:32">
      <c r="B85" s="695">
        <f t="shared" si="6"/>
        <v>2068</v>
      </c>
      <c r="C85" s="696">
        <f>IF(Select2=1,Food!$K87,"")</f>
        <v>9.12113933344509E-7</v>
      </c>
      <c r="D85" s="697">
        <f>IF(Select2=1,Paper!$K87,"")</f>
        <v>3.5235651825286436E-2</v>
      </c>
      <c r="E85" s="687">
        <f>IF(Select2=1,Nappies!$K87,"")</f>
        <v>1.4747016564742269E-3</v>
      </c>
      <c r="F85" s="697">
        <f>IF(Select2=1,Garden!$K87,"")</f>
        <v>0</v>
      </c>
      <c r="G85" s="687">
        <f>IF(Select2=1,Wood!$K87,"")</f>
        <v>0</v>
      </c>
      <c r="H85" s="697">
        <f>IF(Select2=1,Textiles!$K87,"")</f>
        <v>8.3424790682826658E-3</v>
      </c>
      <c r="I85" s="698">
        <f>Sludge!K87</f>
        <v>0</v>
      </c>
      <c r="J85" s="698" t="str">
        <f>IF(Select2=2,MSW!$K87,"")</f>
        <v/>
      </c>
      <c r="K85" s="698">
        <f>Industry!$K87</f>
        <v>0</v>
      </c>
      <c r="L85" s="699">
        <f t="shared" si="8"/>
        <v>4.5053744663976672E-2</v>
      </c>
      <c r="M85" s="700">
        <f>Recovery_OX!C80</f>
        <v>0</v>
      </c>
      <c r="N85" s="650"/>
      <c r="O85" s="701">
        <f>(L85-M85)*(1-Recovery_OX!F80)</f>
        <v>4.5053744663976672E-2</v>
      </c>
      <c r="P85" s="641"/>
      <c r="Q85" s="652"/>
      <c r="S85" s="695">
        <f t="shared" si="7"/>
        <v>2068</v>
      </c>
      <c r="T85" s="696">
        <f>IF(Select2=1,Food!$W87,"")</f>
        <v>6.1024571811630803E-7</v>
      </c>
      <c r="U85" s="697">
        <f>IF(Select2=1,Paper!$W87,"")</f>
        <v>7.2800933523319039E-2</v>
      </c>
      <c r="V85" s="687">
        <f>IF(Select2=1,Nappies!$W87,"")</f>
        <v>0</v>
      </c>
      <c r="W85" s="697">
        <f>IF(Select2=1,Garden!$W87,"")</f>
        <v>0</v>
      </c>
      <c r="X85" s="687">
        <f>IF(Select2=1,Wood!$W87,"")</f>
        <v>0.15457532368467033</v>
      </c>
      <c r="Y85" s="697">
        <f>IF(Select2=1,Textiles!$W87,"")</f>
        <v>9.1424428145563466E-3</v>
      </c>
      <c r="Z85" s="689">
        <f>Sludge!W87</f>
        <v>0</v>
      </c>
      <c r="AA85" s="689" t="str">
        <f>IF(Select2=2,MSW!$W87,"")</f>
        <v/>
      </c>
      <c r="AB85" s="698">
        <f>Industry!$W87</f>
        <v>0</v>
      </c>
      <c r="AC85" s="699">
        <f t="shared" si="5"/>
        <v>0.23651931026826384</v>
      </c>
      <c r="AD85" s="700">
        <f>Recovery_OX!R80</f>
        <v>0</v>
      </c>
      <c r="AE85" s="650"/>
      <c r="AF85" s="702">
        <f>(AC85-AD85)*(1-Recovery_OX!U80)</f>
        <v>0.23651931026826384</v>
      </c>
    </row>
    <row r="86" spans="2:32">
      <c r="B86" s="695">
        <f t="shared" si="6"/>
        <v>2069</v>
      </c>
      <c r="C86" s="696">
        <f>IF(Select2=1,Food!$K88,"")</f>
        <v>6.1140825378923932E-7</v>
      </c>
      <c r="D86" s="697">
        <f>IF(Select2=1,Paper!$K88,"")</f>
        <v>3.2853504002254813E-2</v>
      </c>
      <c r="E86" s="687">
        <f>IF(Select2=1,Nappies!$K88,"")</f>
        <v>1.2441539025437119E-3</v>
      </c>
      <c r="F86" s="697">
        <f>IF(Select2=1,Garden!$K88,"")</f>
        <v>0</v>
      </c>
      <c r="G86" s="687">
        <f>IF(Select2=1,Wood!$K88,"")</f>
        <v>0</v>
      </c>
      <c r="H86" s="697">
        <f>IF(Select2=1,Textiles!$K88,"")</f>
        <v>7.7784759259614915E-3</v>
      </c>
      <c r="I86" s="698">
        <f>Sludge!K88</f>
        <v>0</v>
      </c>
      <c r="J86" s="698" t="str">
        <f>IF(Select2=2,MSW!$K88,"")</f>
        <v/>
      </c>
      <c r="K86" s="698">
        <f>Industry!$K88</f>
        <v>0</v>
      </c>
      <c r="L86" s="699">
        <f t="shared" si="8"/>
        <v>4.1876745239013802E-2</v>
      </c>
      <c r="M86" s="700">
        <f>Recovery_OX!C81</f>
        <v>0</v>
      </c>
      <c r="N86" s="650"/>
      <c r="O86" s="701">
        <f>(L86-M86)*(1-Recovery_OX!F81)</f>
        <v>4.1876745239013802E-2</v>
      </c>
      <c r="P86" s="641"/>
      <c r="Q86" s="652"/>
      <c r="S86" s="695">
        <f t="shared" si="7"/>
        <v>2069</v>
      </c>
      <c r="T86" s="696">
        <f>IF(Select2=1,Food!$W88,"")</f>
        <v>4.0905993786077539E-7</v>
      </c>
      <c r="U86" s="697">
        <f>IF(Select2=1,Paper!$W88,"")</f>
        <v>6.7879140500526444E-2</v>
      </c>
      <c r="V86" s="687">
        <f>IF(Select2=1,Nappies!$W88,"")</f>
        <v>0</v>
      </c>
      <c r="W86" s="697">
        <f>IF(Select2=1,Garden!$W88,"")</f>
        <v>0</v>
      </c>
      <c r="X86" s="687">
        <f>IF(Select2=1,Wood!$W88,"")</f>
        <v>0.14925876976968416</v>
      </c>
      <c r="Y86" s="697">
        <f>IF(Select2=1,Textiles!$W88,"")</f>
        <v>8.524357179135883E-3</v>
      </c>
      <c r="Z86" s="689">
        <f>Sludge!W88</f>
        <v>0</v>
      </c>
      <c r="AA86" s="689" t="str">
        <f>IF(Select2=2,MSW!$W88,"")</f>
        <v/>
      </c>
      <c r="AB86" s="698">
        <f>Industry!$W88</f>
        <v>0</v>
      </c>
      <c r="AC86" s="699">
        <f t="shared" si="5"/>
        <v>0.22566267650928437</v>
      </c>
      <c r="AD86" s="700">
        <f>Recovery_OX!R81</f>
        <v>0</v>
      </c>
      <c r="AE86" s="650"/>
      <c r="AF86" s="702">
        <f>(AC86-AD86)*(1-Recovery_OX!U81)</f>
        <v>0.22566267650928437</v>
      </c>
    </row>
    <row r="87" spans="2:32">
      <c r="B87" s="695">
        <f t="shared" si="6"/>
        <v>2070</v>
      </c>
      <c r="C87" s="696">
        <f>IF(Select2=1,Food!$K89,"")</f>
        <v>4.0983920882657272E-7</v>
      </c>
      <c r="D87" s="697">
        <f>IF(Select2=1,Paper!$K89,"")</f>
        <v>3.0632404093957726E-2</v>
      </c>
      <c r="E87" s="687">
        <f>IF(Select2=1,Nappies!$K89,"")</f>
        <v>1.0496488740072156E-3</v>
      </c>
      <c r="F87" s="697">
        <f>IF(Select2=1,Garden!$K89,"")</f>
        <v>0</v>
      </c>
      <c r="G87" s="687">
        <f>IF(Select2=1,Wood!$K89,"")</f>
        <v>0</v>
      </c>
      <c r="H87" s="697">
        <f>IF(Select2=1,Textiles!$K89,"")</f>
        <v>7.2526028816536922E-3</v>
      </c>
      <c r="I87" s="698">
        <f>Sludge!K89</f>
        <v>0</v>
      </c>
      <c r="J87" s="698" t="str">
        <f>IF(Select2=2,MSW!$K89,"")</f>
        <v/>
      </c>
      <c r="K87" s="698">
        <f>Industry!$K89</f>
        <v>0</v>
      </c>
      <c r="L87" s="699">
        <f t="shared" si="8"/>
        <v>3.8935065688827458E-2</v>
      </c>
      <c r="M87" s="700">
        <f>Recovery_OX!C82</f>
        <v>0</v>
      </c>
      <c r="N87" s="650"/>
      <c r="O87" s="701">
        <f>(L87-M87)*(1-Recovery_OX!F82)</f>
        <v>3.8935065688827458E-2</v>
      </c>
      <c r="P87" s="641"/>
      <c r="Q87" s="652"/>
      <c r="S87" s="695">
        <f t="shared" si="7"/>
        <v>2070</v>
      </c>
      <c r="T87" s="696">
        <f>IF(Select2=1,Food!$W89,"")</f>
        <v>2.7420107637817072E-7</v>
      </c>
      <c r="U87" s="697">
        <f>IF(Select2=1,Paper!$W89,"")</f>
        <v>6.3290091103218399E-2</v>
      </c>
      <c r="V87" s="687">
        <f>IF(Select2=1,Nappies!$W89,"")</f>
        <v>0</v>
      </c>
      <c r="W87" s="697">
        <f>IF(Select2=1,Garden!$W89,"")</f>
        <v>0</v>
      </c>
      <c r="X87" s="687">
        <f>IF(Select2=1,Wood!$W89,"")</f>
        <v>0.14412507651354817</v>
      </c>
      <c r="Y87" s="697">
        <f>IF(Select2=1,Textiles!$W89,"")</f>
        <v>7.9480579524971989E-3</v>
      </c>
      <c r="Z87" s="689">
        <f>Sludge!W89</f>
        <v>0</v>
      </c>
      <c r="AA87" s="689" t="str">
        <f>IF(Select2=2,MSW!$W89,"")</f>
        <v/>
      </c>
      <c r="AB87" s="698">
        <f>Industry!$W89</f>
        <v>0</v>
      </c>
      <c r="AC87" s="699">
        <f t="shared" si="5"/>
        <v>0.21536349977034014</v>
      </c>
      <c r="AD87" s="700">
        <f>Recovery_OX!R82</f>
        <v>0</v>
      </c>
      <c r="AE87" s="650"/>
      <c r="AF87" s="702">
        <f>(AC87-AD87)*(1-Recovery_OX!U82)</f>
        <v>0.21536349977034014</v>
      </c>
    </row>
    <row r="88" spans="2:32">
      <c r="B88" s="695">
        <f t="shared" si="6"/>
        <v>2071</v>
      </c>
      <c r="C88" s="696">
        <f>IF(Select2=1,Food!$K90,"")</f>
        <v>2.7472343732783821E-7</v>
      </c>
      <c r="D88" s="697">
        <f>IF(Select2=1,Paper!$K90,"")</f>
        <v>2.8561464266067857E-2</v>
      </c>
      <c r="E88" s="687">
        <f>IF(Select2=1,Nappies!$K90,"")</f>
        <v>8.8555182477989829E-4</v>
      </c>
      <c r="F88" s="697">
        <f>IF(Select2=1,Garden!$K90,"")</f>
        <v>0</v>
      </c>
      <c r="G88" s="687">
        <f>IF(Select2=1,Wood!$K90,"")</f>
        <v>0</v>
      </c>
      <c r="H88" s="697">
        <f>IF(Select2=1,Textiles!$K90,"")</f>
        <v>6.7622821050859734E-3</v>
      </c>
      <c r="I88" s="698">
        <f>Sludge!K90</f>
        <v>0</v>
      </c>
      <c r="J88" s="698" t="str">
        <f>IF(Select2=2,MSW!$K90,"")</f>
        <v/>
      </c>
      <c r="K88" s="698">
        <f>Industry!$K90</f>
        <v>0</v>
      </c>
      <c r="L88" s="699">
        <f t="shared" si="8"/>
        <v>3.6209572919371061E-2</v>
      </c>
      <c r="M88" s="700">
        <f>Recovery_OX!C83</f>
        <v>0</v>
      </c>
      <c r="N88" s="650"/>
      <c r="O88" s="701">
        <f>(L88-M88)*(1-Recovery_OX!F83)</f>
        <v>3.6209572919371061E-2</v>
      </c>
      <c r="P88" s="641"/>
      <c r="Q88" s="652"/>
      <c r="S88" s="695">
        <f t="shared" si="7"/>
        <v>2071</v>
      </c>
      <c r="T88" s="696">
        <f>IF(Select2=1,Food!$W90,"")</f>
        <v>1.8380247814083726E-7</v>
      </c>
      <c r="U88" s="697">
        <f>IF(Select2=1,Paper!$W90,"")</f>
        <v>5.9011289805925279E-2</v>
      </c>
      <c r="V88" s="687">
        <f>IF(Select2=1,Nappies!$W90,"")</f>
        <v>0</v>
      </c>
      <c r="W88" s="697">
        <f>IF(Select2=1,Garden!$W90,"")</f>
        <v>0</v>
      </c>
      <c r="X88" s="687">
        <f>IF(Select2=1,Wood!$W90,"")</f>
        <v>0.13916795450001829</v>
      </c>
      <c r="Y88" s="697">
        <f>IF(Select2=1,Textiles!$W90,"")</f>
        <v>7.4107201151627127E-3</v>
      </c>
      <c r="Z88" s="689">
        <f>Sludge!W90</f>
        <v>0</v>
      </c>
      <c r="AA88" s="689" t="str">
        <f>IF(Select2=2,MSW!$W90,"")</f>
        <v/>
      </c>
      <c r="AB88" s="698">
        <f>Industry!$W90</f>
        <v>0</v>
      </c>
      <c r="AC88" s="699">
        <f t="shared" si="5"/>
        <v>0.20559014822358443</v>
      </c>
      <c r="AD88" s="700">
        <f>Recovery_OX!R83</f>
        <v>0</v>
      </c>
      <c r="AE88" s="650"/>
      <c r="AF88" s="702">
        <f>(AC88-AD88)*(1-Recovery_OX!U83)</f>
        <v>0.20559014822358443</v>
      </c>
    </row>
    <row r="89" spans="2:32">
      <c r="B89" s="695">
        <f t="shared" si="6"/>
        <v>2072</v>
      </c>
      <c r="C89" s="696">
        <f>IF(Select2=1,Food!$K91,"")</f>
        <v>1.8415262715666559E-7</v>
      </c>
      <c r="D89" s="697">
        <f>IF(Select2=1,Paper!$K91,"")</f>
        <v>2.6630532769146249E-2</v>
      </c>
      <c r="E89" s="687">
        <f>IF(Select2=1,Nappies!$K91,"")</f>
        <v>7.4710891783952575E-4</v>
      </c>
      <c r="F89" s="697">
        <f>IF(Select2=1,Garden!$K91,"")</f>
        <v>0</v>
      </c>
      <c r="G89" s="687">
        <f>IF(Select2=1,Wood!$K91,"")</f>
        <v>0</v>
      </c>
      <c r="H89" s="697">
        <f>IF(Select2=1,Textiles!$K91,"")</f>
        <v>6.3051100432427488E-3</v>
      </c>
      <c r="I89" s="698">
        <f>Sludge!K91</f>
        <v>0</v>
      </c>
      <c r="J89" s="698" t="str">
        <f>IF(Select2=2,MSW!$K91,"")</f>
        <v/>
      </c>
      <c r="K89" s="698">
        <f>Industry!$K91</f>
        <v>0</v>
      </c>
      <c r="L89" s="699">
        <f t="shared" si="8"/>
        <v>3.3682935882855682E-2</v>
      </c>
      <c r="M89" s="700">
        <f>Recovery_OX!C84</f>
        <v>0</v>
      </c>
      <c r="N89" s="650"/>
      <c r="O89" s="701">
        <f>(L89-M89)*(1-Recovery_OX!F84)</f>
        <v>3.3682935882855682E-2</v>
      </c>
      <c r="P89" s="641"/>
      <c r="Q89" s="652"/>
      <c r="S89" s="695">
        <f t="shared" si="7"/>
        <v>2072</v>
      </c>
      <c r="T89" s="696">
        <f>IF(Select2=1,Food!$W91,"")</f>
        <v>1.2320648560883062E-7</v>
      </c>
      <c r="U89" s="697">
        <f>IF(Select2=1,Paper!$W91,"")</f>
        <v>5.5021761919723619E-2</v>
      </c>
      <c r="V89" s="687">
        <f>IF(Select2=1,Nappies!$W91,"")</f>
        <v>0</v>
      </c>
      <c r="W89" s="697">
        <f>IF(Select2=1,Garden!$W91,"")</f>
        <v>0</v>
      </c>
      <c r="X89" s="687">
        <f>IF(Select2=1,Wood!$W91,"")</f>
        <v>0.13438133063470423</v>
      </c>
      <c r="Y89" s="697">
        <f>IF(Select2=1,Textiles!$W91,"")</f>
        <v>6.9097096364304118E-3</v>
      </c>
      <c r="Z89" s="689">
        <f>Sludge!W91</f>
        <v>0</v>
      </c>
      <c r="AA89" s="689" t="str">
        <f>IF(Select2=2,MSW!$W91,"")</f>
        <v/>
      </c>
      <c r="AB89" s="698">
        <f>Industry!$W91</f>
        <v>0</v>
      </c>
      <c r="AC89" s="699">
        <f t="shared" si="5"/>
        <v>0.19631292539734388</v>
      </c>
      <c r="AD89" s="700">
        <f>Recovery_OX!R84</f>
        <v>0</v>
      </c>
      <c r="AE89" s="650"/>
      <c r="AF89" s="702">
        <f>(AC89-AD89)*(1-Recovery_OX!U84)</f>
        <v>0.19631292539734388</v>
      </c>
    </row>
    <row r="90" spans="2:32">
      <c r="B90" s="695">
        <f t="shared" si="6"/>
        <v>2073</v>
      </c>
      <c r="C90" s="696">
        <f>IF(Select2=1,Food!$K92,"")</f>
        <v>1.2344119751324E-7</v>
      </c>
      <c r="D90" s="697">
        <f>IF(Select2=1,Paper!$K92,"")</f>
        <v>2.4830144174754799E-2</v>
      </c>
      <c r="E90" s="687">
        <f>IF(Select2=1,Nappies!$K92,"")</f>
        <v>6.3030950814660629E-4</v>
      </c>
      <c r="F90" s="697">
        <f>IF(Select2=1,Garden!$K92,"")</f>
        <v>0</v>
      </c>
      <c r="G90" s="687">
        <f>IF(Select2=1,Wood!$K92,"")</f>
        <v>0</v>
      </c>
      <c r="H90" s="697">
        <f>IF(Select2=1,Textiles!$K92,"")</f>
        <v>5.8788456381464651E-3</v>
      </c>
      <c r="I90" s="698">
        <f>Sludge!K92</f>
        <v>0</v>
      </c>
      <c r="J90" s="698" t="str">
        <f>IF(Select2=2,MSW!$K92,"")</f>
        <v/>
      </c>
      <c r="K90" s="698">
        <f>Industry!$K92</f>
        <v>0</v>
      </c>
      <c r="L90" s="699">
        <f t="shared" si="8"/>
        <v>3.1339422762245384E-2</v>
      </c>
      <c r="M90" s="700">
        <f>Recovery_OX!C85</f>
        <v>0</v>
      </c>
      <c r="N90" s="650"/>
      <c r="O90" s="701">
        <f>(L90-M90)*(1-Recovery_OX!F85)</f>
        <v>3.1339422762245384E-2</v>
      </c>
      <c r="P90" s="641"/>
      <c r="Q90" s="652"/>
      <c r="S90" s="695">
        <f t="shared" si="7"/>
        <v>2073</v>
      </c>
      <c r="T90" s="696">
        <f>IF(Select2=1,Food!$W92,"")</f>
        <v>8.2587777105200681E-8</v>
      </c>
      <c r="U90" s="697">
        <f>IF(Select2=1,Paper!$W92,"")</f>
        <v>5.1301950774286745E-2</v>
      </c>
      <c r="V90" s="687">
        <f>IF(Select2=1,Nappies!$W92,"")</f>
        <v>0</v>
      </c>
      <c r="W90" s="697">
        <f>IF(Select2=1,Garden!$W92,"")</f>
        <v>0</v>
      </c>
      <c r="X90" s="687">
        <f>IF(Select2=1,Wood!$W92,"")</f>
        <v>0.12975934070476924</v>
      </c>
      <c r="Y90" s="697">
        <f>IF(Select2=1,Textiles!$W92,"")</f>
        <v>6.4425705623522922E-3</v>
      </c>
      <c r="Z90" s="689">
        <f>Sludge!W92</f>
        <v>0</v>
      </c>
      <c r="AA90" s="689" t="str">
        <f>IF(Select2=2,MSW!$W92,"")</f>
        <v/>
      </c>
      <c r="AB90" s="698">
        <f>Industry!$W92</f>
        <v>0</v>
      </c>
      <c r="AC90" s="699">
        <f t="shared" si="5"/>
        <v>0.18750394462918538</v>
      </c>
      <c r="AD90" s="700">
        <f>Recovery_OX!R85</f>
        <v>0</v>
      </c>
      <c r="AE90" s="650"/>
      <c r="AF90" s="702">
        <f>(AC90-AD90)*(1-Recovery_OX!U85)</f>
        <v>0.18750394462918538</v>
      </c>
    </row>
    <row r="91" spans="2:32">
      <c r="B91" s="695">
        <f t="shared" si="6"/>
        <v>2074</v>
      </c>
      <c r="C91" s="696">
        <f>IF(Select2=1,Food!$K93,"")</f>
        <v>8.274510919976948E-8</v>
      </c>
      <c r="D91" s="697">
        <f>IF(Select2=1,Paper!$K93,"")</f>
        <v>2.3151472975915056E-2</v>
      </c>
      <c r="E91" s="687">
        <f>IF(Select2=1,Nappies!$K93,"")</f>
        <v>5.3176995558946332E-4</v>
      </c>
      <c r="F91" s="697">
        <f>IF(Select2=1,Garden!$K93,"")</f>
        <v>0</v>
      </c>
      <c r="G91" s="687">
        <f>IF(Select2=1,Wood!$K93,"")</f>
        <v>0</v>
      </c>
      <c r="H91" s="697">
        <f>IF(Select2=1,Textiles!$K93,"")</f>
        <v>5.4813993411888052E-3</v>
      </c>
      <c r="I91" s="698">
        <f>Sludge!K93</f>
        <v>0</v>
      </c>
      <c r="J91" s="698" t="str">
        <f>IF(Select2=2,MSW!$K93,"")</f>
        <v/>
      </c>
      <c r="K91" s="698">
        <f>Industry!$K93</f>
        <v>0</v>
      </c>
      <c r="L91" s="699">
        <f t="shared" si="8"/>
        <v>2.9164725017802522E-2</v>
      </c>
      <c r="M91" s="700">
        <f>Recovery_OX!C86</f>
        <v>0</v>
      </c>
      <c r="N91" s="650"/>
      <c r="O91" s="701">
        <f>(L91-M91)*(1-Recovery_OX!F86)</f>
        <v>2.9164725017802522E-2</v>
      </c>
      <c r="P91" s="641"/>
      <c r="Q91" s="652"/>
      <c r="S91" s="695">
        <f t="shared" si="7"/>
        <v>2074</v>
      </c>
      <c r="T91" s="696">
        <f>IF(Select2=1,Food!$W93,"")</f>
        <v>5.5360242551139237E-8</v>
      </c>
      <c r="U91" s="697">
        <f>IF(Select2=1,Paper!$W93,"")</f>
        <v>4.7833621851064143E-2</v>
      </c>
      <c r="V91" s="687">
        <f>IF(Select2=1,Nappies!$W93,"")</f>
        <v>0</v>
      </c>
      <c r="W91" s="697">
        <f>IF(Select2=1,Garden!$W93,"")</f>
        <v>0</v>
      </c>
      <c r="X91" s="687">
        <f>IF(Select2=1,Wood!$W93,"")</f>
        <v>0.1252963221945361</v>
      </c>
      <c r="Y91" s="697">
        <f>IF(Select2=1,Textiles!$W93,"")</f>
        <v>6.0070129766452672E-3</v>
      </c>
      <c r="Z91" s="689">
        <f>Sludge!W93</f>
        <v>0</v>
      </c>
      <c r="AA91" s="689" t="str">
        <f>IF(Select2=2,MSW!$W93,"")</f>
        <v/>
      </c>
      <c r="AB91" s="698">
        <f>Industry!$W93</f>
        <v>0</v>
      </c>
      <c r="AC91" s="699">
        <f t="shared" si="5"/>
        <v>0.17913701238248805</v>
      </c>
      <c r="AD91" s="700">
        <f>Recovery_OX!R86</f>
        <v>0</v>
      </c>
      <c r="AE91" s="650"/>
      <c r="AF91" s="702">
        <f>(AC91-AD91)*(1-Recovery_OX!U86)</f>
        <v>0.17913701238248805</v>
      </c>
    </row>
    <row r="92" spans="2:32">
      <c r="B92" s="695">
        <f t="shared" si="6"/>
        <v>2075</v>
      </c>
      <c r="C92" s="696">
        <f>IF(Select2=1,Food!$K94,"")</f>
        <v>5.5465705408013485E-8</v>
      </c>
      <c r="D92" s="697">
        <f>IF(Select2=1,Paper!$K94,"")</f>
        <v>2.1586290324462774E-2</v>
      </c>
      <c r="E92" s="687">
        <f>IF(Select2=1,Nappies!$K94,"")</f>
        <v>4.4863560205385172E-4</v>
      </c>
      <c r="F92" s="697">
        <f>IF(Select2=1,Garden!$K94,"")</f>
        <v>0</v>
      </c>
      <c r="G92" s="687">
        <f>IF(Select2=1,Wood!$K94,"")</f>
        <v>0</v>
      </c>
      <c r="H92" s="697">
        <f>IF(Select2=1,Textiles!$K94,"")</f>
        <v>5.1108228701609781E-3</v>
      </c>
      <c r="I92" s="698">
        <f>Sludge!K94</f>
        <v>0</v>
      </c>
      <c r="J92" s="698" t="str">
        <f>IF(Select2=2,MSW!$K94,"")</f>
        <v/>
      </c>
      <c r="K92" s="698">
        <f>Industry!$K94</f>
        <v>0</v>
      </c>
      <c r="L92" s="699">
        <f t="shared" si="8"/>
        <v>2.714580426238301E-2</v>
      </c>
      <c r="M92" s="700">
        <f>Recovery_OX!C87</f>
        <v>0</v>
      </c>
      <c r="N92" s="650"/>
      <c r="O92" s="701">
        <f>(L92-M92)*(1-Recovery_OX!F87)</f>
        <v>2.714580426238301E-2</v>
      </c>
      <c r="P92" s="641"/>
      <c r="Q92" s="652"/>
      <c r="S92" s="695">
        <f t="shared" si="7"/>
        <v>2075</v>
      </c>
      <c r="T92" s="696">
        <f>IF(Select2=1,Food!$W94,"")</f>
        <v>3.7109080335423814E-8</v>
      </c>
      <c r="U92" s="697">
        <f>IF(Select2=1,Paper!$W94,"")</f>
        <v>4.4599773397650339E-2</v>
      </c>
      <c r="V92" s="687">
        <f>IF(Select2=1,Nappies!$W94,"")</f>
        <v>0</v>
      </c>
      <c r="W92" s="697">
        <f>IF(Select2=1,Garden!$W94,"")</f>
        <v>0</v>
      </c>
      <c r="X92" s="687">
        <f>IF(Select2=1,Wood!$W94,"")</f>
        <v>0.1209868073481972</v>
      </c>
      <c r="Y92" s="697">
        <f>IF(Select2=1,Textiles!$W94,"")</f>
        <v>5.600901775518881E-3</v>
      </c>
      <c r="Z92" s="689">
        <f>Sludge!W94</f>
        <v>0</v>
      </c>
      <c r="AA92" s="689" t="str">
        <f>IF(Select2=2,MSW!$W94,"")</f>
        <v/>
      </c>
      <c r="AB92" s="698">
        <f>Industry!$W94</f>
        <v>0</v>
      </c>
      <c r="AC92" s="699">
        <f t="shared" si="5"/>
        <v>0.17118751963044676</v>
      </c>
      <c r="AD92" s="700">
        <f>Recovery_OX!R87</f>
        <v>0</v>
      </c>
      <c r="AE92" s="650"/>
      <c r="AF92" s="702">
        <f>(AC92-AD92)*(1-Recovery_OX!U87)</f>
        <v>0.17118751963044676</v>
      </c>
    </row>
    <row r="93" spans="2:32">
      <c r="B93" s="695">
        <f t="shared" si="6"/>
        <v>2076</v>
      </c>
      <c r="C93" s="696">
        <f>IF(Select2=1,Food!$K95,"")</f>
        <v>3.7179774202498804E-8</v>
      </c>
      <c r="D93" s="697">
        <f>IF(Select2=1,Paper!$K95,"")</f>
        <v>2.0126923693224656E-2</v>
      </c>
      <c r="E93" s="687">
        <f>IF(Select2=1,Nappies!$K95,"")</f>
        <v>3.7849807292537104E-4</v>
      </c>
      <c r="F93" s="697">
        <f>IF(Select2=1,Garden!$K95,"")</f>
        <v>0</v>
      </c>
      <c r="G93" s="687">
        <f>IF(Select2=1,Wood!$K95,"")</f>
        <v>0</v>
      </c>
      <c r="H93" s="697">
        <f>IF(Select2=1,Textiles!$K95,"")</f>
        <v>4.7652996587720774E-3</v>
      </c>
      <c r="I93" s="698">
        <f>Sludge!K95</f>
        <v>0</v>
      </c>
      <c r="J93" s="698" t="str">
        <f>IF(Select2=2,MSW!$K95,"")</f>
        <v/>
      </c>
      <c r="K93" s="698">
        <f>Industry!$K95</f>
        <v>0</v>
      </c>
      <c r="L93" s="699">
        <f t="shared" si="8"/>
        <v>2.5270758604696311E-2</v>
      </c>
      <c r="M93" s="700">
        <f>Recovery_OX!C88</f>
        <v>0</v>
      </c>
      <c r="N93" s="650"/>
      <c r="O93" s="701">
        <f>(L93-M93)*(1-Recovery_OX!F88)</f>
        <v>2.5270758604696311E-2</v>
      </c>
      <c r="P93" s="641"/>
      <c r="Q93" s="652"/>
      <c r="S93" s="695">
        <f t="shared" si="7"/>
        <v>2076</v>
      </c>
      <c r="T93" s="696">
        <f>IF(Select2=1,Food!$W95,"")</f>
        <v>2.4874960438781533E-8</v>
      </c>
      <c r="U93" s="697">
        <f>IF(Select2=1,Paper!$W95,"")</f>
        <v>4.1584553085174891E-2</v>
      </c>
      <c r="V93" s="687">
        <f>IF(Select2=1,Nappies!$W95,"")</f>
        <v>0</v>
      </c>
      <c r="W93" s="697">
        <f>IF(Select2=1,Garden!$W95,"")</f>
        <v>0</v>
      </c>
      <c r="X93" s="687">
        <f>IF(Select2=1,Wood!$W95,"")</f>
        <v>0.11682551647112994</v>
      </c>
      <c r="Y93" s="697">
        <f>IF(Select2=1,Textiles!$W95,"")</f>
        <v>5.2222462013940575E-3</v>
      </c>
      <c r="Z93" s="689">
        <f>Sludge!W95</f>
        <v>0</v>
      </c>
      <c r="AA93" s="689" t="str">
        <f>IF(Select2=2,MSW!$W95,"")</f>
        <v/>
      </c>
      <c r="AB93" s="698">
        <f>Industry!$W95</f>
        <v>0</v>
      </c>
      <c r="AC93" s="699">
        <f t="shared" si="5"/>
        <v>0.16363234063265933</v>
      </c>
      <c r="AD93" s="700">
        <f>Recovery_OX!R88</f>
        <v>0</v>
      </c>
      <c r="AE93" s="650"/>
      <c r="AF93" s="702">
        <f>(AC93-AD93)*(1-Recovery_OX!U88)</f>
        <v>0.16363234063265933</v>
      </c>
    </row>
    <row r="94" spans="2:32">
      <c r="B94" s="695">
        <f t="shared" si="6"/>
        <v>2077</v>
      </c>
      <c r="C94" s="696">
        <f>IF(Select2=1,Food!$K96,"")</f>
        <v>2.4922347955013671E-8</v>
      </c>
      <c r="D94" s="697">
        <f>IF(Select2=1,Paper!$K96,"")</f>
        <v>1.8766219265281277E-2</v>
      </c>
      <c r="E94" s="687">
        <f>IF(Select2=1,Nappies!$K96,"")</f>
        <v>3.193255072766678E-4</v>
      </c>
      <c r="F94" s="697">
        <f>IF(Select2=1,Garden!$K96,"")</f>
        <v>0</v>
      </c>
      <c r="G94" s="687">
        <f>IF(Select2=1,Wood!$K96,"")</f>
        <v>0</v>
      </c>
      <c r="H94" s="697">
        <f>IF(Select2=1,Textiles!$K96,"")</f>
        <v>4.4431359518390086E-3</v>
      </c>
      <c r="I94" s="698">
        <f>Sludge!K96</f>
        <v>0</v>
      </c>
      <c r="J94" s="698" t="str">
        <f>IF(Select2=2,MSW!$K96,"")</f>
        <v/>
      </c>
      <c r="K94" s="698">
        <f>Industry!$K96</f>
        <v>0</v>
      </c>
      <c r="L94" s="699">
        <f t="shared" si="8"/>
        <v>2.3528705646744908E-2</v>
      </c>
      <c r="M94" s="700">
        <f>Recovery_OX!C89</f>
        <v>0</v>
      </c>
      <c r="N94" s="650"/>
      <c r="O94" s="701">
        <f>(L94-M94)*(1-Recovery_OX!F89)</f>
        <v>2.3528705646744908E-2</v>
      </c>
      <c r="P94" s="641"/>
      <c r="Q94" s="652"/>
      <c r="S94" s="695">
        <f t="shared" si="7"/>
        <v>2077</v>
      </c>
      <c r="T94" s="696">
        <f>IF(Select2=1,Food!$W96,"")</f>
        <v>1.6674184626458742E-8</v>
      </c>
      <c r="U94" s="697">
        <f>IF(Select2=1,Paper!$W96,"")</f>
        <v>3.8773180300167895E-2</v>
      </c>
      <c r="V94" s="687">
        <f>IF(Select2=1,Nappies!$W96,"")</f>
        <v>0</v>
      </c>
      <c r="W94" s="697">
        <f>IF(Select2=1,Garden!$W96,"")</f>
        <v>0</v>
      </c>
      <c r="X94" s="687">
        <f>IF(Select2=1,Wood!$W96,"")</f>
        <v>0.11280735146161061</v>
      </c>
      <c r="Y94" s="697">
        <f>IF(Select2=1,Textiles!$W96,"")</f>
        <v>4.8691900842071333E-3</v>
      </c>
      <c r="Z94" s="689">
        <f>Sludge!W96</f>
        <v>0</v>
      </c>
      <c r="AA94" s="689" t="str">
        <f>IF(Select2=2,MSW!$W96,"")</f>
        <v/>
      </c>
      <c r="AB94" s="698">
        <f>Industry!$W96</f>
        <v>0</v>
      </c>
      <c r="AC94" s="699">
        <f t="shared" si="5"/>
        <v>0.15644973852017027</v>
      </c>
      <c r="AD94" s="700">
        <f>Recovery_OX!R89</f>
        <v>0</v>
      </c>
      <c r="AE94" s="650"/>
      <c r="AF94" s="702">
        <f>(AC94-AD94)*(1-Recovery_OX!U89)</f>
        <v>0.15644973852017027</v>
      </c>
    </row>
    <row r="95" spans="2:32">
      <c r="B95" s="695">
        <f t="shared" si="6"/>
        <v>2078</v>
      </c>
      <c r="C95" s="696">
        <f>IF(Select2=1,Food!$K97,"")</f>
        <v>1.6705949428520987E-8</v>
      </c>
      <c r="D95" s="697">
        <f>IF(Select2=1,Paper!$K97,"")</f>
        <v>1.7497506865948205E-2</v>
      </c>
      <c r="E95" s="687">
        <f>IF(Select2=1,Nappies!$K97,"")</f>
        <v>2.6940369553111711E-4</v>
      </c>
      <c r="F95" s="697">
        <f>IF(Select2=1,Garden!$K97,"")</f>
        <v>0</v>
      </c>
      <c r="G95" s="687">
        <f>IF(Select2=1,Wood!$K97,"")</f>
        <v>0</v>
      </c>
      <c r="H95" s="697">
        <f>IF(Select2=1,Textiles!$K97,"")</f>
        <v>4.1427525024966246E-3</v>
      </c>
      <c r="I95" s="698">
        <f>Sludge!K97</f>
        <v>0</v>
      </c>
      <c r="J95" s="698" t="str">
        <f>IF(Select2=2,MSW!$K97,"")</f>
        <v/>
      </c>
      <c r="K95" s="698">
        <f>Industry!$K97</f>
        <v>0</v>
      </c>
      <c r="L95" s="699">
        <f t="shared" si="8"/>
        <v>2.1909679769925375E-2</v>
      </c>
      <c r="M95" s="700">
        <f>Recovery_OX!C90</f>
        <v>0</v>
      </c>
      <c r="N95" s="650"/>
      <c r="O95" s="701">
        <f>(L95-M95)*(1-Recovery_OX!F90)</f>
        <v>2.1909679769925375E-2</v>
      </c>
      <c r="P95" s="641"/>
      <c r="Q95" s="652"/>
      <c r="S95" s="695">
        <f t="shared" si="7"/>
        <v>2078</v>
      </c>
      <c r="T95" s="696">
        <f>IF(Select2=1,Food!$W97,"")</f>
        <v>1.1177040206414575E-8</v>
      </c>
      <c r="U95" s="697">
        <f>IF(Select2=1,Paper!$W97,"")</f>
        <v>3.6151873689975605E-2</v>
      </c>
      <c r="V95" s="687">
        <f>IF(Select2=1,Nappies!$W97,"")</f>
        <v>0</v>
      </c>
      <c r="W95" s="697">
        <f>IF(Select2=1,Garden!$W97,"")</f>
        <v>0</v>
      </c>
      <c r="X95" s="687">
        <f>IF(Select2=1,Wood!$W97,"")</f>
        <v>0.10892738956500211</v>
      </c>
      <c r="Y95" s="697">
        <f>IF(Select2=1,Textiles!$W97,"")</f>
        <v>4.540002742462055E-3</v>
      </c>
      <c r="Z95" s="689">
        <f>Sludge!W97</f>
        <v>0</v>
      </c>
      <c r="AA95" s="689" t="str">
        <f>IF(Select2=2,MSW!$W97,"")</f>
        <v/>
      </c>
      <c r="AB95" s="698">
        <f>Industry!$W97</f>
        <v>0</v>
      </c>
      <c r="AC95" s="699">
        <f t="shared" si="5"/>
        <v>0.14961927717447998</v>
      </c>
      <c r="AD95" s="700">
        <f>Recovery_OX!R90</f>
        <v>0</v>
      </c>
      <c r="AE95" s="650"/>
      <c r="AF95" s="702">
        <f>(AC95-AD95)*(1-Recovery_OX!U90)</f>
        <v>0.14961927717447998</v>
      </c>
    </row>
    <row r="96" spans="2:32">
      <c r="B96" s="695">
        <f t="shared" si="6"/>
        <v>2079</v>
      </c>
      <c r="C96" s="696">
        <f>IF(Select2=1,Food!$K98,"")</f>
        <v>1.1198332789995251E-8</v>
      </c>
      <c r="D96" s="697">
        <f>IF(Select2=1,Paper!$K98,"")</f>
        <v>1.6314567265572004E-2</v>
      </c>
      <c r="E96" s="687">
        <f>IF(Select2=1,Nappies!$K98,"")</f>
        <v>2.2728641938064793E-4</v>
      </c>
      <c r="F96" s="697">
        <f>IF(Select2=1,Garden!$K98,"")</f>
        <v>0</v>
      </c>
      <c r="G96" s="687">
        <f>IF(Select2=1,Wood!$K98,"")</f>
        <v>0</v>
      </c>
      <c r="H96" s="697">
        <f>IF(Select2=1,Textiles!$K98,"")</f>
        <v>3.8626768307277546E-3</v>
      </c>
      <c r="I96" s="698">
        <f>Sludge!K98</f>
        <v>0</v>
      </c>
      <c r="J96" s="698" t="str">
        <f>IF(Select2=2,MSW!$K98,"")</f>
        <v/>
      </c>
      <c r="K96" s="698">
        <f>Industry!$K98</f>
        <v>0</v>
      </c>
      <c r="L96" s="699">
        <f t="shared" si="8"/>
        <v>2.0404541714013194E-2</v>
      </c>
      <c r="M96" s="700">
        <f>Recovery_OX!C91</f>
        <v>0</v>
      </c>
      <c r="N96" s="650"/>
      <c r="O96" s="701">
        <f>(L96-M96)*(1-Recovery_OX!F91)</f>
        <v>2.0404541714013194E-2</v>
      </c>
      <c r="P96" s="639"/>
      <c r="S96" s="695">
        <f t="shared" si="7"/>
        <v>2079</v>
      </c>
      <c r="T96" s="696">
        <f>IF(Select2=1,Food!$W98,"")</f>
        <v>7.4921941057060102E-9</v>
      </c>
      <c r="U96" s="697">
        <f>IF(Select2=1,Paper!$W98,"")</f>
        <v>3.3707783606553708E-2</v>
      </c>
      <c r="V96" s="687">
        <f>IF(Select2=1,Nappies!$W98,"")</f>
        <v>0</v>
      </c>
      <c r="W96" s="697">
        <f>IF(Select2=1,Garden!$W98,"")</f>
        <v>0</v>
      </c>
      <c r="X96" s="687">
        <f>IF(Select2=1,Wood!$W98,"")</f>
        <v>0.10518087734276396</v>
      </c>
      <c r="Y96" s="697">
        <f>IF(Select2=1,Textiles!$W98,"")</f>
        <v>4.2330704994276765E-3</v>
      </c>
      <c r="Z96" s="689">
        <f>Sludge!W98</f>
        <v>0</v>
      </c>
      <c r="AA96" s="689" t="str">
        <f>IF(Select2=2,MSW!$W98,"")</f>
        <v/>
      </c>
      <c r="AB96" s="698">
        <f>Industry!$W98</f>
        <v>0</v>
      </c>
      <c r="AC96" s="699">
        <f t="shared" si="5"/>
        <v>0.14312173894093944</v>
      </c>
      <c r="AD96" s="700">
        <f>Recovery_OX!R91</f>
        <v>0</v>
      </c>
      <c r="AE96" s="650"/>
      <c r="AF96" s="702">
        <f>(AC96-AD96)*(1-Recovery_OX!U91)</f>
        <v>0.14312173894093944</v>
      </c>
    </row>
    <row r="97" spans="2:32" ht="13.5" thickBot="1">
      <c r="B97" s="703">
        <f t="shared" si="6"/>
        <v>2080</v>
      </c>
      <c r="C97" s="704">
        <f>IF(Select2=1,Food!$K99,"")</f>
        <v>7.5064669513120262E-9</v>
      </c>
      <c r="D97" s="705">
        <f>IF(Select2=1,Paper!$K99,"")</f>
        <v>1.5211601692859221E-2</v>
      </c>
      <c r="E97" s="705">
        <f>IF(Select2=1,Nappies!$K99,"")</f>
        <v>1.9175355532162307E-4</v>
      </c>
      <c r="F97" s="705">
        <f>IF(Select2=1,Garden!$K99,"")</f>
        <v>0</v>
      </c>
      <c r="G97" s="705">
        <f>IF(Select2=1,Wood!$K99,"")</f>
        <v>0</v>
      </c>
      <c r="H97" s="705">
        <f>IF(Select2=1,Textiles!$K99,"")</f>
        <v>3.6015360052644532E-3</v>
      </c>
      <c r="I97" s="706">
        <f>Sludge!K99</f>
        <v>0</v>
      </c>
      <c r="J97" s="706" t="str">
        <f>IF(Select2=2,MSW!$K99,"")</f>
        <v/>
      </c>
      <c r="K97" s="698">
        <f>Industry!$K99</f>
        <v>0</v>
      </c>
      <c r="L97" s="699">
        <f t="shared" si="8"/>
        <v>1.900489875991225E-2</v>
      </c>
      <c r="M97" s="707">
        <f>Recovery_OX!C92</f>
        <v>0</v>
      </c>
      <c r="N97" s="650"/>
      <c r="O97" s="708">
        <f>(L97-M97)*(1-Recovery_OX!F92)</f>
        <v>1.900489875991225E-2</v>
      </c>
      <c r="S97" s="703">
        <f t="shared" si="7"/>
        <v>2080</v>
      </c>
      <c r="T97" s="704">
        <f>IF(Select2=1,Food!$W99,"")</f>
        <v>5.0221678978447983E-9</v>
      </c>
      <c r="U97" s="705">
        <f>IF(Select2=1,Paper!$W99,"")</f>
        <v>3.1428929117477709E-2</v>
      </c>
      <c r="V97" s="705">
        <f>IF(Select2=1,Nappies!$W99,"")</f>
        <v>0</v>
      </c>
      <c r="W97" s="705">
        <f>IF(Select2=1,Garden!$W99,"")</f>
        <v>0</v>
      </c>
      <c r="X97" s="705">
        <f>IF(Select2=1,Wood!$W99,"")</f>
        <v>0.10156322484889566</v>
      </c>
      <c r="Y97" s="705">
        <f>IF(Select2=1,Textiles!$W99,"")</f>
        <v>3.9468887728925511E-3</v>
      </c>
      <c r="Z97" s="706">
        <f>Sludge!W99</f>
        <v>0</v>
      </c>
      <c r="AA97" s="706" t="str">
        <f>IF(Select2=2,MSW!$W99,"")</f>
        <v/>
      </c>
      <c r="AB97" s="698">
        <f>Industry!$W99</f>
        <v>0</v>
      </c>
      <c r="AC97" s="709">
        <f t="shared" si="5"/>
        <v>0.13693904776143384</v>
      </c>
      <c r="AD97" s="707">
        <f>Recovery_OX!R92</f>
        <v>0</v>
      </c>
      <c r="AE97" s="650"/>
      <c r="AF97" s="710">
        <f>(AC97-AD97)*(1-Recovery_OX!U92)</f>
        <v>0.13693904776143384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0.93561471607559987</v>
      </c>
      <c r="E12" s="464">
        <f>Stored_C!G18+Stored_C!M18</f>
        <v>0.77188214076236994</v>
      </c>
      <c r="F12" s="465">
        <f>F11+HWP!C12</f>
        <v>0</v>
      </c>
      <c r="G12" s="463">
        <f>G11+HWP!D12</f>
        <v>0.93561471607559987</v>
      </c>
      <c r="H12" s="464">
        <f>H11+HWP!E12</f>
        <v>0.77188214076236994</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0.95434778704320022</v>
      </c>
      <c r="E13" s="473">
        <f>Stored_C!G19+Stored_C!M19</f>
        <v>0.78733692431064006</v>
      </c>
      <c r="F13" s="474">
        <f>F12+HWP!C13</f>
        <v>0</v>
      </c>
      <c r="G13" s="472">
        <f>G12+HWP!D13</f>
        <v>1.8899625031188001</v>
      </c>
      <c r="H13" s="473">
        <f>H12+HWP!E13</f>
        <v>1.55921906507301</v>
      </c>
      <c r="I13" s="456"/>
      <c r="J13" s="475">
        <f>Garden!J20</f>
        <v>0</v>
      </c>
      <c r="K13" s="476">
        <f>Paper!J20</f>
        <v>3.0614615104927603E-2</v>
      </c>
      <c r="L13" s="477">
        <f>Wood!J20</f>
        <v>0</v>
      </c>
      <c r="M13" s="478">
        <f>J13*(1-Recovery_OX!E13)*(1-Recovery_OX!F13)</f>
        <v>0</v>
      </c>
      <c r="N13" s="476">
        <f>K13*(1-Recovery_OX!E13)*(1-Recovery_OX!F13)</f>
        <v>3.0614615104927603E-2</v>
      </c>
      <c r="O13" s="477">
        <f>L13*(1-Recovery_OX!E13)*(1-Recovery_OX!F13)</f>
        <v>0</v>
      </c>
    </row>
    <row r="14" spans="2:15">
      <c r="B14" s="470">
        <f t="shared" ref="B14:B77" si="0">B13+1</f>
        <v>1952</v>
      </c>
      <c r="C14" s="471">
        <f>Stored_C!E20</f>
        <v>0</v>
      </c>
      <c r="D14" s="472">
        <f>Stored_C!F20+Stored_C!L20</f>
        <v>0.9761148224784002</v>
      </c>
      <c r="E14" s="473">
        <f>Stored_C!G20+Stored_C!M20</f>
        <v>0.80529472854468009</v>
      </c>
      <c r="F14" s="474">
        <f>F13+HWP!C14</f>
        <v>0</v>
      </c>
      <c r="G14" s="472">
        <f>G13+HWP!D14</f>
        <v>2.8660773255972005</v>
      </c>
      <c r="H14" s="473">
        <f>H13+HWP!E14</f>
        <v>2.3645137936176903</v>
      </c>
      <c r="I14" s="456"/>
      <c r="J14" s="475">
        <f>Garden!J21</f>
        <v>0</v>
      </c>
      <c r="K14" s="476">
        <f>Paper!J21</f>
        <v>5.9772465170423714E-2</v>
      </c>
      <c r="L14" s="477">
        <f>Wood!J21</f>
        <v>0</v>
      </c>
      <c r="M14" s="478">
        <f>J14*(1-Recovery_OX!E14)*(1-Recovery_OX!F14)</f>
        <v>0</v>
      </c>
      <c r="N14" s="476">
        <f>K14*(1-Recovery_OX!E14)*(1-Recovery_OX!F14)</f>
        <v>5.9772465170423714E-2</v>
      </c>
      <c r="O14" s="477">
        <f>L14*(1-Recovery_OX!E14)*(1-Recovery_OX!F14)</f>
        <v>0</v>
      </c>
    </row>
    <row r="15" spans="2:15">
      <c r="B15" s="470">
        <f t="shared" si="0"/>
        <v>1953</v>
      </c>
      <c r="C15" s="471">
        <f>Stored_C!E21</f>
        <v>0</v>
      </c>
      <c r="D15" s="472">
        <f>Stored_C!F21+Stored_C!L21</f>
        <v>1.0073820600756</v>
      </c>
      <c r="E15" s="473">
        <f>Stored_C!G21+Stored_C!M21</f>
        <v>0.83109019956236996</v>
      </c>
      <c r="F15" s="474">
        <f>F14+HWP!C15</f>
        <v>0</v>
      </c>
      <c r="G15" s="472">
        <f>G14+HWP!D15</f>
        <v>3.8734593856728008</v>
      </c>
      <c r="H15" s="473">
        <f>H14+HWP!E15</f>
        <v>3.1956039931800602</v>
      </c>
      <c r="I15" s="456"/>
      <c r="J15" s="475">
        <f>Garden!J22</f>
        <v>0</v>
      </c>
      <c r="K15" s="476">
        <f>Paper!J22</f>
        <v>8.7671312054225473E-2</v>
      </c>
      <c r="L15" s="477">
        <f>Wood!J22</f>
        <v>0</v>
      </c>
      <c r="M15" s="478">
        <f>J15*(1-Recovery_OX!E15)*(1-Recovery_OX!F15)</f>
        <v>0</v>
      </c>
      <c r="N15" s="476">
        <f>K15*(1-Recovery_OX!E15)*(1-Recovery_OX!F15)</f>
        <v>8.7671312054225473E-2</v>
      </c>
      <c r="O15" s="477">
        <f>L15*(1-Recovery_OX!E15)*(1-Recovery_OX!F15)</f>
        <v>0</v>
      </c>
    </row>
    <row r="16" spans="2:15">
      <c r="B16" s="470">
        <f t="shared" si="0"/>
        <v>1954</v>
      </c>
      <c r="C16" s="471">
        <f>Stored_C!E22</f>
        <v>0</v>
      </c>
      <c r="D16" s="472">
        <f>Stored_C!F22+Stored_C!L22</f>
        <v>1.0190909022492001</v>
      </c>
      <c r="E16" s="473">
        <f>Stored_C!G22+Stored_C!M22</f>
        <v>0.84074999435558995</v>
      </c>
      <c r="F16" s="474">
        <f>F15+HWP!C16</f>
        <v>0</v>
      </c>
      <c r="G16" s="472">
        <f>G15+HWP!D16</f>
        <v>4.8925502879220009</v>
      </c>
      <c r="H16" s="473">
        <f>H15+HWP!E16</f>
        <v>4.0363539875356498</v>
      </c>
      <c r="I16" s="456"/>
      <c r="J16" s="475">
        <f>Garden!J23</f>
        <v>0</v>
      </c>
      <c r="K16" s="476">
        <f>Paper!J23</f>
        <v>0.11470713198326782</v>
      </c>
      <c r="L16" s="477">
        <f>Wood!J23</f>
        <v>0</v>
      </c>
      <c r="M16" s="478">
        <f>J16*(1-Recovery_OX!E16)*(1-Recovery_OX!F16)</f>
        <v>0</v>
      </c>
      <c r="N16" s="476">
        <f>K16*(1-Recovery_OX!E16)*(1-Recovery_OX!F16)</f>
        <v>0.11470713198326782</v>
      </c>
      <c r="O16" s="477">
        <f>L16*(1-Recovery_OX!E16)*(1-Recovery_OX!F16)</f>
        <v>0</v>
      </c>
    </row>
    <row r="17" spans="2:15">
      <c r="B17" s="470">
        <f t="shared" si="0"/>
        <v>1955</v>
      </c>
      <c r="C17" s="471">
        <f>Stored_C!E23</f>
        <v>0</v>
      </c>
      <c r="D17" s="472">
        <f>Stored_C!F23+Stored_C!L23</f>
        <v>1.0474192671096001</v>
      </c>
      <c r="E17" s="473">
        <f>Stored_C!G23+Stored_C!M23</f>
        <v>0.86412089536542003</v>
      </c>
      <c r="F17" s="474">
        <f>F16+HWP!C17</f>
        <v>0</v>
      </c>
      <c r="G17" s="472">
        <f>G16+HWP!D17</f>
        <v>5.9399695550316007</v>
      </c>
      <c r="H17" s="473">
        <f>H16+HWP!E17</f>
        <v>4.9004748829010696</v>
      </c>
      <c r="I17" s="456"/>
      <c r="J17" s="475">
        <f>Garden!J24</f>
        <v>0</v>
      </c>
      <c r="K17" s="476">
        <f>Paper!J24</f>
        <v>0.1402982930060547</v>
      </c>
      <c r="L17" s="477">
        <f>Wood!J24</f>
        <v>0</v>
      </c>
      <c r="M17" s="478">
        <f>J17*(1-Recovery_OX!E17)*(1-Recovery_OX!F17)</f>
        <v>0</v>
      </c>
      <c r="N17" s="476">
        <f>K17*(1-Recovery_OX!E17)*(1-Recovery_OX!F17)</f>
        <v>0.1402982930060547</v>
      </c>
      <c r="O17" s="477">
        <f>L17*(1-Recovery_OX!E17)*(1-Recovery_OX!F17)</f>
        <v>0</v>
      </c>
    </row>
    <row r="18" spans="2:15">
      <c r="B18" s="470">
        <f t="shared" si="0"/>
        <v>1956</v>
      </c>
      <c r="C18" s="471">
        <f>Stored_C!E24</f>
        <v>0</v>
      </c>
      <c r="D18" s="472">
        <f>Stored_C!F24+Stored_C!L24</f>
        <v>1.0594995052884</v>
      </c>
      <c r="E18" s="473">
        <f>Stored_C!G24+Stored_C!M24</f>
        <v>0.87408709186293021</v>
      </c>
      <c r="F18" s="474">
        <f>F17+HWP!C18</f>
        <v>0</v>
      </c>
      <c r="G18" s="472">
        <f>G17+HWP!D18</f>
        <v>6.9994690603200009</v>
      </c>
      <c r="H18" s="473">
        <f>H17+HWP!E18</f>
        <v>5.7745619747639996</v>
      </c>
      <c r="I18" s="456"/>
      <c r="J18" s="475">
        <f>Garden!J25</f>
        <v>0</v>
      </c>
      <c r="K18" s="476">
        <f>Paper!J25</f>
        <v>0.16508627689559591</v>
      </c>
      <c r="L18" s="477">
        <f>Wood!J25</f>
        <v>0</v>
      </c>
      <c r="M18" s="478">
        <f>J18*(1-Recovery_OX!E18)*(1-Recovery_OX!F18)</f>
        <v>0</v>
      </c>
      <c r="N18" s="476">
        <f>K18*(1-Recovery_OX!E18)*(1-Recovery_OX!F18)</f>
        <v>0.16508627689559591</v>
      </c>
      <c r="O18" s="477">
        <f>L18*(1-Recovery_OX!E18)*(1-Recovery_OX!F18)</f>
        <v>0</v>
      </c>
    </row>
    <row r="19" spans="2:15">
      <c r="B19" s="470">
        <f t="shared" si="0"/>
        <v>1957</v>
      </c>
      <c r="C19" s="471">
        <f>Stored_C!E25</f>
        <v>0</v>
      </c>
      <c r="D19" s="472">
        <f>Stored_C!F25+Stored_C!L25</f>
        <v>1.07126217297</v>
      </c>
      <c r="E19" s="473">
        <f>Stored_C!G25+Stored_C!M25</f>
        <v>0.88379129270025003</v>
      </c>
      <c r="F19" s="474">
        <f>F18+HWP!C19</f>
        <v>0</v>
      </c>
      <c r="G19" s="472">
        <f>G18+HWP!D19</f>
        <v>8.070731233290001</v>
      </c>
      <c r="H19" s="473">
        <f>H18+HWP!E19</f>
        <v>6.6583532674642498</v>
      </c>
      <c r="I19" s="456"/>
      <c r="J19" s="475">
        <f>Garden!J26</f>
        <v>0</v>
      </c>
      <c r="K19" s="476">
        <f>Paper!J26</f>
        <v>0.18859372208095351</v>
      </c>
      <c r="L19" s="477">
        <f>Wood!J26</f>
        <v>0</v>
      </c>
      <c r="M19" s="478">
        <f>J19*(1-Recovery_OX!E19)*(1-Recovery_OX!F19)</f>
        <v>0</v>
      </c>
      <c r="N19" s="476">
        <f>K19*(1-Recovery_OX!E19)*(1-Recovery_OX!F19)</f>
        <v>0.18859372208095351</v>
      </c>
      <c r="O19" s="477">
        <f>L19*(1-Recovery_OX!E19)*(1-Recovery_OX!F19)</f>
        <v>0</v>
      </c>
    </row>
    <row r="20" spans="2:15">
      <c r="B20" s="470">
        <f t="shared" si="0"/>
        <v>1958</v>
      </c>
      <c r="C20" s="471">
        <f>Stored_C!E26</f>
        <v>0</v>
      </c>
      <c r="D20" s="472">
        <f>Stored_C!F26+Stored_C!L26</f>
        <v>1.0825906482204</v>
      </c>
      <c r="E20" s="473">
        <f>Stored_C!G26+Stored_C!M26</f>
        <v>0.89313728478182985</v>
      </c>
      <c r="F20" s="474">
        <f>F19+HWP!C20</f>
        <v>0</v>
      </c>
      <c r="G20" s="472">
        <f>G19+HWP!D20</f>
        <v>9.1533218815104007</v>
      </c>
      <c r="H20" s="473">
        <f>H19+HWP!E20</f>
        <v>7.5514905522460793</v>
      </c>
      <c r="I20" s="456"/>
      <c r="J20" s="475">
        <f>Garden!J27</f>
        <v>0</v>
      </c>
      <c r="K20" s="476">
        <f>Paper!J27</f>
        <v>0.21089680954391843</v>
      </c>
      <c r="L20" s="477">
        <f>Wood!J27</f>
        <v>0</v>
      </c>
      <c r="M20" s="478">
        <f>J20*(1-Recovery_OX!E20)*(1-Recovery_OX!F20)</f>
        <v>0</v>
      </c>
      <c r="N20" s="476">
        <f>K20*(1-Recovery_OX!E20)*(1-Recovery_OX!F20)</f>
        <v>0.21089680954391843</v>
      </c>
      <c r="O20" s="477">
        <f>L20*(1-Recovery_OX!E20)*(1-Recovery_OX!F20)</f>
        <v>0</v>
      </c>
    </row>
    <row r="21" spans="2:15">
      <c r="B21" s="470">
        <f t="shared" si="0"/>
        <v>1959</v>
      </c>
      <c r="C21" s="471">
        <f>Stored_C!E27</f>
        <v>0</v>
      </c>
      <c r="D21" s="472">
        <f>Stored_C!F27+Stored_C!L27</f>
        <v>1.093339602168</v>
      </c>
      <c r="E21" s="473">
        <f>Stored_C!G27+Stored_C!M27</f>
        <v>0.90200517178859996</v>
      </c>
      <c r="F21" s="474">
        <f>F20+HWP!C21</f>
        <v>0</v>
      </c>
      <c r="G21" s="472">
        <f>G20+HWP!D21</f>
        <v>10.2466614836784</v>
      </c>
      <c r="H21" s="473">
        <f>H20+HWP!E21</f>
        <v>8.4534957240346795</v>
      </c>
      <c r="I21" s="456"/>
      <c r="J21" s="475">
        <f>Garden!J28</f>
        <v>0</v>
      </c>
      <c r="K21" s="476">
        <f>Paper!J28</f>
        <v>0.23206275392918604</v>
      </c>
      <c r="L21" s="477">
        <f>Wood!J28</f>
        <v>0</v>
      </c>
      <c r="M21" s="478">
        <f>J21*(1-Recovery_OX!E21)*(1-Recovery_OX!F21)</f>
        <v>0</v>
      </c>
      <c r="N21" s="476">
        <f>K21*(1-Recovery_OX!E21)*(1-Recovery_OX!F21)</f>
        <v>0.23206275392918604</v>
      </c>
      <c r="O21" s="477">
        <f>L21*(1-Recovery_OX!E21)*(1-Recovery_OX!F21)</f>
        <v>0</v>
      </c>
    </row>
    <row r="22" spans="2:15">
      <c r="B22" s="470">
        <f t="shared" si="0"/>
        <v>1960</v>
      </c>
      <c r="C22" s="471">
        <f>Stored_C!E28</f>
        <v>0</v>
      </c>
      <c r="D22" s="472">
        <f>Stored_C!F28+Stored_C!L28</f>
        <v>1.3052685690000001</v>
      </c>
      <c r="E22" s="473">
        <f>Stored_C!G28+Stored_C!M28</f>
        <v>1.076846569425</v>
      </c>
      <c r="F22" s="474">
        <f>F21+HWP!C22</f>
        <v>0</v>
      </c>
      <c r="G22" s="472">
        <f>G21+HWP!D22</f>
        <v>11.551930052678401</v>
      </c>
      <c r="H22" s="473">
        <f>H21+HWP!E22</f>
        <v>9.5303422934596789</v>
      </c>
      <c r="I22" s="456"/>
      <c r="J22" s="475">
        <f>Garden!J29</f>
        <v>0</v>
      </c>
      <c r="K22" s="476">
        <f>Paper!J29</f>
        <v>0.25214947039322216</v>
      </c>
      <c r="L22" s="477">
        <f>Wood!J29</f>
        <v>0</v>
      </c>
      <c r="M22" s="478">
        <f>J22*(1-Recovery_OX!E22)*(1-Recovery_OX!F22)</f>
        <v>0</v>
      </c>
      <c r="N22" s="476">
        <f>K22*(1-Recovery_OX!E22)*(1-Recovery_OX!F22)</f>
        <v>0.25214947039322216</v>
      </c>
      <c r="O22" s="477">
        <f>L22*(1-Recovery_OX!E22)*(1-Recovery_OX!F22)</f>
        <v>0</v>
      </c>
    </row>
    <row r="23" spans="2:15">
      <c r="B23" s="470">
        <f t="shared" si="0"/>
        <v>1961</v>
      </c>
      <c r="C23" s="471">
        <f>Stored_C!E29</f>
        <v>0</v>
      </c>
      <c r="D23" s="472">
        <f>Stored_C!F29+Stored_C!L29</f>
        <v>1.3576533475692001</v>
      </c>
      <c r="E23" s="473">
        <f>Stored_C!G29+Stored_C!M29</f>
        <v>1.1200640117445901</v>
      </c>
      <c r="F23" s="474">
        <f>F22+HWP!C23</f>
        <v>0</v>
      </c>
      <c r="G23" s="472">
        <f>G22+HWP!D23</f>
        <v>12.909583400247602</v>
      </c>
      <c r="H23" s="473">
        <f>H22+HWP!E23</f>
        <v>10.650406305204269</v>
      </c>
      <c r="I23" s="456"/>
      <c r="J23" s="475">
        <f>Garden!J30</f>
        <v>0</v>
      </c>
      <c r="K23" s="476">
        <f>Paper!J30</f>
        <v>0.27781281130950708</v>
      </c>
      <c r="L23" s="477">
        <f>Wood!J30</f>
        <v>0</v>
      </c>
      <c r="M23" s="478">
        <f>J23*(1-Recovery_OX!E23)*(1-Recovery_OX!F23)</f>
        <v>0</v>
      </c>
      <c r="N23" s="476">
        <f>K23*(1-Recovery_OX!E23)*(1-Recovery_OX!F23)</f>
        <v>0.27781281130950708</v>
      </c>
      <c r="O23" s="477">
        <f>L23*(1-Recovery_OX!E23)*(1-Recovery_OX!F23)</f>
        <v>0</v>
      </c>
    </row>
    <row r="24" spans="2:15">
      <c r="B24" s="470">
        <f t="shared" si="0"/>
        <v>1962</v>
      </c>
      <c r="C24" s="471">
        <f>Stored_C!E30</f>
        <v>0</v>
      </c>
      <c r="D24" s="472">
        <f>Stored_C!F30+Stored_C!L30</f>
        <v>1.3723853891088</v>
      </c>
      <c r="E24" s="473">
        <f>Stored_C!G30+Stored_C!M30</f>
        <v>1.1322179460147601</v>
      </c>
      <c r="F24" s="474">
        <f>F23+HWP!C24</f>
        <v>0</v>
      </c>
      <c r="G24" s="472">
        <f>G23+HWP!D24</f>
        <v>14.281968789356402</v>
      </c>
      <c r="H24" s="473">
        <f>H23+HWP!E24</f>
        <v>11.78262425121903</v>
      </c>
      <c r="I24" s="456"/>
      <c r="J24" s="475">
        <f>Garden!J31</f>
        <v>0</v>
      </c>
      <c r="K24" s="476">
        <f>Paper!J31</f>
        <v>0.30345525460867256</v>
      </c>
      <c r="L24" s="477">
        <f>Wood!J31</f>
        <v>0</v>
      </c>
      <c r="M24" s="478">
        <f>J24*(1-Recovery_OX!E24)*(1-Recovery_OX!F24)</f>
        <v>0</v>
      </c>
      <c r="N24" s="476">
        <f>K24*(1-Recovery_OX!E24)*(1-Recovery_OX!F24)</f>
        <v>0.30345525460867256</v>
      </c>
      <c r="O24" s="477">
        <f>L24*(1-Recovery_OX!E24)*(1-Recovery_OX!F24)</f>
        <v>0</v>
      </c>
    </row>
    <row r="25" spans="2:15">
      <c r="B25" s="470">
        <f t="shared" si="0"/>
        <v>1963</v>
      </c>
      <c r="C25" s="471">
        <f>Stored_C!E31</f>
        <v>0</v>
      </c>
      <c r="D25" s="472">
        <f>Stored_C!F31+Stored_C!L31</f>
        <v>1.401284304354</v>
      </c>
      <c r="E25" s="473">
        <f>Stored_C!G31+Stored_C!M31</f>
        <v>1.1560595510920499</v>
      </c>
      <c r="F25" s="474">
        <f>F24+HWP!C25</f>
        <v>0</v>
      </c>
      <c r="G25" s="472">
        <f>G24+HWP!D25</f>
        <v>15.683253093710402</v>
      </c>
      <c r="H25" s="473">
        <f>H24+HWP!E25</f>
        <v>12.938683802311079</v>
      </c>
      <c r="I25" s="456"/>
      <c r="J25" s="475">
        <f>Garden!J32</f>
        <v>0</v>
      </c>
      <c r="K25" s="476">
        <f>Paper!J32</f>
        <v>0.32784616316198723</v>
      </c>
      <c r="L25" s="477">
        <f>Wood!J32</f>
        <v>0</v>
      </c>
      <c r="M25" s="478">
        <f>J25*(1-Recovery_OX!E25)*(1-Recovery_OX!F25)</f>
        <v>0</v>
      </c>
      <c r="N25" s="476">
        <f>K25*(1-Recovery_OX!E25)*(1-Recovery_OX!F25)</f>
        <v>0.32784616316198723</v>
      </c>
      <c r="O25" s="477">
        <f>L25*(1-Recovery_OX!E25)*(1-Recovery_OX!F25)</f>
        <v>0</v>
      </c>
    </row>
    <row r="26" spans="2:15">
      <c r="B26" s="470">
        <f t="shared" si="0"/>
        <v>1964</v>
      </c>
      <c r="C26" s="471">
        <f>Stored_C!E32</f>
        <v>0</v>
      </c>
      <c r="D26" s="472">
        <f>Stored_C!F32+Stored_C!L32</f>
        <v>1.4299750943016001</v>
      </c>
      <c r="E26" s="473">
        <f>Stored_C!G32+Stored_C!M32</f>
        <v>1.17972945279882</v>
      </c>
      <c r="F26" s="474">
        <f>F25+HWP!C26</f>
        <v>0</v>
      </c>
      <c r="G26" s="472">
        <f>G25+HWP!D26</f>
        <v>17.113228188012002</v>
      </c>
      <c r="H26" s="473">
        <f>H25+HWP!E26</f>
        <v>14.1184132551099</v>
      </c>
      <c r="I26" s="456"/>
      <c r="J26" s="475">
        <f>Garden!J33</f>
        <v>0</v>
      </c>
      <c r="K26" s="476">
        <f>Paper!J33</f>
        <v>0.35153370826898633</v>
      </c>
      <c r="L26" s="477">
        <f>Wood!J33</f>
        <v>0</v>
      </c>
      <c r="M26" s="478">
        <f>J26*(1-Recovery_OX!E26)*(1-Recovery_OX!F26)</f>
        <v>0</v>
      </c>
      <c r="N26" s="476">
        <f>K26*(1-Recovery_OX!E26)*(1-Recovery_OX!F26)</f>
        <v>0.35153370826898633</v>
      </c>
      <c r="O26" s="477">
        <f>L26*(1-Recovery_OX!E26)*(1-Recovery_OX!F26)</f>
        <v>0</v>
      </c>
    </row>
    <row r="27" spans="2:15">
      <c r="B27" s="470">
        <f t="shared" si="0"/>
        <v>1965</v>
      </c>
      <c r="C27" s="471">
        <f>Stored_C!E33</f>
        <v>0</v>
      </c>
      <c r="D27" s="472">
        <f>Stored_C!F33+Stored_C!L33</f>
        <v>1.4579482108092003</v>
      </c>
      <c r="E27" s="473">
        <f>Stored_C!G33+Stored_C!M33</f>
        <v>1.2028072739175901</v>
      </c>
      <c r="F27" s="474">
        <f>F26+HWP!C27</f>
        <v>0</v>
      </c>
      <c r="G27" s="472">
        <f>G26+HWP!D27</f>
        <v>18.571176398821201</v>
      </c>
      <c r="H27" s="473">
        <f>H26+HWP!E27</f>
        <v>15.321220529027491</v>
      </c>
      <c r="I27" s="456"/>
      <c r="J27" s="475">
        <f>Garden!J34</f>
        <v>0</v>
      </c>
      <c r="K27" s="476">
        <f>Paper!J34</f>
        <v>0.37455863149621887</v>
      </c>
      <c r="L27" s="477">
        <f>Wood!J34</f>
        <v>0</v>
      </c>
      <c r="M27" s="478">
        <f>J27*(1-Recovery_OX!E27)*(1-Recovery_OX!F27)</f>
        <v>0</v>
      </c>
      <c r="N27" s="476">
        <f>K27*(1-Recovery_OX!E27)*(1-Recovery_OX!F27)</f>
        <v>0.37455863149621887</v>
      </c>
      <c r="O27" s="477">
        <f>L27*(1-Recovery_OX!E27)*(1-Recovery_OX!F27)</f>
        <v>0</v>
      </c>
    </row>
    <row r="28" spans="2:15">
      <c r="B28" s="470">
        <f t="shared" si="0"/>
        <v>1966</v>
      </c>
      <c r="C28" s="471">
        <f>Stored_C!E34</f>
        <v>0</v>
      </c>
      <c r="D28" s="472">
        <f>Stored_C!F34+Stored_C!L34</f>
        <v>1.4861276584308003</v>
      </c>
      <c r="E28" s="473">
        <f>Stored_C!G34+Stored_C!M34</f>
        <v>1.2260553182054101</v>
      </c>
      <c r="F28" s="474">
        <f>F27+HWP!C28</f>
        <v>0</v>
      </c>
      <c r="G28" s="472">
        <f>G27+HWP!D28</f>
        <v>20.057304057252001</v>
      </c>
      <c r="H28" s="473">
        <f>H27+HWP!E28</f>
        <v>16.5472758472329</v>
      </c>
      <c r="I28" s="456"/>
      <c r="J28" s="475">
        <f>Garden!J35</f>
        <v>0</v>
      </c>
      <c r="K28" s="476">
        <f>Paper!J35</f>
        <v>0.39694224690446328</v>
      </c>
      <c r="L28" s="477">
        <f>Wood!J35</f>
        <v>0</v>
      </c>
      <c r="M28" s="478">
        <f>J28*(1-Recovery_OX!E28)*(1-Recovery_OX!F28)</f>
        <v>0</v>
      </c>
      <c r="N28" s="476">
        <f>K28*(1-Recovery_OX!E28)*(1-Recovery_OX!F28)</f>
        <v>0.39694224690446328</v>
      </c>
      <c r="O28" s="477">
        <f>L28*(1-Recovery_OX!E28)*(1-Recovery_OX!F28)</f>
        <v>0</v>
      </c>
    </row>
    <row r="29" spans="2:15">
      <c r="B29" s="470">
        <f t="shared" si="0"/>
        <v>1967</v>
      </c>
      <c r="C29" s="471">
        <f>Stored_C!E35</f>
        <v>0</v>
      </c>
      <c r="D29" s="472">
        <f>Stored_C!F35+Stored_C!L35</f>
        <v>1.5212990395416002</v>
      </c>
      <c r="E29" s="473">
        <f>Stored_C!G35+Stored_C!M35</f>
        <v>1.2550717076218201</v>
      </c>
      <c r="F29" s="474">
        <f>F28+HWP!C29</f>
        <v>0</v>
      </c>
      <c r="G29" s="472">
        <f>G28+HWP!D29</f>
        <v>21.5786030967936</v>
      </c>
      <c r="H29" s="473">
        <f>H28+HWP!E29</f>
        <v>17.80234755485472</v>
      </c>
      <c r="I29" s="456"/>
      <c r="J29" s="475">
        <f>Garden!J36</f>
        <v>0</v>
      </c>
      <c r="K29" s="476">
        <f>Paper!J36</f>
        <v>0.41873466230671669</v>
      </c>
      <c r="L29" s="477">
        <f>Wood!J36</f>
        <v>0</v>
      </c>
      <c r="M29" s="478">
        <f>J29*(1-Recovery_OX!E29)*(1-Recovery_OX!F29)</f>
        <v>0</v>
      </c>
      <c r="N29" s="476">
        <f>K29*(1-Recovery_OX!E29)*(1-Recovery_OX!F29)</f>
        <v>0.41873466230671669</v>
      </c>
      <c r="O29" s="477">
        <f>L29*(1-Recovery_OX!E29)*(1-Recovery_OX!F29)</f>
        <v>0</v>
      </c>
    </row>
    <row r="30" spans="2:15">
      <c r="B30" s="470">
        <f t="shared" si="0"/>
        <v>1968</v>
      </c>
      <c r="C30" s="471">
        <f>Stored_C!E36</f>
        <v>0</v>
      </c>
      <c r="D30" s="472">
        <f>Stored_C!F36+Stored_C!L36</f>
        <v>1.5592388459472</v>
      </c>
      <c r="E30" s="473">
        <f>Stored_C!G36+Stored_C!M36</f>
        <v>1.28637204790644</v>
      </c>
      <c r="F30" s="474">
        <f>F29+HWP!C30</f>
        <v>0</v>
      </c>
      <c r="G30" s="472">
        <f>G29+HWP!D30</f>
        <v>23.137841942740799</v>
      </c>
      <c r="H30" s="473">
        <f>H29+HWP!E30</f>
        <v>19.088719602761159</v>
      </c>
      <c r="I30" s="456"/>
      <c r="J30" s="475">
        <f>Garden!J37</f>
        <v>0</v>
      </c>
      <c r="K30" s="476">
        <f>Paper!J37</f>
        <v>0.44020463226775902</v>
      </c>
      <c r="L30" s="477">
        <f>Wood!J37</f>
        <v>0</v>
      </c>
      <c r="M30" s="478">
        <f>J30*(1-Recovery_OX!E30)*(1-Recovery_OX!F30)</f>
        <v>0</v>
      </c>
      <c r="N30" s="476">
        <f>K30*(1-Recovery_OX!E30)*(1-Recovery_OX!F30)</f>
        <v>0.44020463226775902</v>
      </c>
      <c r="O30" s="477">
        <f>L30*(1-Recovery_OX!E30)*(1-Recovery_OX!F30)</f>
        <v>0</v>
      </c>
    </row>
    <row r="31" spans="2:15">
      <c r="B31" s="470">
        <f t="shared" si="0"/>
        <v>1969</v>
      </c>
      <c r="C31" s="471">
        <f>Stored_C!E37</f>
        <v>0</v>
      </c>
      <c r="D31" s="472">
        <f>Stored_C!F37+Stored_C!L37</f>
        <v>1.5971786523528</v>
      </c>
      <c r="E31" s="473">
        <f>Stored_C!G37+Stored_C!M37</f>
        <v>1.3176723881910599</v>
      </c>
      <c r="F31" s="474">
        <f>F30+HWP!C31</f>
        <v>0</v>
      </c>
      <c r="G31" s="472">
        <f>G30+HWP!D31</f>
        <v>24.735020595093598</v>
      </c>
      <c r="H31" s="473">
        <f>H30+HWP!E31</f>
        <v>20.406391990952219</v>
      </c>
      <c r="I31" s="456"/>
      <c r="J31" s="475">
        <f>Garden!J38</f>
        <v>0</v>
      </c>
      <c r="K31" s="476">
        <f>Paper!J38</f>
        <v>0.46146454281914301</v>
      </c>
      <c r="L31" s="477">
        <f>Wood!J38</f>
        <v>0</v>
      </c>
      <c r="M31" s="478">
        <f>J31*(1-Recovery_OX!E31)*(1-Recovery_OX!F31)</f>
        <v>0</v>
      </c>
      <c r="N31" s="476">
        <f>K31*(1-Recovery_OX!E31)*(1-Recovery_OX!F31)</f>
        <v>0.46146454281914301</v>
      </c>
      <c r="O31" s="477">
        <f>L31*(1-Recovery_OX!E31)*(1-Recovery_OX!F31)</f>
        <v>0</v>
      </c>
    </row>
    <row r="32" spans="2:15">
      <c r="B32" s="470">
        <f t="shared" si="0"/>
        <v>1970</v>
      </c>
      <c r="C32" s="471">
        <f>Stored_C!E38</f>
        <v>0</v>
      </c>
      <c r="D32" s="472">
        <f>Stored_C!F38+Stored_C!L38</f>
        <v>1.6351184587584002</v>
      </c>
      <c r="E32" s="473">
        <f>Stored_C!G38+Stored_C!M38</f>
        <v>1.3489727284756801</v>
      </c>
      <c r="F32" s="474">
        <f>F31+HWP!C32</f>
        <v>0</v>
      </c>
      <c r="G32" s="472">
        <f>G31+HWP!D32</f>
        <v>26.370139053851997</v>
      </c>
      <c r="H32" s="473">
        <f>H31+HWP!E32</f>
        <v>21.755364719427899</v>
      </c>
      <c r="I32" s="456"/>
      <c r="J32" s="475">
        <f>Garden!J39</f>
        <v>0</v>
      </c>
      <c r="K32" s="476">
        <f>Paper!J39</f>
        <v>0.48252859527514852</v>
      </c>
      <c r="L32" s="477">
        <f>Wood!J39</f>
        <v>0</v>
      </c>
      <c r="M32" s="478">
        <f>J32*(1-Recovery_OX!E32)*(1-Recovery_OX!F32)</f>
        <v>0</v>
      </c>
      <c r="N32" s="476">
        <f>K32*(1-Recovery_OX!E32)*(1-Recovery_OX!F32)</f>
        <v>0.48252859527514852</v>
      </c>
      <c r="O32" s="477">
        <f>L32*(1-Recovery_OX!E32)*(1-Recovery_OX!F32)</f>
        <v>0</v>
      </c>
    </row>
    <row r="33" spans="2:15">
      <c r="B33" s="470">
        <f t="shared" si="0"/>
        <v>1971</v>
      </c>
      <c r="C33" s="471">
        <f>Stored_C!E39</f>
        <v>0</v>
      </c>
      <c r="D33" s="472">
        <f>Stored_C!F39+Stored_C!L39</f>
        <v>1.673058265164</v>
      </c>
      <c r="E33" s="473">
        <f>Stored_C!G39+Stored_C!M39</f>
        <v>1.3802730687603002</v>
      </c>
      <c r="F33" s="474">
        <f>F32+HWP!C33</f>
        <v>0</v>
      </c>
      <c r="G33" s="472">
        <f>G32+HWP!D33</f>
        <v>28.043197319015995</v>
      </c>
      <c r="H33" s="473">
        <f>H32+HWP!E33</f>
        <v>23.135637788188198</v>
      </c>
      <c r="I33" s="456"/>
      <c r="J33" s="475">
        <f>Garden!J40</f>
        <v>0</v>
      </c>
      <c r="K33" s="476">
        <f>Paper!J40</f>
        <v>0.50341003085344449</v>
      </c>
      <c r="L33" s="477">
        <f>Wood!J40</f>
        <v>0</v>
      </c>
      <c r="M33" s="478">
        <f>J33*(1-Recovery_OX!E33)*(1-Recovery_OX!F33)</f>
        <v>0</v>
      </c>
      <c r="N33" s="476">
        <f>K33*(1-Recovery_OX!E33)*(1-Recovery_OX!F33)</f>
        <v>0.50341003085344449</v>
      </c>
      <c r="O33" s="477">
        <f>L33*(1-Recovery_OX!E33)*(1-Recovery_OX!F33)</f>
        <v>0</v>
      </c>
    </row>
    <row r="34" spans="2:15">
      <c r="B34" s="470">
        <f t="shared" si="0"/>
        <v>1972</v>
      </c>
      <c r="C34" s="471">
        <f>Stored_C!E40</f>
        <v>0</v>
      </c>
      <c r="D34" s="472">
        <f>Stored_C!F40+Stored_C!L40</f>
        <v>1.7109980715696005</v>
      </c>
      <c r="E34" s="473">
        <f>Stored_C!G40+Stored_C!M40</f>
        <v>1.4115734090449203</v>
      </c>
      <c r="F34" s="474">
        <f>F33+HWP!C34</f>
        <v>0</v>
      </c>
      <c r="G34" s="472">
        <f>G33+HWP!D34</f>
        <v>29.754195390585597</v>
      </c>
      <c r="H34" s="473">
        <f>H33+HWP!E34</f>
        <v>24.547211197233118</v>
      </c>
      <c r="I34" s="456"/>
      <c r="J34" s="475">
        <f>Garden!J41</f>
        <v>0</v>
      </c>
      <c r="K34" s="476">
        <f>Paper!J41</f>
        <v>0.52412119558355363</v>
      </c>
      <c r="L34" s="477">
        <f>Wood!J41</f>
        <v>0</v>
      </c>
      <c r="M34" s="478">
        <f>J34*(1-Recovery_OX!E34)*(1-Recovery_OX!F34)</f>
        <v>0</v>
      </c>
      <c r="N34" s="476">
        <f>K34*(1-Recovery_OX!E34)*(1-Recovery_OX!F34)</f>
        <v>0.52412119558355363</v>
      </c>
      <c r="O34" s="477">
        <f>L34*(1-Recovery_OX!E34)*(1-Recovery_OX!F34)</f>
        <v>0</v>
      </c>
    </row>
    <row r="35" spans="2:15">
      <c r="B35" s="470">
        <f t="shared" si="0"/>
        <v>1973</v>
      </c>
      <c r="C35" s="471">
        <f>Stored_C!E41</f>
        <v>0</v>
      </c>
      <c r="D35" s="472">
        <f>Stored_C!F41+Stored_C!L41</f>
        <v>1.7489378779752003</v>
      </c>
      <c r="E35" s="473">
        <f>Stored_C!G41+Stored_C!M41</f>
        <v>1.44287374932954</v>
      </c>
      <c r="F35" s="474">
        <f>F34+HWP!C35</f>
        <v>0</v>
      </c>
      <c r="G35" s="472">
        <f>G34+HWP!D35</f>
        <v>31.503133268560799</v>
      </c>
      <c r="H35" s="473">
        <f>H34+HWP!E35</f>
        <v>25.990084946562657</v>
      </c>
      <c r="I35" s="456"/>
      <c r="J35" s="475">
        <f>Garden!J42</f>
        <v>0</v>
      </c>
      <c r="K35" s="476">
        <f>Paper!J42</f>
        <v>0.54467360082710325</v>
      </c>
      <c r="L35" s="477">
        <f>Wood!J42</f>
        <v>0</v>
      </c>
      <c r="M35" s="478">
        <f>J35*(1-Recovery_OX!E35)*(1-Recovery_OX!F35)</f>
        <v>0</v>
      </c>
      <c r="N35" s="476">
        <f>K35*(1-Recovery_OX!E35)*(1-Recovery_OX!F35)</f>
        <v>0.54467360082710325</v>
      </c>
      <c r="O35" s="477">
        <f>L35*(1-Recovery_OX!E35)*(1-Recovery_OX!F35)</f>
        <v>0</v>
      </c>
    </row>
    <row r="36" spans="2:15">
      <c r="B36" s="470">
        <f t="shared" si="0"/>
        <v>1974</v>
      </c>
      <c r="C36" s="471">
        <f>Stored_C!E42</f>
        <v>0</v>
      </c>
      <c r="D36" s="472">
        <f>Stored_C!F42+Stored_C!L42</f>
        <v>1.7868776843808001</v>
      </c>
      <c r="E36" s="473">
        <f>Stored_C!G42+Stored_C!M42</f>
        <v>1.47417408961416</v>
      </c>
      <c r="F36" s="474">
        <f>F35+HWP!C36</f>
        <v>0</v>
      </c>
      <c r="G36" s="472">
        <f>G35+HWP!D36</f>
        <v>33.2900109529416</v>
      </c>
      <c r="H36" s="473">
        <f>H35+HWP!E36</f>
        <v>27.464259036176816</v>
      </c>
      <c r="I36" s="456"/>
      <c r="J36" s="475">
        <f>Garden!J43</f>
        <v>0</v>
      </c>
      <c r="K36" s="476">
        <f>Paper!J43</f>
        <v>0.56507797970653328</v>
      </c>
      <c r="L36" s="477">
        <f>Wood!J43</f>
        <v>0</v>
      </c>
      <c r="M36" s="478">
        <f>J36*(1-Recovery_OX!E36)*(1-Recovery_OX!F36)</f>
        <v>0</v>
      </c>
      <c r="N36" s="476">
        <f>K36*(1-Recovery_OX!E36)*(1-Recovery_OX!F36)</f>
        <v>0.56507797970653328</v>
      </c>
      <c r="O36" s="477">
        <f>L36*(1-Recovery_OX!E36)*(1-Recovery_OX!F36)</f>
        <v>0</v>
      </c>
    </row>
    <row r="37" spans="2:15">
      <c r="B37" s="470">
        <f t="shared" si="0"/>
        <v>1975</v>
      </c>
      <c r="C37" s="471">
        <f>Stored_C!E43</f>
        <v>0</v>
      </c>
      <c r="D37" s="472">
        <f>Stored_C!F43+Stored_C!L43</f>
        <v>1.8248174907863999</v>
      </c>
      <c r="E37" s="473">
        <f>Stored_C!G43+Stored_C!M43</f>
        <v>1.5054744298987799</v>
      </c>
      <c r="F37" s="474">
        <f>F36+HWP!C37</f>
        <v>0</v>
      </c>
      <c r="G37" s="472">
        <f>G36+HWP!D37</f>
        <v>35.114828443728001</v>
      </c>
      <c r="H37" s="473">
        <f>H36+HWP!E37</f>
        <v>28.969733466075596</v>
      </c>
      <c r="I37" s="456"/>
      <c r="J37" s="475">
        <f>Garden!J44</f>
        <v>0</v>
      </c>
      <c r="K37" s="476">
        <f>Paper!J44</f>
        <v>0.58534433971887523</v>
      </c>
      <c r="L37" s="477">
        <f>Wood!J44</f>
        <v>0</v>
      </c>
      <c r="M37" s="478">
        <f>J37*(1-Recovery_OX!E37)*(1-Recovery_OX!F37)</f>
        <v>0</v>
      </c>
      <c r="N37" s="476">
        <f>K37*(1-Recovery_OX!E37)*(1-Recovery_OX!F37)</f>
        <v>0.58534433971887523</v>
      </c>
      <c r="O37" s="477">
        <f>L37*(1-Recovery_OX!E37)*(1-Recovery_OX!F37)</f>
        <v>0</v>
      </c>
    </row>
    <row r="38" spans="2:15">
      <c r="B38" s="470">
        <f t="shared" si="0"/>
        <v>1976</v>
      </c>
      <c r="C38" s="471">
        <f>Stored_C!E44</f>
        <v>0</v>
      </c>
      <c r="D38" s="472">
        <f>Stored_C!F44+Stored_C!L44</f>
        <v>1.8627572971920003</v>
      </c>
      <c r="E38" s="473">
        <f>Stored_C!G44+Stored_C!M44</f>
        <v>1.5367747701834003</v>
      </c>
      <c r="F38" s="474">
        <f>F37+HWP!C38</f>
        <v>0</v>
      </c>
      <c r="G38" s="472">
        <f>G37+HWP!D38</f>
        <v>36.977585740919999</v>
      </c>
      <c r="H38" s="473">
        <f>H37+HWP!E38</f>
        <v>30.506508236258995</v>
      </c>
      <c r="I38" s="456"/>
      <c r="J38" s="475">
        <f>Garden!J45</f>
        <v>0</v>
      </c>
      <c r="K38" s="476">
        <f>Paper!J45</f>
        <v>0.60548201179251349</v>
      </c>
      <c r="L38" s="477">
        <f>Wood!J45</f>
        <v>0</v>
      </c>
      <c r="M38" s="478">
        <f>J38*(1-Recovery_OX!E38)*(1-Recovery_OX!F38)</f>
        <v>0</v>
      </c>
      <c r="N38" s="476">
        <f>K38*(1-Recovery_OX!E38)*(1-Recovery_OX!F38)</f>
        <v>0.60548201179251349</v>
      </c>
      <c r="O38" s="477">
        <f>L38*(1-Recovery_OX!E38)*(1-Recovery_OX!F38)</f>
        <v>0</v>
      </c>
    </row>
    <row r="39" spans="2:15">
      <c r="B39" s="470">
        <f t="shared" si="0"/>
        <v>1977</v>
      </c>
      <c r="C39" s="471">
        <f>Stored_C!E45</f>
        <v>0</v>
      </c>
      <c r="D39" s="472">
        <f>Stored_C!F45+Stored_C!L45</f>
        <v>1.9006971035976001</v>
      </c>
      <c r="E39" s="473">
        <f>Stored_C!G45+Stored_C!M45</f>
        <v>1.56807511046802</v>
      </c>
      <c r="F39" s="474">
        <f>F38+HWP!C39</f>
        <v>0</v>
      </c>
      <c r="G39" s="472">
        <f>G38+HWP!D39</f>
        <v>38.878282844517599</v>
      </c>
      <c r="H39" s="473">
        <f>H38+HWP!E39</f>
        <v>32.074583346727017</v>
      </c>
      <c r="I39" s="456"/>
      <c r="J39" s="475">
        <f>Garden!J46</f>
        <v>0</v>
      </c>
      <c r="K39" s="476">
        <f>Paper!J46</f>
        <v>0.62549969602740829</v>
      </c>
      <c r="L39" s="477">
        <f>Wood!J46</f>
        <v>0</v>
      </c>
      <c r="M39" s="478">
        <f>J39*(1-Recovery_OX!E39)*(1-Recovery_OX!F39)</f>
        <v>0</v>
      </c>
      <c r="N39" s="476">
        <f>K39*(1-Recovery_OX!E39)*(1-Recovery_OX!F39)</f>
        <v>0.62549969602740829</v>
      </c>
      <c r="O39" s="477">
        <f>L39*(1-Recovery_OX!E39)*(1-Recovery_OX!F39)</f>
        <v>0</v>
      </c>
    </row>
    <row r="40" spans="2:15">
      <c r="B40" s="470">
        <f t="shared" si="0"/>
        <v>1978</v>
      </c>
      <c r="C40" s="471">
        <f>Stored_C!E46</f>
        <v>0</v>
      </c>
      <c r="D40" s="472">
        <f>Stored_C!F46+Stored_C!L46</f>
        <v>1.9386369100032004</v>
      </c>
      <c r="E40" s="473">
        <f>Stored_C!G46+Stored_C!M46</f>
        <v>1.5993754507526401</v>
      </c>
      <c r="F40" s="474">
        <f>F39+HWP!C40</f>
        <v>0</v>
      </c>
      <c r="G40" s="472">
        <f>G39+HWP!D40</f>
        <v>40.816919754520796</v>
      </c>
      <c r="H40" s="473">
        <f>H39+HWP!E40</f>
        <v>33.673958797479656</v>
      </c>
      <c r="I40" s="456"/>
      <c r="J40" s="475">
        <f>Garden!J47</f>
        <v>0</v>
      </c>
      <c r="K40" s="476">
        <f>Paper!J47</f>
        <v>0.64540550434299471</v>
      </c>
      <c r="L40" s="477">
        <f>Wood!J47</f>
        <v>0</v>
      </c>
      <c r="M40" s="478">
        <f>J40*(1-Recovery_OX!E40)*(1-Recovery_OX!F40)</f>
        <v>0</v>
      </c>
      <c r="N40" s="476">
        <f>K40*(1-Recovery_OX!E40)*(1-Recovery_OX!F40)</f>
        <v>0.64540550434299471</v>
      </c>
      <c r="O40" s="477">
        <f>L40*(1-Recovery_OX!E40)*(1-Recovery_OX!F40)</f>
        <v>0</v>
      </c>
    </row>
    <row r="41" spans="2:15">
      <c r="B41" s="470">
        <f t="shared" si="0"/>
        <v>1979</v>
      </c>
      <c r="C41" s="471">
        <f>Stored_C!E47</f>
        <v>0</v>
      </c>
      <c r="D41" s="472">
        <f>Stored_C!F47+Stored_C!L47</f>
        <v>1.9765767164088002</v>
      </c>
      <c r="E41" s="473">
        <f>Stored_C!G47+Stored_C!M47</f>
        <v>1.6306757910372602</v>
      </c>
      <c r="F41" s="474">
        <f>F40+HWP!C41</f>
        <v>0</v>
      </c>
      <c r="G41" s="472">
        <f>G40+HWP!D41</f>
        <v>42.793496470929597</v>
      </c>
      <c r="H41" s="473">
        <f>H40+HWP!E41</f>
        <v>35.304634588516919</v>
      </c>
      <c r="I41" s="456"/>
      <c r="J41" s="475">
        <f>Garden!J48</f>
        <v>0</v>
      </c>
      <c r="K41" s="476">
        <f>Paper!J48</f>
        <v>0.66520700024282164</v>
      </c>
      <c r="L41" s="477">
        <f>Wood!J48</f>
        <v>0</v>
      </c>
      <c r="M41" s="478">
        <f>J41*(1-Recovery_OX!E41)*(1-Recovery_OX!F41)</f>
        <v>0</v>
      </c>
      <c r="N41" s="476">
        <f>K41*(1-Recovery_OX!E41)*(1-Recovery_OX!F41)</f>
        <v>0.66520700024282164</v>
      </c>
      <c r="O41" s="477">
        <f>L41*(1-Recovery_OX!E41)*(1-Recovery_OX!F41)</f>
        <v>0</v>
      </c>
    </row>
    <row r="42" spans="2:15">
      <c r="B42" s="470">
        <f t="shared" si="0"/>
        <v>1980</v>
      </c>
      <c r="C42" s="471">
        <f>Stored_C!E48</f>
        <v>0</v>
      </c>
      <c r="D42" s="472">
        <f>Stored_C!F48+Stored_C!L48</f>
        <v>2.0145165228143997</v>
      </c>
      <c r="E42" s="473">
        <f>Stored_C!G48+Stored_C!M48</f>
        <v>1.6619761313218799</v>
      </c>
      <c r="F42" s="474">
        <f>F41+HWP!C42</f>
        <v>0</v>
      </c>
      <c r="G42" s="472">
        <f>G41+HWP!D42</f>
        <v>44.808012993743993</v>
      </c>
      <c r="H42" s="473">
        <f>H41+HWP!E42</f>
        <v>36.966610719838798</v>
      </c>
      <c r="I42" s="456"/>
      <c r="J42" s="475">
        <f>Garden!J49</f>
        <v>0</v>
      </c>
      <c r="K42" s="476">
        <f>Paper!J49</f>
        <v>0.68491123589085501</v>
      </c>
      <c r="L42" s="477">
        <f>Wood!J49</f>
        <v>0</v>
      </c>
      <c r="M42" s="478">
        <f>J42*(1-Recovery_OX!E42)*(1-Recovery_OX!F42)</f>
        <v>0</v>
      </c>
      <c r="N42" s="476">
        <f>K42*(1-Recovery_OX!E42)*(1-Recovery_OX!F42)</f>
        <v>0.68491123589085501</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44.808012993743993</v>
      </c>
      <c r="H43" s="473">
        <f>H42+HWP!E43</f>
        <v>36.966610719838798</v>
      </c>
      <c r="I43" s="456"/>
      <c r="J43" s="475">
        <f>Garden!J50</f>
        <v>0</v>
      </c>
      <c r="K43" s="476">
        <f>Paper!J50</f>
        <v>0.70452478668119367</v>
      </c>
      <c r="L43" s="477">
        <f>Wood!J50</f>
        <v>0</v>
      </c>
      <c r="M43" s="478">
        <f>J43*(1-Recovery_OX!E43)*(1-Recovery_OX!F43)</f>
        <v>0</v>
      </c>
      <c r="N43" s="476">
        <f>K43*(1-Recovery_OX!E43)*(1-Recovery_OX!F43)</f>
        <v>0.70452478668119367</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44.808012993743993</v>
      </c>
      <c r="H44" s="473">
        <f>H43+HWP!E44</f>
        <v>36.966610719838798</v>
      </c>
      <c r="I44" s="456"/>
      <c r="J44" s="475">
        <f>Garden!J51</f>
        <v>0</v>
      </c>
      <c r="K44" s="476">
        <f>Paper!J51</f>
        <v>0.65689455707210143</v>
      </c>
      <c r="L44" s="477">
        <f>Wood!J51</f>
        <v>0</v>
      </c>
      <c r="M44" s="478">
        <f>J44*(1-Recovery_OX!E44)*(1-Recovery_OX!F44)</f>
        <v>0</v>
      </c>
      <c r="N44" s="476">
        <f>K44*(1-Recovery_OX!E44)*(1-Recovery_OX!F44)</f>
        <v>0.65689455707210143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44.808012993743993</v>
      </c>
      <c r="H45" s="473">
        <f>H44+HWP!E45</f>
        <v>36.966610719838798</v>
      </c>
      <c r="I45" s="456"/>
      <c r="J45" s="475">
        <f>Garden!J52</f>
        <v>0</v>
      </c>
      <c r="K45" s="476">
        <f>Paper!J52</f>
        <v>0.61248442534388259</v>
      </c>
      <c r="L45" s="477">
        <f>Wood!J52</f>
        <v>0</v>
      </c>
      <c r="M45" s="478">
        <f>J45*(1-Recovery_OX!E45)*(1-Recovery_OX!F45)</f>
        <v>0</v>
      </c>
      <c r="N45" s="476">
        <f>K45*(1-Recovery_OX!E45)*(1-Recovery_OX!F45)</f>
        <v>0.61248442534388259</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44.808012993743993</v>
      </c>
      <c r="H46" s="473">
        <f>H45+HWP!E46</f>
        <v>36.966610719838798</v>
      </c>
      <c r="I46" s="456"/>
      <c r="J46" s="475">
        <f>Garden!J53</f>
        <v>0</v>
      </c>
      <c r="K46" s="476">
        <f>Paper!J53</f>
        <v>0.57107669297928232</v>
      </c>
      <c r="L46" s="477">
        <f>Wood!J53</f>
        <v>0</v>
      </c>
      <c r="M46" s="478">
        <f>J46*(1-Recovery_OX!E46)*(1-Recovery_OX!F46)</f>
        <v>0</v>
      </c>
      <c r="N46" s="476">
        <f>K46*(1-Recovery_OX!E46)*(1-Recovery_OX!F46)</f>
        <v>0.57107669297928232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44.808012993743993</v>
      </c>
      <c r="H47" s="473">
        <f>H46+HWP!E47</f>
        <v>36.966610719838798</v>
      </c>
      <c r="I47" s="456"/>
      <c r="J47" s="475">
        <f>Garden!J54</f>
        <v>0</v>
      </c>
      <c r="K47" s="476">
        <f>Paper!J54</f>
        <v>0.53246837922620938</v>
      </c>
      <c r="L47" s="477">
        <f>Wood!J54</f>
        <v>0</v>
      </c>
      <c r="M47" s="478">
        <f>J47*(1-Recovery_OX!E47)*(1-Recovery_OX!F47)</f>
        <v>0</v>
      </c>
      <c r="N47" s="476">
        <f>K47*(1-Recovery_OX!E47)*(1-Recovery_OX!F47)</f>
        <v>0.53246837922620938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44.808012993743993</v>
      </c>
      <c r="H48" s="473">
        <f>H47+HWP!E48</f>
        <v>36.966610719838798</v>
      </c>
      <c r="I48" s="456"/>
      <c r="J48" s="475">
        <f>Garden!J55</f>
        <v>0</v>
      </c>
      <c r="K48" s="476">
        <f>Paper!J55</f>
        <v>0.4964702260858545</v>
      </c>
      <c r="L48" s="477">
        <f>Wood!J55</f>
        <v>0</v>
      </c>
      <c r="M48" s="478">
        <f>J48*(1-Recovery_OX!E48)*(1-Recovery_OX!F48)</f>
        <v>0</v>
      </c>
      <c r="N48" s="476">
        <f>K48*(1-Recovery_OX!E48)*(1-Recovery_OX!F48)</f>
        <v>0.4964702260858545</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44.808012993743993</v>
      </c>
      <c r="H49" s="473">
        <f>H48+HWP!E49</f>
        <v>36.966610719838798</v>
      </c>
      <c r="I49" s="456"/>
      <c r="J49" s="475">
        <f>Garden!J56</f>
        <v>0</v>
      </c>
      <c r="K49" s="476">
        <f>Paper!J56</f>
        <v>0.46290577056975962</v>
      </c>
      <c r="L49" s="477">
        <f>Wood!J56</f>
        <v>0</v>
      </c>
      <c r="M49" s="478">
        <f>J49*(1-Recovery_OX!E49)*(1-Recovery_OX!F49)</f>
        <v>0</v>
      </c>
      <c r="N49" s="476">
        <f>K49*(1-Recovery_OX!E49)*(1-Recovery_OX!F49)</f>
        <v>0.46290577056975962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44.808012993743993</v>
      </c>
      <c r="H50" s="473">
        <f>H49+HWP!E50</f>
        <v>36.966610719838798</v>
      </c>
      <c r="I50" s="456"/>
      <c r="J50" s="475">
        <f>Garden!J57</f>
        <v>0</v>
      </c>
      <c r="K50" s="476">
        <f>Paper!J57</f>
        <v>0.43161047967804472</v>
      </c>
      <c r="L50" s="477">
        <f>Wood!J57</f>
        <v>0</v>
      </c>
      <c r="M50" s="478">
        <f>J50*(1-Recovery_OX!E50)*(1-Recovery_OX!F50)</f>
        <v>0</v>
      </c>
      <c r="N50" s="476">
        <f>K50*(1-Recovery_OX!E50)*(1-Recovery_OX!F50)</f>
        <v>0.43161047967804472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44.808012993743993</v>
      </c>
      <c r="H51" s="473">
        <f>H50+HWP!E51</f>
        <v>36.966610719838798</v>
      </c>
      <c r="I51" s="456"/>
      <c r="J51" s="475">
        <f>Garden!J58</f>
        <v>0</v>
      </c>
      <c r="K51" s="476">
        <f>Paper!J58</f>
        <v>0.40243094385845074</v>
      </c>
      <c r="L51" s="477">
        <f>Wood!J58</f>
        <v>0</v>
      </c>
      <c r="M51" s="478">
        <f>J51*(1-Recovery_OX!E51)*(1-Recovery_OX!F51)</f>
        <v>0</v>
      </c>
      <c r="N51" s="476">
        <f>K51*(1-Recovery_OX!E51)*(1-Recovery_OX!F51)</f>
        <v>0.40243094385845074</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44.808012993743993</v>
      </c>
      <c r="H52" s="473">
        <f>H51+HWP!E52</f>
        <v>36.966610719838798</v>
      </c>
      <c r="I52" s="456"/>
      <c r="J52" s="475">
        <f>Garden!J59</f>
        <v>0</v>
      </c>
      <c r="K52" s="476">
        <f>Paper!J59</f>
        <v>0.3752241249925371</v>
      </c>
      <c r="L52" s="477">
        <f>Wood!J59</f>
        <v>0</v>
      </c>
      <c r="M52" s="478">
        <f>J52*(1-Recovery_OX!E52)*(1-Recovery_OX!F52)</f>
        <v>0</v>
      </c>
      <c r="N52" s="476">
        <f>K52*(1-Recovery_OX!E52)*(1-Recovery_OX!F52)</f>
        <v>0.3752241249925371</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44.808012993743993</v>
      </c>
      <c r="H53" s="473">
        <f>H52+HWP!E53</f>
        <v>36.966610719838798</v>
      </c>
      <c r="I53" s="456"/>
      <c r="J53" s="475">
        <f>Garden!J60</f>
        <v>0</v>
      </c>
      <c r="K53" s="476">
        <f>Paper!J60</f>
        <v>0.34985665522265863</v>
      </c>
      <c r="L53" s="477">
        <f>Wood!J60</f>
        <v>0</v>
      </c>
      <c r="M53" s="478">
        <f>J53*(1-Recovery_OX!E53)*(1-Recovery_OX!F53)</f>
        <v>0</v>
      </c>
      <c r="N53" s="476">
        <f>K53*(1-Recovery_OX!E53)*(1-Recovery_OX!F53)</f>
        <v>0.34985665522265863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44.808012993743993</v>
      </c>
      <c r="H54" s="473">
        <f>H53+HWP!E54</f>
        <v>36.966610719838798</v>
      </c>
      <c r="I54" s="456"/>
      <c r="J54" s="475">
        <f>Garden!J61</f>
        <v>0</v>
      </c>
      <c r="K54" s="476">
        <f>Paper!J61</f>
        <v>0.32620418318257305</v>
      </c>
      <c r="L54" s="477">
        <f>Wood!J61</f>
        <v>0</v>
      </c>
      <c r="M54" s="478">
        <f>J54*(1-Recovery_OX!E54)*(1-Recovery_OX!F54)</f>
        <v>0</v>
      </c>
      <c r="N54" s="476">
        <f>K54*(1-Recovery_OX!E54)*(1-Recovery_OX!F54)</f>
        <v>0.32620418318257305</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44.808012993743993</v>
      </c>
      <c r="H55" s="473">
        <f>H54+HWP!E55</f>
        <v>36.966610719838798</v>
      </c>
      <c r="I55" s="456"/>
      <c r="J55" s="475">
        <f>Garden!J62</f>
        <v>0</v>
      </c>
      <c r="K55" s="476">
        <f>Paper!J62</f>
        <v>0.30415076442689898</v>
      </c>
      <c r="L55" s="477">
        <f>Wood!J62</f>
        <v>0</v>
      </c>
      <c r="M55" s="478">
        <f>J55*(1-Recovery_OX!E55)*(1-Recovery_OX!F55)</f>
        <v>0</v>
      </c>
      <c r="N55" s="476">
        <f>K55*(1-Recovery_OX!E55)*(1-Recovery_OX!F55)</f>
        <v>0.30415076442689898</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44.808012993743993</v>
      </c>
      <c r="H56" s="473">
        <f>H55+HWP!E56</f>
        <v>36.966610719838798</v>
      </c>
      <c r="I56" s="456"/>
      <c r="J56" s="475">
        <f>Garden!J63</f>
        <v>0</v>
      </c>
      <c r="K56" s="476">
        <f>Paper!J63</f>
        <v>0.28358829307131056</v>
      </c>
      <c r="L56" s="477">
        <f>Wood!J63</f>
        <v>0</v>
      </c>
      <c r="M56" s="478">
        <f>J56*(1-Recovery_OX!E56)*(1-Recovery_OX!F56)</f>
        <v>0</v>
      </c>
      <c r="N56" s="476">
        <f>K56*(1-Recovery_OX!E56)*(1-Recovery_OX!F56)</f>
        <v>0.28358829307131056</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44.808012993743993</v>
      </c>
      <c r="H57" s="473">
        <f>H56+HWP!E57</f>
        <v>36.966610719838798</v>
      </c>
      <c r="I57" s="456"/>
      <c r="J57" s="475">
        <f>Garden!J64</f>
        <v>0</v>
      </c>
      <c r="K57" s="476">
        <f>Paper!J64</f>
        <v>0.26441597185736682</v>
      </c>
      <c r="L57" s="477">
        <f>Wood!J64</f>
        <v>0</v>
      </c>
      <c r="M57" s="478">
        <f>J57*(1-Recovery_OX!E57)*(1-Recovery_OX!F57)</f>
        <v>0</v>
      </c>
      <c r="N57" s="476">
        <f>K57*(1-Recovery_OX!E57)*(1-Recovery_OX!F57)</f>
        <v>0.26441597185736682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44.808012993743993</v>
      </c>
      <c r="H58" s="473">
        <f>H57+HWP!E58</f>
        <v>36.966610719838798</v>
      </c>
      <c r="I58" s="456"/>
      <c r="J58" s="475">
        <f>Garden!J65</f>
        <v>0</v>
      </c>
      <c r="K58" s="476">
        <f>Paper!J65</f>
        <v>0.24653981804423397</v>
      </c>
      <c r="L58" s="477">
        <f>Wood!J65</f>
        <v>0</v>
      </c>
      <c r="M58" s="478">
        <f>J58*(1-Recovery_OX!E58)*(1-Recovery_OX!F58)</f>
        <v>0</v>
      </c>
      <c r="N58" s="476">
        <f>K58*(1-Recovery_OX!E58)*(1-Recovery_OX!F58)</f>
        <v>0.24653981804423397</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44.808012993743993</v>
      </c>
      <c r="H59" s="473">
        <f>H58+HWP!E59</f>
        <v>36.966610719838798</v>
      </c>
      <c r="I59" s="456"/>
      <c r="J59" s="475">
        <f>Garden!J66</f>
        <v>0</v>
      </c>
      <c r="K59" s="476">
        <f>Paper!J66</f>
        <v>0.22987220270518074</v>
      </c>
      <c r="L59" s="477">
        <f>Wood!J66</f>
        <v>0</v>
      </c>
      <c r="M59" s="478">
        <f>J59*(1-Recovery_OX!E59)*(1-Recovery_OX!F59)</f>
        <v>0</v>
      </c>
      <c r="N59" s="476">
        <f>K59*(1-Recovery_OX!E59)*(1-Recovery_OX!F59)</f>
        <v>0.22987220270518074</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44.808012993743993</v>
      </c>
      <c r="H60" s="473">
        <f>H59+HWP!E60</f>
        <v>36.966610719838798</v>
      </c>
      <c r="I60" s="456"/>
      <c r="J60" s="475">
        <f>Garden!J67</f>
        <v>0</v>
      </c>
      <c r="K60" s="476">
        <f>Paper!J67</f>
        <v>0.21433142117047793</v>
      </c>
      <c r="L60" s="477">
        <f>Wood!J67</f>
        <v>0</v>
      </c>
      <c r="M60" s="478">
        <f>J60*(1-Recovery_OX!E60)*(1-Recovery_OX!F60)</f>
        <v>0</v>
      </c>
      <c r="N60" s="476">
        <f>K60*(1-Recovery_OX!E60)*(1-Recovery_OX!F60)</f>
        <v>0.21433142117047793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44.808012993743993</v>
      </c>
      <c r="H61" s="473">
        <f>H60+HWP!E61</f>
        <v>36.966610719838798</v>
      </c>
      <c r="I61" s="456"/>
      <c r="J61" s="475">
        <f>Garden!J68</f>
        <v>0</v>
      </c>
      <c r="K61" s="476">
        <f>Paper!J68</f>
        <v>0.19984129251101254</v>
      </c>
      <c r="L61" s="477">
        <f>Wood!J68</f>
        <v>0</v>
      </c>
      <c r="M61" s="478">
        <f>J61*(1-Recovery_OX!E61)*(1-Recovery_OX!F61)</f>
        <v>0</v>
      </c>
      <c r="N61" s="476">
        <f>K61*(1-Recovery_OX!E61)*(1-Recovery_OX!F61)</f>
        <v>0.19984129251101254</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44.808012993743993</v>
      </c>
      <c r="H62" s="473">
        <f>H61+HWP!E62</f>
        <v>36.966610719838798</v>
      </c>
      <c r="I62" s="456"/>
      <c r="J62" s="475">
        <f>Garden!J69</f>
        <v>0</v>
      </c>
      <c r="K62" s="476">
        <f>Paper!J69</f>
        <v>0.18633078609928497</v>
      </c>
      <c r="L62" s="477">
        <f>Wood!J69</f>
        <v>0</v>
      </c>
      <c r="M62" s="478">
        <f>J62*(1-Recovery_OX!E62)*(1-Recovery_OX!F62)</f>
        <v>0</v>
      </c>
      <c r="N62" s="476">
        <f>K62*(1-Recovery_OX!E62)*(1-Recovery_OX!F62)</f>
        <v>0.18633078609928497</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44.808012993743993</v>
      </c>
      <c r="H63" s="473">
        <f>H62+HWP!E63</f>
        <v>36.966610719838798</v>
      </c>
      <c r="I63" s="456"/>
      <c r="J63" s="475">
        <f>Garden!J70</f>
        <v>0</v>
      </c>
      <c r="K63" s="476">
        <f>Paper!J70</f>
        <v>0.17373367341719045</v>
      </c>
      <c r="L63" s="477">
        <f>Wood!J70</f>
        <v>0</v>
      </c>
      <c r="M63" s="478">
        <f>J63*(1-Recovery_OX!E63)*(1-Recovery_OX!F63)</f>
        <v>0</v>
      </c>
      <c r="N63" s="476">
        <f>K63*(1-Recovery_OX!E63)*(1-Recovery_OX!F63)</f>
        <v>0.17373367341719045</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44.808012993743993</v>
      </c>
      <c r="H64" s="473">
        <f>H63+HWP!E64</f>
        <v>36.966610719838798</v>
      </c>
      <c r="I64" s="456"/>
      <c r="J64" s="475">
        <f>Garden!J71</f>
        <v>0</v>
      </c>
      <c r="K64" s="476">
        <f>Paper!J71</f>
        <v>0.16198820340374673</v>
      </c>
      <c r="L64" s="477">
        <f>Wood!J71</f>
        <v>0</v>
      </c>
      <c r="M64" s="478">
        <f>J64*(1-Recovery_OX!E64)*(1-Recovery_OX!F64)</f>
        <v>0</v>
      </c>
      <c r="N64" s="476">
        <f>K64*(1-Recovery_OX!E64)*(1-Recovery_OX!F64)</f>
        <v>0.16198820340374673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44.808012993743993</v>
      </c>
      <c r="H65" s="473">
        <f>H64+HWP!E65</f>
        <v>36.966610719838798</v>
      </c>
      <c r="I65" s="456"/>
      <c r="J65" s="475">
        <f>Garden!J72</f>
        <v>0</v>
      </c>
      <c r="K65" s="476">
        <f>Paper!J72</f>
        <v>0.15103679975132114</v>
      </c>
      <c r="L65" s="477">
        <f>Wood!J72</f>
        <v>0</v>
      </c>
      <c r="M65" s="478">
        <f>J65*(1-Recovery_OX!E65)*(1-Recovery_OX!F65)</f>
        <v>0</v>
      </c>
      <c r="N65" s="476">
        <f>K65*(1-Recovery_OX!E65)*(1-Recovery_OX!F65)</f>
        <v>0.15103679975132114</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44.808012993743993</v>
      </c>
      <c r="H66" s="473">
        <f>H65+HWP!E66</f>
        <v>36.966610719838798</v>
      </c>
      <c r="I66" s="456"/>
      <c r="J66" s="475">
        <f>Garden!J73</f>
        <v>0</v>
      </c>
      <c r="K66" s="476">
        <f>Paper!J73</f>
        <v>0.14082577866650409</v>
      </c>
      <c r="L66" s="477">
        <f>Wood!J73</f>
        <v>0</v>
      </c>
      <c r="M66" s="478">
        <f>J66*(1-Recovery_OX!E66)*(1-Recovery_OX!F66)</f>
        <v>0</v>
      </c>
      <c r="N66" s="476">
        <f>K66*(1-Recovery_OX!E66)*(1-Recovery_OX!F66)</f>
        <v>0.14082577866650409</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44.808012993743993</v>
      </c>
      <c r="H67" s="473">
        <f>H66+HWP!E67</f>
        <v>36.966610719838798</v>
      </c>
      <c r="I67" s="456"/>
      <c r="J67" s="475">
        <f>Garden!J74</f>
        <v>0</v>
      </c>
      <c r="K67" s="476">
        <f>Paper!J74</f>
        <v>0.13130508571209135</v>
      </c>
      <c r="L67" s="477">
        <f>Wood!J74</f>
        <v>0</v>
      </c>
      <c r="M67" s="478">
        <f>J67*(1-Recovery_OX!E67)*(1-Recovery_OX!F67)</f>
        <v>0</v>
      </c>
      <c r="N67" s="476">
        <f>K67*(1-Recovery_OX!E67)*(1-Recovery_OX!F67)</f>
        <v>0.13130508571209135</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44.808012993743993</v>
      </c>
      <c r="H68" s="473">
        <f>H67+HWP!E68</f>
        <v>36.966610719838798</v>
      </c>
      <c r="I68" s="456"/>
      <c r="J68" s="475">
        <f>Garden!J75</f>
        <v>0</v>
      </c>
      <c r="K68" s="476">
        <f>Paper!J75</f>
        <v>0.1224280504401748</v>
      </c>
      <c r="L68" s="477">
        <f>Wood!J75</f>
        <v>0</v>
      </c>
      <c r="M68" s="478">
        <f>J68*(1-Recovery_OX!E68)*(1-Recovery_OX!F68)</f>
        <v>0</v>
      </c>
      <c r="N68" s="476">
        <f>K68*(1-Recovery_OX!E68)*(1-Recovery_OX!F68)</f>
        <v>0.1224280504401748</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44.808012993743993</v>
      </c>
      <c r="H69" s="473">
        <f>H68+HWP!E69</f>
        <v>36.966610719838798</v>
      </c>
      <c r="I69" s="456"/>
      <c r="J69" s="475">
        <f>Garden!J76</f>
        <v>0</v>
      </c>
      <c r="K69" s="476">
        <f>Paper!J76</f>
        <v>0.1141511576135527</v>
      </c>
      <c r="L69" s="477">
        <f>Wood!J76</f>
        <v>0</v>
      </c>
      <c r="M69" s="478">
        <f>J69*(1-Recovery_OX!E69)*(1-Recovery_OX!F69)</f>
        <v>0</v>
      </c>
      <c r="N69" s="476">
        <f>K69*(1-Recovery_OX!E69)*(1-Recovery_OX!F69)</f>
        <v>0.1141511576135527</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44.808012993743993</v>
      </c>
      <c r="H70" s="473">
        <f>H69+HWP!E70</f>
        <v>36.966610719838798</v>
      </c>
      <c r="I70" s="456"/>
      <c r="J70" s="475">
        <f>Garden!J77</f>
        <v>0</v>
      </c>
      <c r="K70" s="476">
        <f>Paper!J77</f>
        <v>0.10643383389398636</v>
      </c>
      <c r="L70" s="477">
        <f>Wood!J77</f>
        <v>0</v>
      </c>
      <c r="M70" s="478">
        <f>J70*(1-Recovery_OX!E70)*(1-Recovery_OX!F70)</f>
        <v>0</v>
      </c>
      <c r="N70" s="476">
        <f>K70*(1-Recovery_OX!E70)*(1-Recovery_OX!F70)</f>
        <v>0.10643383389398636</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44.808012993743993</v>
      </c>
      <c r="H71" s="473">
        <f>H70+HWP!E71</f>
        <v>36.966610719838798</v>
      </c>
      <c r="I71" s="456"/>
      <c r="J71" s="475">
        <f>Garden!J78</f>
        <v>0</v>
      </c>
      <c r="K71" s="476">
        <f>Paper!J78</f>
        <v>9.9238248951649136E-2</v>
      </c>
      <c r="L71" s="477">
        <f>Wood!J78</f>
        <v>0</v>
      </c>
      <c r="M71" s="478">
        <f>J71*(1-Recovery_OX!E71)*(1-Recovery_OX!F71)</f>
        <v>0</v>
      </c>
      <c r="N71" s="476">
        <f>K71*(1-Recovery_OX!E71)*(1-Recovery_OX!F71)</f>
        <v>9.9238248951649136E-2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44.808012993743993</v>
      </c>
      <c r="H72" s="473">
        <f>H71+HWP!E72</f>
        <v>36.966610719838798</v>
      </c>
      <c r="I72" s="456"/>
      <c r="J72" s="475">
        <f>Garden!J79</f>
        <v>0</v>
      </c>
      <c r="K72" s="476">
        <f>Paper!J79</f>
        <v>9.2529130020805594E-2</v>
      </c>
      <c r="L72" s="477">
        <f>Wood!J79</f>
        <v>0</v>
      </c>
      <c r="M72" s="478">
        <f>J72*(1-Recovery_OX!E72)*(1-Recovery_OX!F72)</f>
        <v>0</v>
      </c>
      <c r="N72" s="476">
        <f>K72*(1-Recovery_OX!E72)*(1-Recovery_OX!F72)</f>
        <v>9.2529130020805594E-2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44.808012993743993</v>
      </c>
      <c r="H73" s="473">
        <f>H72+HWP!E73</f>
        <v>36.966610719838798</v>
      </c>
      <c r="I73" s="456"/>
      <c r="J73" s="475">
        <f>Garden!J80</f>
        <v>0</v>
      </c>
      <c r="K73" s="476">
        <f>Paper!J80</f>
        <v>8.6273588992673095E-2</v>
      </c>
      <c r="L73" s="477">
        <f>Wood!J80</f>
        <v>0</v>
      </c>
      <c r="M73" s="478">
        <f>J73*(1-Recovery_OX!E73)*(1-Recovery_OX!F73)</f>
        <v>0</v>
      </c>
      <c r="N73" s="476">
        <f>K73*(1-Recovery_OX!E73)*(1-Recovery_OX!F73)</f>
        <v>8.6273588992673095E-2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44.808012993743993</v>
      </c>
      <c r="H74" s="473">
        <f>H73+HWP!E74</f>
        <v>36.966610719838798</v>
      </c>
      <c r="I74" s="456"/>
      <c r="J74" s="475">
        <f>Garden!J81</f>
        <v>0</v>
      </c>
      <c r="K74" s="476">
        <f>Paper!J81</f>
        <v>8.0440961197874236E-2</v>
      </c>
      <c r="L74" s="477">
        <f>Wood!J81</f>
        <v>0</v>
      </c>
      <c r="M74" s="478">
        <f>J74*(1-Recovery_OX!E74)*(1-Recovery_OX!F74)</f>
        <v>0</v>
      </c>
      <c r="N74" s="476">
        <f>K74*(1-Recovery_OX!E74)*(1-Recovery_OX!F74)</f>
        <v>8.0440961197874236E-2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44.808012993743993</v>
      </c>
      <c r="H75" s="473">
        <f>H74+HWP!E75</f>
        <v>36.966610719838798</v>
      </c>
      <c r="I75" s="456"/>
      <c r="J75" s="475">
        <f>Garden!J82</f>
        <v>0</v>
      </c>
      <c r="K75" s="476">
        <f>Paper!J82</f>
        <v>7.5002655088192122E-2</v>
      </c>
      <c r="L75" s="477">
        <f>Wood!J82</f>
        <v>0</v>
      </c>
      <c r="M75" s="478">
        <f>J75*(1-Recovery_OX!E75)*(1-Recovery_OX!F75)</f>
        <v>0</v>
      </c>
      <c r="N75" s="476">
        <f>K75*(1-Recovery_OX!E75)*(1-Recovery_OX!F75)</f>
        <v>7.5002655088192122E-2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44.808012993743993</v>
      </c>
      <c r="H76" s="473">
        <f>H75+HWP!E76</f>
        <v>36.966610719838798</v>
      </c>
      <c r="I76" s="456"/>
      <c r="J76" s="475">
        <f>Garden!J83</f>
        <v>0</v>
      </c>
      <c r="K76" s="476">
        <f>Paper!J83</f>
        <v>6.9932012080767755E-2</v>
      </c>
      <c r="L76" s="477">
        <f>Wood!J83</f>
        <v>0</v>
      </c>
      <c r="M76" s="478">
        <f>J76*(1-Recovery_OX!E76)*(1-Recovery_OX!F76)</f>
        <v>0</v>
      </c>
      <c r="N76" s="476">
        <f>K76*(1-Recovery_OX!E76)*(1-Recovery_OX!F76)</f>
        <v>6.9932012080767755E-2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44.808012993743993</v>
      </c>
      <c r="H77" s="473">
        <f>H76+HWP!E77</f>
        <v>36.966610719838798</v>
      </c>
      <c r="I77" s="456"/>
      <c r="J77" s="475">
        <f>Garden!J84</f>
        <v>0</v>
      </c>
      <c r="K77" s="476">
        <f>Paper!J84</f>
        <v>6.5204175877695975E-2</v>
      </c>
      <c r="L77" s="477">
        <f>Wood!J84</f>
        <v>0</v>
      </c>
      <c r="M77" s="478">
        <f>J77*(1-Recovery_OX!E77)*(1-Recovery_OX!F77)</f>
        <v>0</v>
      </c>
      <c r="N77" s="476">
        <f>K77*(1-Recovery_OX!E77)*(1-Recovery_OX!F77)</f>
        <v>6.5204175877695975E-2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44.808012993743993</v>
      </c>
      <c r="H78" s="473">
        <f>H77+HWP!E78</f>
        <v>36.966610719838798</v>
      </c>
      <c r="I78" s="456"/>
      <c r="J78" s="475">
        <f>Garden!J85</f>
        <v>0</v>
      </c>
      <c r="K78" s="476">
        <f>Paper!J85</f>
        <v>6.0795970620424231E-2</v>
      </c>
      <c r="L78" s="477">
        <f>Wood!J85</f>
        <v>0</v>
      </c>
      <c r="M78" s="478">
        <f>J78*(1-Recovery_OX!E78)*(1-Recovery_OX!F78)</f>
        <v>0</v>
      </c>
      <c r="N78" s="476">
        <f>K78*(1-Recovery_OX!E78)*(1-Recovery_OX!F78)</f>
        <v>6.0795970620424231E-2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44.808012993743993</v>
      </c>
      <c r="H79" s="473">
        <f>H78+HWP!E79</f>
        <v>36.966610719838798</v>
      </c>
      <c r="I79" s="456"/>
      <c r="J79" s="475">
        <f>Garden!J86</f>
        <v>0</v>
      </c>
      <c r="K79" s="476">
        <f>Paper!J86</f>
        <v>5.6685787281667156E-2</v>
      </c>
      <c r="L79" s="477">
        <f>Wood!J86</f>
        <v>0</v>
      </c>
      <c r="M79" s="478">
        <f>J79*(1-Recovery_OX!E79)*(1-Recovery_OX!F79)</f>
        <v>0</v>
      </c>
      <c r="N79" s="476">
        <f>K79*(1-Recovery_OX!E79)*(1-Recovery_OX!F79)</f>
        <v>5.6685787281667156E-2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44.808012993743993</v>
      </c>
      <c r="H80" s="473">
        <f>H79+HWP!E80</f>
        <v>36.966610719838798</v>
      </c>
      <c r="I80" s="456"/>
      <c r="J80" s="475">
        <f>Garden!J87</f>
        <v>0</v>
      </c>
      <c r="K80" s="476">
        <f>Paper!J87</f>
        <v>5.2853477737929658E-2</v>
      </c>
      <c r="L80" s="477">
        <f>Wood!J87</f>
        <v>0</v>
      </c>
      <c r="M80" s="478">
        <f>J80*(1-Recovery_OX!E80)*(1-Recovery_OX!F80)</f>
        <v>0</v>
      </c>
      <c r="N80" s="476">
        <f>K80*(1-Recovery_OX!E80)*(1-Recovery_OX!F80)</f>
        <v>5.2853477737929658E-2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44.808012993743993</v>
      </c>
      <c r="H81" s="473">
        <f>H80+HWP!E81</f>
        <v>36.966610719838798</v>
      </c>
      <c r="I81" s="456"/>
      <c r="J81" s="475">
        <f>Garden!J88</f>
        <v>0</v>
      </c>
      <c r="K81" s="476">
        <f>Paper!J88</f>
        <v>4.9280256003382227E-2</v>
      </c>
      <c r="L81" s="477">
        <f>Wood!J88</f>
        <v>0</v>
      </c>
      <c r="M81" s="478">
        <f>J81*(1-Recovery_OX!E81)*(1-Recovery_OX!F81)</f>
        <v>0</v>
      </c>
      <c r="N81" s="476">
        <f>K81*(1-Recovery_OX!E81)*(1-Recovery_OX!F81)</f>
        <v>4.9280256003382227E-2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44.808012993743993</v>
      </c>
      <c r="H82" s="473">
        <f>H81+HWP!E82</f>
        <v>36.966610719838798</v>
      </c>
      <c r="I82" s="456"/>
      <c r="J82" s="475">
        <f>Garden!J89</f>
        <v>0</v>
      </c>
      <c r="K82" s="476">
        <f>Paper!J89</f>
        <v>4.5948606140936592E-2</v>
      </c>
      <c r="L82" s="477">
        <f>Wood!J89</f>
        <v>0</v>
      </c>
      <c r="M82" s="478">
        <f>J82*(1-Recovery_OX!E82)*(1-Recovery_OX!F82)</f>
        <v>0</v>
      </c>
      <c r="N82" s="476">
        <f>K82*(1-Recovery_OX!E82)*(1-Recovery_OX!F82)</f>
        <v>4.5948606140936592E-2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44.808012993743993</v>
      </c>
      <c r="H83" s="473">
        <f>H82+HWP!E83</f>
        <v>36.966610719838798</v>
      </c>
      <c r="I83" s="456"/>
      <c r="J83" s="475">
        <f>Garden!J90</f>
        <v>0</v>
      </c>
      <c r="K83" s="476">
        <f>Paper!J90</f>
        <v>4.2842196399101785E-2</v>
      </c>
      <c r="L83" s="477">
        <f>Wood!J90</f>
        <v>0</v>
      </c>
      <c r="M83" s="478">
        <f>J83*(1-Recovery_OX!E83)*(1-Recovery_OX!F83)</f>
        <v>0</v>
      </c>
      <c r="N83" s="476">
        <f>K83*(1-Recovery_OX!E83)*(1-Recovery_OX!F83)</f>
        <v>4.2842196399101785E-2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44.808012993743993</v>
      </c>
      <c r="H84" s="473">
        <f>H83+HWP!E84</f>
        <v>36.966610719838798</v>
      </c>
      <c r="I84" s="456"/>
      <c r="J84" s="475">
        <f>Garden!J91</f>
        <v>0</v>
      </c>
      <c r="K84" s="476">
        <f>Paper!J91</f>
        <v>3.9945799153719375E-2</v>
      </c>
      <c r="L84" s="477">
        <f>Wood!J91</f>
        <v>0</v>
      </c>
      <c r="M84" s="478">
        <f>J84*(1-Recovery_OX!E84)*(1-Recovery_OX!F84)</f>
        <v>0</v>
      </c>
      <c r="N84" s="476">
        <f>K84*(1-Recovery_OX!E84)*(1-Recovery_OX!F84)</f>
        <v>3.9945799153719375E-2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44.808012993743993</v>
      </c>
      <c r="H85" s="473">
        <f>H84+HWP!E85</f>
        <v>36.966610719838798</v>
      </c>
      <c r="I85" s="456"/>
      <c r="J85" s="475">
        <f>Garden!J92</f>
        <v>0</v>
      </c>
      <c r="K85" s="476">
        <f>Paper!J92</f>
        <v>3.7245216262132202E-2</v>
      </c>
      <c r="L85" s="477">
        <f>Wood!J92</f>
        <v>0</v>
      </c>
      <c r="M85" s="478">
        <f>J85*(1-Recovery_OX!E85)*(1-Recovery_OX!F85)</f>
        <v>0</v>
      </c>
      <c r="N85" s="476">
        <f>K85*(1-Recovery_OX!E85)*(1-Recovery_OX!F85)</f>
        <v>3.7245216262132202E-2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44.808012993743993</v>
      </c>
      <c r="H86" s="473">
        <f>H85+HWP!E86</f>
        <v>36.966610719838798</v>
      </c>
      <c r="I86" s="456"/>
      <c r="J86" s="475">
        <f>Garden!J93</f>
        <v>0</v>
      </c>
      <c r="K86" s="476">
        <f>Paper!J93</f>
        <v>3.4727209463872588E-2</v>
      </c>
      <c r="L86" s="477">
        <f>Wood!J93</f>
        <v>0</v>
      </c>
      <c r="M86" s="478">
        <f>J86*(1-Recovery_OX!E86)*(1-Recovery_OX!F86)</f>
        <v>0</v>
      </c>
      <c r="N86" s="476">
        <f>K86*(1-Recovery_OX!E86)*(1-Recovery_OX!F86)</f>
        <v>3.4727209463872588E-2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44.808012993743993</v>
      </c>
      <c r="H87" s="473">
        <f>H86+HWP!E87</f>
        <v>36.966610719838798</v>
      </c>
      <c r="I87" s="456"/>
      <c r="J87" s="475">
        <f>Garden!J94</f>
        <v>0</v>
      </c>
      <c r="K87" s="476">
        <f>Paper!J94</f>
        <v>3.2379435486694162E-2</v>
      </c>
      <c r="L87" s="477">
        <f>Wood!J94</f>
        <v>0</v>
      </c>
      <c r="M87" s="478">
        <f>J87*(1-Recovery_OX!E87)*(1-Recovery_OX!F87)</f>
        <v>0</v>
      </c>
      <c r="N87" s="476">
        <f>K87*(1-Recovery_OX!E87)*(1-Recovery_OX!F87)</f>
        <v>3.2379435486694162E-2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44.808012993743993</v>
      </c>
      <c r="H88" s="473">
        <f>H87+HWP!E88</f>
        <v>36.966610719838798</v>
      </c>
      <c r="I88" s="456"/>
      <c r="J88" s="475">
        <f>Garden!J95</f>
        <v>0</v>
      </c>
      <c r="K88" s="476">
        <f>Paper!J95</f>
        <v>3.0190385539836988E-2</v>
      </c>
      <c r="L88" s="477">
        <f>Wood!J95</f>
        <v>0</v>
      </c>
      <c r="M88" s="478">
        <f>J88*(1-Recovery_OX!E88)*(1-Recovery_OX!F88)</f>
        <v>0</v>
      </c>
      <c r="N88" s="476">
        <f>K88*(1-Recovery_OX!E88)*(1-Recovery_OX!F88)</f>
        <v>3.0190385539836988E-2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44.808012993743993</v>
      </c>
      <c r="H89" s="473">
        <f>H88+HWP!E89</f>
        <v>36.966610719838798</v>
      </c>
      <c r="I89" s="456"/>
      <c r="J89" s="475">
        <f>Garden!J96</f>
        <v>0</v>
      </c>
      <c r="K89" s="476">
        <f>Paper!J96</f>
        <v>2.8149328897921915E-2</v>
      </c>
      <c r="L89" s="477">
        <f>Wood!J96</f>
        <v>0</v>
      </c>
      <c r="M89" s="478">
        <f>J89*(1-Recovery_OX!E89)*(1-Recovery_OX!F89)</f>
        <v>0</v>
      </c>
      <c r="N89" s="476">
        <f>K89*(1-Recovery_OX!E89)*(1-Recovery_OX!F89)</f>
        <v>2.8149328897921915E-2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44.808012993743993</v>
      </c>
      <c r="H90" s="473">
        <f>H89+HWP!E90</f>
        <v>36.966610719838798</v>
      </c>
      <c r="I90" s="456"/>
      <c r="J90" s="475">
        <f>Garden!J97</f>
        <v>0</v>
      </c>
      <c r="K90" s="476">
        <f>Paper!J97</f>
        <v>2.6246260298922307E-2</v>
      </c>
      <c r="L90" s="477">
        <f>Wood!J97</f>
        <v>0</v>
      </c>
      <c r="M90" s="478">
        <f>J90*(1-Recovery_OX!E90)*(1-Recovery_OX!F90)</f>
        <v>0</v>
      </c>
      <c r="N90" s="476">
        <f>K90*(1-Recovery_OX!E90)*(1-Recovery_OX!F90)</f>
        <v>2.6246260298922307E-2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44.808012993743993</v>
      </c>
      <c r="H91" s="473">
        <f>H90+HWP!E91</f>
        <v>36.966610719838798</v>
      </c>
      <c r="I91" s="456"/>
      <c r="J91" s="475">
        <f>Garden!J98</f>
        <v>0</v>
      </c>
      <c r="K91" s="476">
        <f>Paper!J98</f>
        <v>2.4471850898358009E-2</v>
      </c>
      <c r="L91" s="477">
        <f>Wood!J98</f>
        <v>0</v>
      </c>
      <c r="M91" s="478">
        <f>J91*(1-Recovery_OX!E91)*(1-Recovery_OX!F91)</f>
        <v>0</v>
      </c>
      <c r="N91" s="476">
        <f>K91*(1-Recovery_OX!E91)*(1-Recovery_OX!F91)</f>
        <v>2.4471850898358009E-2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44.808012993743993</v>
      </c>
      <c r="H92" s="482">
        <f>H91+HWP!E92</f>
        <v>36.966610719838798</v>
      </c>
      <c r="I92" s="456"/>
      <c r="J92" s="484">
        <f>Garden!J99</f>
        <v>0</v>
      </c>
      <c r="K92" s="485">
        <f>Paper!J99</f>
        <v>2.2817402539288833E-2</v>
      </c>
      <c r="L92" s="486">
        <f>Wood!J99</f>
        <v>0</v>
      </c>
      <c r="M92" s="487">
        <f>J92*(1-Recovery_OX!E92)*(1-Recovery_OX!F92)</f>
        <v>0</v>
      </c>
      <c r="N92" s="485">
        <f>K92*(1-Recovery_OX!E92)*(1-Recovery_OX!F92)</f>
        <v>2.2817402539288833E-2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2017-09-14T06:40:26Z</dcterms:modified>
</cp:coreProperties>
</file>