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Bontang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tlasi Mitigasi Emisi GRK" sheetId="5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53" i="3" l="1"/>
  <c r="D54" i="3"/>
  <c r="D55" i="3"/>
  <c r="D56" i="3"/>
  <c r="D57" i="3"/>
  <c r="D58" i="3"/>
  <c r="D59" i="3"/>
  <c r="D60" i="3"/>
  <c r="D61" i="3"/>
  <c r="D62" i="3"/>
  <c r="D52" i="3"/>
  <c r="D27" i="3"/>
  <c r="D28" i="3"/>
  <c r="D29" i="3"/>
  <c r="D30" i="3"/>
  <c r="D31" i="3"/>
  <c r="D32" i="3"/>
  <c r="D33" i="3"/>
  <c r="D34" i="3"/>
  <c r="D35" i="3"/>
  <c r="D36" i="3"/>
  <c r="D26" i="3"/>
  <c r="D82" i="3" l="1"/>
  <c r="D83" i="3"/>
  <c r="D84" i="3"/>
  <c r="D85" i="3"/>
  <c r="D86" i="3"/>
  <c r="D87" i="3"/>
  <c r="D88" i="3"/>
  <c r="D89" i="3"/>
  <c r="D90" i="3"/>
  <c r="D91" i="3"/>
  <c r="D81" i="3"/>
  <c r="B82" i="3"/>
  <c r="B83" i="3"/>
  <c r="B84" i="3"/>
  <c r="B85" i="3"/>
  <c r="B86" i="3"/>
  <c r="B87" i="3"/>
  <c r="B88" i="3"/>
  <c r="B89" i="3"/>
  <c r="B90" i="3"/>
  <c r="B91" i="3"/>
  <c r="B81" i="3"/>
  <c r="B53" i="3"/>
  <c r="B54" i="3"/>
  <c r="B55" i="3"/>
  <c r="B56" i="3"/>
  <c r="B57" i="3"/>
  <c r="B58" i="3"/>
  <c r="B59" i="3"/>
  <c r="B60" i="3"/>
  <c r="B61" i="3"/>
  <c r="B62" i="3"/>
  <c r="B52" i="3"/>
  <c r="B27" i="3"/>
  <c r="B28" i="3"/>
  <c r="B29" i="3"/>
  <c r="B30" i="3"/>
  <c r="B31" i="3"/>
  <c r="B32" i="3"/>
  <c r="B33" i="3"/>
  <c r="B34" i="3"/>
  <c r="B35" i="3"/>
  <c r="B36" i="3"/>
  <c r="B26" i="3"/>
  <c r="Q10" i="3"/>
  <c r="Q11" i="3"/>
  <c r="Q12" i="3"/>
  <c r="Q13" i="3"/>
  <c r="Q14" i="3"/>
  <c r="Q15" i="3"/>
  <c r="Q16" i="3"/>
  <c r="Q17" i="3"/>
  <c r="Q18" i="3"/>
  <c r="Q19" i="3"/>
  <c r="Q9" i="3"/>
  <c r="L10" i="3"/>
  <c r="L11" i="3"/>
  <c r="L12" i="3"/>
  <c r="L13" i="3"/>
  <c r="L14" i="3"/>
  <c r="L15" i="3"/>
  <c r="L16" i="3"/>
  <c r="L17" i="3"/>
  <c r="L18" i="3"/>
  <c r="L19" i="3"/>
  <c r="L9" i="3"/>
  <c r="G10" i="3"/>
  <c r="G11" i="3"/>
  <c r="G12" i="3"/>
  <c r="G13" i="3"/>
  <c r="G14" i="3"/>
  <c r="G15" i="3"/>
  <c r="G16" i="3"/>
  <c r="G17" i="3"/>
  <c r="G18" i="3"/>
  <c r="G19" i="3"/>
  <c r="G9" i="3"/>
  <c r="B10" i="3"/>
  <c r="B11" i="3"/>
  <c r="B12" i="3"/>
  <c r="B13" i="3"/>
  <c r="B14" i="3"/>
  <c r="B15" i="3"/>
  <c r="B16" i="3"/>
  <c r="B17" i="3"/>
  <c r="B18" i="3"/>
  <c r="B19" i="3"/>
  <c r="B9" i="3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62" i="3" l="1"/>
  <c r="F54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<sst xmlns="http://schemas.openxmlformats.org/spreadsheetml/2006/main" count="298" uniqueCount="149">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</sst>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1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5.2400253510000008E-2</c:v>
                </c:pt>
                <c:pt idx="1">
                  <c:v>5.6150525970000004E-2</c:v>
                </c:pt>
                <c:pt idx="2">
                  <c:v>5.556333024E-2</c:v>
                </c:pt>
                <c:pt idx="3">
                  <c:v>5.9544906300000006E-2</c:v>
                </c:pt>
                <c:pt idx="4">
                  <c:v>6.1138798379999998E-2</c:v>
                </c:pt>
                <c:pt idx="5">
                  <c:v>6.4295566829999998E-2</c:v>
                </c:pt>
                <c:pt idx="6">
                  <c:v>6.6316844879999989E-2</c:v>
                </c:pt>
                <c:pt idx="7">
                  <c:v>6.8373344160000016E-2</c:v>
                </c:pt>
                <c:pt idx="8">
                  <c:v>7.0456653629999991E-2</c:v>
                </c:pt>
                <c:pt idx="9">
                  <c:v>7.2556259489999997E-2</c:v>
                </c:pt>
                <c:pt idx="10">
                  <c:v>7.5532716269999994E-2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2.7258838323880257</c:v>
                </c:pt>
                <c:pt idx="2">
                  <c:v>4.8157112213334079</c:v>
                </c:pt>
                <c:pt idx="3">
                  <c:v>6.2498497630717091</c:v>
                </c:pt>
                <c:pt idx="4">
                  <c:v>7.4734417453369906</c:v>
                </c:pt>
                <c:pt idx="5">
                  <c:v>8.4300828770472425</c:v>
                </c:pt>
                <c:pt idx="6">
                  <c:v>9.284676248796</c:v>
                </c:pt>
                <c:pt idx="7">
                  <c:v>10.010025197053</c:v>
                </c:pt>
                <c:pt idx="8">
                  <c:v>10.647611929638883</c:v>
                </c:pt>
                <c:pt idx="9">
                  <c:v>11.225267407680798</c:v>
                </c:pt>
                <c:pt idx="10">
                  <c:v>11.761483880821579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0.28577720002821</c:v>
                </c:pt>
                <c:pt idx="1">
                  <c:v>0.30623019960686998</c:v>
                </c:pt>
                <c:pt idx="2">
                  <c:v>0.30302778854303997</c:v>
                </c:pt>
                <c:pt idx="3">
                  <c:v>0.32474225711729998</c:v>
                </c:pt>
                <c:pt idx="4">
                  <c:v>0.33343492528698004</c:v>
                </c:pt>
                <c:pt idx="5">
                  <c:v>0.35065111010192995</c:v>
                </c:pt>
                <c:pt idx="6">
                  <c:v>0.36167462893847996</c:v>
                </c:pt>
                <c:pt idx="7">
                  <c:v>0.37289023509936003</c:v>
                </c:pt>
                <c:pt idx="8">
                  <c:v>0.38425205698472997</c:v>
                </c:pt>
                <c:pt idx="9">
                  <c:v>0.39570275509478997</c:v>
                </c:pt>
                <c:pt idx="10">
                  <c:v>0.41193556748817012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978976"/>
        <c:axId val="268979368"/>
        <c:axId val="0"/>
      </c:bar3DChart>
      <c:catAx>
        <c:axId val="2689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979368"/>
        <c:crosses val="autoZero"/>
        <c:auto val="1"/>
        <c:lblAlgn val="ctr"/>
        <c:lblOffset val="100"/>
        <c:noMultiLvlLbl val="0"/>
      </c:catAx>
      <c:valAx>
        <c:axId val="26897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978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1.1291657055800004</c:v>
                </c:pt>
                <c:pt idx="1">
                  <c:v>1.20997980026</c:v>
                </c:pt>
                <c:pt idx="2">
                  <c:v>1.1973264019200001</c:v>
                </c:pt>
                <c:pt idx="3">
                  <c:v>1.2831248254000005</c:v>
                </c:pt>
                <c:pt idx="4">
                  <c:v>1.3174713820400004</c:v>
                </c:pt>
                <c:pt idx="5">
                  <c:v>1.3854961421400005</c:v>
                </c:pt>
                <c:pt idx="6">
                  <c:v>1.4290523790400003</c:v>
                </c:pt>
                <c:pt idx="7">
                  <c:v>1.4733675932800001</c:v>
                </c:pt>
                <c:pt idx="8">
                  <c:v>1.5182605365400001</c:v>
                </c:pt>
                <c:pt idx="9">
                  <c:v>1.5635046484200004</c:v>
                </c:pt>
                <c:pt idx="10">
                  <c:v>1.6276438976600003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2.1868645186584001</c:v>
                </c:pt>
                <c:pt idx="1">
                  <c:v>2.3433778411848003</c:v>
                </c:pt>
                <c:pt idx="2">
                  <c:v>2.3188719004415996</c:v>
                </c:pt>
                <c:pt idx="3">
                  <c:v>2.4850384135920001</c:v>
                </c:pt>
                <c:pt idx="4">
                  <c:v>2.5515576726192002</c:v>
                </c:pt>
                <c:pt idx="5">
                  <c:v>2.6833017855671999</c:v>
                </c:pt>
                <c:pt idx="6">
                  <c:v>2.7676575081791999</c:v>
                </c:pt>
                <c:pt idx="7">
                  <c:v>2.8534831484544005</c:v>
                </c:pt>
                <c:pt idx="8">
                  <c:v>2.9404276812791998</c:v>
                </c:pt>
                <c:pt idx="9">
                  <c:v>3.0280523252616001</c:v>
                </c:pt>
                <c:pt idx="10">
                  <c:v>3.1522713373368001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980544"/>
        <c:axId val="268980936"/>
        <c:axId val="0"/>
      </c:bar3DChart>
      <c:catAx>
        <c:axId val="2689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80936"/>
        <c:crosses val="autoZero"/>
        <c:auto val="1"/>
        <c:lblAlgn val="ctr"/>
        <c:lblOffset val="100"/>
        <c:noMultiLvlLbl val="0"/>
      </c:catAx>
      <c:valAx>
        <c:axId val="2689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80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3316.0302242384009</c:v>
                </c:pt>
                <c:pt idx="1">
                  <c:v>3553.3576414448003</c:v>
                </c:pt>
                <c:pt idx="2">
                  <c:v>3516.1983023615999</c:v>
                </c:pt>
                <c:pt idx="3">
                  <c:v>3768.163238992001</c:v>
                </c:pt>
                <c:pt idx="4">
                  <c:v>3869.0290546592005</c:v>
                </c:pt>
                <c:pt idx="5">
                  <c:v>4068.7979277072</c:v>
                </c:pt>
                <c:pt idx="6">
                  <c:v>4196.7098872192</c:v>
                </c:pt>
                <c:pt idx="7">
                  <c:v>4326.8507417344008</c:v>
                </c:pt>
                <c:pt idx="8">
                  <c:v>4458.6882178192</c:v>
                </c:pt>
                <c:pt idx="9">
                  <c:v>4591.5569736815996</c:v>
                </c:pt>
                <c:pt idx="10">
                  <c:v>4779.9152349968008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04392"/>
        <c:axId val="272404784"/>
      </c:lineChart>
      <c:catAx>
        <c:axId val="27240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4784"/>
        <c:crosses val="autoZero"/>
        <c:auto val="1"/>
        <c:lblAlgn val="ctr"/>
        <c:lblOffset val="100"/>
        <c:noMultiLvlLbl val="0"/>
      </c:catAx>
      <c:valAx>
        <c:axId val="2724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338.17745353820999</c:v>
                </c:pt>
                <c:pt idx="1">
                  <c:v>5021.3051143334496</c:v>
                </c:pt>
                <c:pt idx="2">
                  <c:v>8589.3286842293764</c:v>
                </c:pt>
                <c:pt idx="3">
                  <c:v>11066.172114373076</c:v>
                </c:pt>
                <c:pt idx="4">
                  <c:v>13167.751949974359</c:v>
                </c:pt>
                <c:pt idx="5">
                  <c:v>14823.16108741451</c:v>
                </c:pt>
                <c:pt idx="6">
                  <c:v>16296.827886898285</c:v>
                </c:pt>
                <c:pt idx="7">
                  <c:v>17549.824835064024</c:v>
                </c:pt>
                <c:pt idx="8">
                  <c:v>18652.996660968111</c:v>
                </c:pt>
                <c:pt idx="9">
                  <c:v>19653.8425946975</c:v>
                </c:pt>
                <c:pt idx="10">
                  <c:v>20589.52232188746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405568"/>
        <c:axId val="272405960"/>
      </c:lineChart>
      <c:catAx>
        <c:axId val="27240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5960"/>
        <c:crosses val="autoZero"/>
        <c:auto val="1"/>
        <c:lblAlgn val="ctr"/>
        <c:lblOffset val="100"/>
        <c:noMultiLvlLbl val="0"/>
      </c:catAx>
      <c:valAx>
        <c:axId val="2724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NTANG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IPCC%204A-TPA%20-%205_Peng%20biologi%20sampah%20+%20pembakaran%20sampah%20+%20Air%20Limb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0.12980399201847742</v>
          </cell>
        </row>
        <row r="19">
          <cell r="O19">
            <v>0.22931958196825752</v>
          </cell>
        </row>
        <row r="20">
          <cell r="O20">
            <v>0.29761189347960521</v>
          </cell>
        </row>
        <row r="21">
          <cell r="O21">
            <v>0.35587817834938051</v>
          </cell>
        </row>
        <row r="22">
          <cell r="O22">
            <v>0.40143251795463059</v>
          </cell>
        </row>
        <row r="23">
          <cell r="O23">
            <v>0.4421274404188571</v>
          </cell>
        </row>
        <row r="24">
          <cell r="O24">
            <v>0.47666786652633331</v>
          </cell>
        </row>
        <row r="25">
          <cell r="O25">
            <v>0.50702913950661344</v>
          </cell>
        </row>
        <row r="26">
          <cell r="O26">
            <v>0.53453654322289512</v>
          </cell>
        </row>
        <row r="27">
          <cell r="O27">
            <v>0.56007066099150382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9.2049550303264463E-2</v>
          </cell>
        </row>
        <row r="19">
          <cell r="O19">
            <v>0.16262030210061562</v>
          </cell>
        </row>
        <row r="20">
          <cell r="O20">
            <v>0.21104929466114611</v>
          </cell>
        </row>
        <row r="21">
          <cell r="O21">
            <v>0.25236840385573278</v>
          </cell>
        </row>
        <row r="22">
          <cell r="O22">
            <v>0.28467293016358752</v>
          </cell>
        </row>
        <row r="23">
          <cell r="O23">
            <v>0.31353143639446701</v>
          </cell>
        </row>
        <row r="24">
          <cell r="O24">
            <v>0.33802552660722202</v>
          </cell>
        </row>
        <row r="25">
          <cell r="O25">
            <v>0.35955600098640461</v>
          </cell>
        </row>
        <row r="26">
          <cell r="O26">
            <v>0.37906267487771017</v>
          </cell>
        </row>
        <row r="27">
          <cell r="O27">
            <v>0.39717000749084325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1.1841865200000001E-3</v>
          </cell>
          <cell r="D6">
            <v>8.881398900000001E-5</v>
          </cell>
        </row>
        <row r="7">
          <cell r="B7">
            <v>1.26893844E-3</v>
          </cell>
          <cell r="D7">
            <v>9.5170383000000013E-5</v>
          </cell>
        </row>
        <row r="8">
          <cell r="B8">
            <v>1.25566848E-3</v>
          </cell>
          <cell r="D8">
            <v>9.4175135999999997E-5</v>
          </cell>
        </row>
        <row r="9">
          <cell r="B9">
            <v>1.3456476000000002E-3</v>
          </cell>
          <cell r="D9">
            <v>1.0092357000000001E-4</v>
          </cell>
        </row>
        <row r="10">
          <cell r="B10">
            <v>1.3816677600000001E-3</v>
          </cell>
          <cell r="D10">
            <v>1.03625082E-4</v>
          </cell>
        </row>
        <row r="11">
          <cell r="B11">
            <v>1.4530071600000001E-3</v>
          </cell>
          <cell r="D11">
            <v>1.08975537E-4</v>
          </cell>
        </row>
        <row r="12">
          <cell r="B12">
            <v>1.4986857599999998E-3</v>
          </cell>
          <cell r="D12">
            <v>1.1240143199999998E-4</v>
          </cell>
        </row>
        <row r="13">
          <cell r="B13">
            <v>1.5451603200000001E-3</v>
          </cell>
          <cell r="D13">
            <v>1.1588702400000001E-4</v>
          </cell>
        </row>
        <row r="14">
          <cell r="B14">
            <v>1.59224076E-3</v>
          </cell>
          <cell r="D14">
            <v>1.1941805699999999E-4</v>
          </cell>
        </row>
        <row r="15">
          <cell r="B15">
            <v>1.63968948E-3</v>
          </cell>
          <cell r="D15">
            <v>1.2297671099999999E-4</v>
          </cell>
        </row>
        <row r="16">
          <cell r="B16">
            <v>1.7069540399999997E-3</v>
          </cell>
          <cell r="D16">
            <v>1.2802155299999999E-4</v>
          </cell>
        </row>
        <row r="23">
          <cell r="B23">
            <v>1.0150556285155E-2</v>
          </cell>
          <cell r="D23">
            <v>2.3424360658049999E-4</v>
          </cell>
        </row>
        <row r="24">
          <cell r="B24">
            <v>1.0877028947785E-2</v>
          </cell>
          <cell r="D24">
            <v>2.5100836033349996E-4</v>
          </cell>
        </row>
        <row r="25">
          <cell r="B25">
            <v>1.0763282106719998E-2</v>
          </cell>
          <cell r="D25">
            <v>2.4838343323199999E-4</v>
          </cell>
        </row>
        <row r="26">
          <cell r="B26">
            <v>1.1534561045150001E-2</v>
          </cell>
          <cell r="D26">
            <v>2.66182177965E-4</v>
          </cell>
        </row>
        <row r="27">
          <cell r="B27">
            <v>1.1843317018390002E-2</v>
          </cell>
          <cell r="D27">
            <v>2.7330731580900002E-4</v>
          </cell>
        </row>
        <row r="28">
          <cell r="B28">
            <v>1.2454820850614999E-2</v>
          </cell>
          <cell r="D28">
            <v>2.874189427065E-4</v>
          </cell>
        </row>
        <row r="29">
          <cell r="B29">
            <v>1.2846366601639998E-2</v>
          </cell>
          <cell r="D29">
            <v>2.9645461388399998E-4</v>
          </cell>
        </row>
        <row r="30">
          <cell r="B30">
            <v>1.3244735126480001E-2</v>
          </cell>
          <cell r="D30">
            <v>3.0564773368799999E-4</v>
          </cell>
        </row>
        <row r="31">
          <cell r="B31">
            <v>1.3648297106014999E-2</v>
          </cell>
          <cell r="D31">
            <v>3.1496070244649998E-4</v>
          </cell>
        </row>
        <row r="32">
          <cell r="B32">
            <v>1.4055015891344998E-2</v>
          </cell>
          <cell r="D32">
            <v>3.2434652056949993E-4</v>
          </cell>
        </row>
        <row r="33">
          <cell r="B33">
            <v>1.4631591194935003E-2</v>
          </cell>
          <cell r="D33">
            <v>3.3765210449850005E-4</v>
          </cell>
        </row>
        <row r="43">
          <cell r="B43">
            <v>0.1041364056504</v>
          </cell>
          <cell r="D43">
            <v>3.6424700180000013E-3</v>
          </cell>
        </row>
        <row r="44">
          <cell r="B44">
            <v>0.11158942100880001</v>
          </cell>
          <cell r="D44">
            <v>3.9031606459999997E-3</v>
          </cell>
        </row>
        <row r="45">
          <cell r="B45">
            <v>0.11042247144959999</v>
          </cell>
          <cell r="D45">
            <v>3.8623432320000002E-3</v>
          </cell>
        </row>
        <row r="46">
          <cell r="B46">
            <v>0.118335162552</v>
          </cell>
          <cell r="D46">
            <v>4.1391123400000016E-3</v>
          </cell>
        </row>
        <row r="47">
          <cell r="B47">
            <v>0.1215027463152</v>
          </cell>
          <cell r="D47">
            <v>4.2499076840000014E-3</v>
          </cell>
        </row>
        <row r="48">
          <cell r="B48">
            <v>0.1277762755032</v>
          </cell>
          <cell r="D48">
            <v>4.4693423940000013E-3</v>
          </cell>
        </row>
        <row r="49">
          <cell r="B49">
            <v>0.1317932146752</v>
          </cell>
          <cell r="D49">
            <v>4.609846384000001E-3</v>
          </cell>
        </row>
        <row r="50">
          <cell r="B50">
            <v>0.13588014992640002</v>
          </cell>
          <cell r="D50">
            <v>4.7527986880000006E-3</v>
          </cell>
        </row>
        <row r="51">
          <cell r="B51">
            <v>0.1400203657752</v>
          </cell>
          <cell r="D51">
            <v>4.8976146340000007E-3</v>
          </cell>
        </row>
        <row r="52">
          <cell r="B52">
            <v>0.14419296786960001</v>
          </cell>
          <cell r="D52">
            <v>5.0435633820000011E-3</v>
          </cell>
        </row>
        <row r="53">
          <cell r="B53">
            <v>0.15010815892080001</v>
          </cell>
          <cell r="D53">
            <v>5.2504641860000008E-3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  <sheetName val="BERAU_IPCC 4A-TPA - 5_Peng biol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B5" sqref="B5:B1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148</v>
      </c>
    </row>
    <row r="2" spans="1:14" ht="21" x14ac:dyDescent="0.25">
      <c r="G2" s="80" t="s">
        <v>18</v>
      </c>
    </row>
    <row r="3" spans="1:14" ht="15.75" customHeight="1" x14ac:dyDescent="0.25">
      <c r="A3" s="164" t="s">
        <v>11</v>
      </c>
      <c r="B3" s="164" t="s">
        <v>124</v>
      </c>
      <c r="C3" s="78" t="s">
        <v>12</v>
      </c>
      <c r="D3" s="163" t="s">
        <v>12</v>
      </c>
      <c r="E3" s="163"/>
      <c r="G3" s="81" t="s">
        <v>16</v>
      </c>
      <c r="H3" s="81"/>
      <c r="I3" s="81"/>
    </row>
    <row r="4" spans="1:14" x14ac:dyDescent="0.25">
      <c r="A4" s="165"/>
      <c r="B4" s="165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99679</v>
      </c>
      <c r="C5" s="82">
        <v>0.22</v>
      </c>
      <c r="D5" s="83">
        <f t="shared" ref="D5:D25" si="0">C5*B5</f>
        <v>21929.38</v>
      </c>
      <c r="E5" s="83">
        <f>D5/1000</f>
        <v>21.929380000000002</v>
      </c>
    </row>
    <row r="6" spans="1:14" x14ac:dyDescent="0.25">
      <c r="A6" s="90">
        <v>2001</v>
      </c>
      <c r="B6" s="92">
        <v>106813</v>
      </c>
      <c r="C6" s="82">
        <v>0.22</v>
      </c>
      <c r="D6" s="83">
        <f t="shared" si="0"/>
        <v>23498.86</v>
      </c>
      <c r="E6" s="83">
        <f t="shared" ref="E6:E25" si="1">D6/1000</f>
        <v>23.498860000000001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105696</v>
      </c>
      <c r="C7" s="82">
        <v>0.22</v>
      </c>
      <c r="D7" s="83">
        <f t="shared" si="0"/>
        <v>23253.119999999999</v>
      </c>
      <c r="E7" s="83">
        <f t="shared" si="1"/>
        <v>23.253119999999999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113270</v>
      </c>
      <c r="C8" s="82">
        <v>0.22</v>
      </c>
      <c r="D8" s="83">
        <f t="shared" si="0"/>
        <v>24919.4</v>
      </c>
      <c r="E8" s="83">
        <f t="shared" si="1"/>
        <v>24.919400000000003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116302</v>
      </c>
      <c r="C9" s="82">
        <v>0.22</v>
      </c>
      <c r="D9" s="83">
        <f t="shared" si="0"/>
        <v>25586.44</v>
      </c>
      <c r="E9" s="83">
        <f t="shared" si="1"/>
        <v>25.58644</v>
      </c>
    </row>
    <row r="10" spans="1:14" x14ac:dyDescent="0.25">
      <c r="A10" s="90">
        <v>2005</v>
      </c>
      <c r="B10" s="92">
        <v>122307</v>
      </c>
      <c r="C10" s="82">
        <v>0.22</v>
      </c>
      <c r="D10" s="83">
        <f t="shared" si="0"/>
        <v>26907.54</v>
      </c>
      <c r="E10" s="83">
        <f t="shared" si="1"/>
        <v>26.907540000000001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126152</v>
      </c>
      <c r="C11" s="82">
        <v>0.22</v>
      </c>
      <c r="D11" s="83">
        <f t="shared" si="0"/>
        <v>27753.439999999999</v>
      </c>
      <c r="E11" s="83">
        <f t="shared" si="1"/>
        <v>27.753439999999998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130064</v>
      </c>
      <c r="C12" s="82">
        <v>0.22</v>
      </c>
      <c r="D12" s="83">
        <f t="shared" si="0"/>
        <v>28614.080000000002</v>
      </c>
      <c r="E12" s="83">
        <f t="shared" si="1"/>
        <v>28.614080000000001</v>
      </c>
    </row>
    <row r="13" spans="1:14" x14ac:dyDescent="0.25">
      <c r="A13" s="90">
        <v>2008</v>
      </c>
      <c r="B13" s="92">
        <v>134027</v>
      </c>
      <c r="C13" s="82">
        <v>0.22</v>
      </c>
      <c r="D13" s="83">
        <f t="shared" si="0"/>
        <v>29485.94</v>
      </c>
      <c r="E13" s="83">
        <f t="shared" si="1"/>
        <v>29.485939999999999</v>
      </c>
    </row>
    <row r="14" spans="1:14" x14ac:dyDescent="0.25">
      <c r="A14" s="90">
        <v>2009</v>
      </c>
      <c r="B14" s="92">
        <v>138021</v>
      </c>
      <c r="C14" s="82">
        <v>0.22</v>
      </c>
      <c r="D14" s="83">
        <f t="shared" si="0"/>
        <v>30364.62</v>
      </c>
      <c r="E14" s="83">
        <f t="shared" si="1"/>
        <v>30.364619999999999</v>
      </c>
    </row>
    <row r="15" spans="1:14" x14ac:dyDescent="0.25">
      <c r="A15" s="90">
        <v>2010</v>
      </c>
      <c r="B15" s="92">
        <v>143683</v>
      </c>
      <c r="C15" s="82">
        <v>0.22</v>
      </c>
      <c r="D15" s="83">
        <f t="shared" si="0"/>
        <v>31610.26</v>
      </c>
      <c r="E15" s="83">
        <f t="shared" si="1"/>
        <v>31.610259999999997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zoomScale="85" zoomScaleNormal="85" workbookViewId="0">
      <selection activeCell="A4" sqref="A4:A5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6" t="s">
        <v>9</v>
      </c>
      <c r="B2" s="166"/>
      <c r="C2" s="166"/>
      <c r="D2" s="166"/>
      <c r="E2" s="166"/>
      <c r="F2" s="166"/>
      <c r="G2" s="166"/>
      <c r="H2" s="166"/>
      <c r="I2" s="166"/>
    </row>
    <row r="3" spans="1:21" x14ac:dyDescent="0.25">
      <c r="A3" s="96" t="s">
        <v>148</v>
      </c>
    </row>
    <row r="4" spans="1:21" x14ac:dyDescent="0.25">
      <c r="A4" s="167" t="s">
        <v>8</v>
      </c>
      <c r="B4" s="173" t="s">
        <v>0</v>
      </c>
      <c r="C4" s="173"/>
      <c r="D4" s="173"/>
      <c r="E4" s="173"/>
      <c r="F4" s="173"/>
      <c r="G4" s="173"/>
      <c r="H4" s="173"/>
      <c r="I4" s="171" t="s">
        <v>10</v>
      </c>
    </row>
    <row r="5" spans="1:21" ht="25.5" x14ac:dyDescent="0.25">
      <c r="A5" s="167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127</v>
      </c>
      <c r="H5" s="94" t="s">
        <v>7</v>
      </c>
      <c r="I5" s="172"/>
      <c r="P5" s="97"/>
    </row>
    <row r="6" spans="1:21" ht="17.25" customHeight="1" x14ac:dyDescent="0.25">
      <c r="A6" s="98">
        <v>2000</v>
      </c>
      <c r="B6" s="162">
        <v>0.31609999999999999</v>
      </c>
      <c r="C6" s="162">
        <f>4%+9.35%+8.46%+6.21%</f>
        <v>0.2802</v>
      </c>
      <c r="D6" s="162">
        <v>1.35E-2</v>
      </c>
      <c r="E6" s="162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2">
        <v>0.31609999999999999</v>
      </c>
      <c r="C7" s="162">
        <f t="shared" ref="C7:C25" si="0">4%+9.35%+8.46%+6.21%</f>
        <v>0.2802</v>
      </c>
      <c r="D7" s="162">
        <v>1.35E-2</v>
      </c>
      <c r="E7" s="162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2">
        <v>0.31609999999999999</v>
      </c>
      <c r="C8" s="162">
        <f t="shared" si="0"/>
        <v>0.2802</v>
      </c>
      <c r="D8" s="162">
        <v>1.35E-2</v>
      </c>
      <c r="E8" s="162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2">
        <v>0.31609999999999999</v>
      </c>
      <c r="C9" s="162">
        <f t="shared" si="0"/>
        <v>0.2802</v>
      </c>
      <c r="D9" s="162">
        <v>1.35E-2</v>
      </c>
      <c r="E9" s="162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2">
        <v>0.31609999999999999</v>
      </c>
      <c r="C10" s="162">
        <f t="shared" si="0"/>
        <v>0.2802</v>
      </c>
      <c r="D10" s="162">
        <v>1.35E-2</v>
      </c>
      <c r="E10" s="162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2">
        <v>0.31609999999999999</v>
      </c>
      <c r="C11" s="162">
        <f t="shared" si="0"/>
        <v>0.2802</v>
      </c>
      <c r="D11" s="162">
        <v>1.35E-2</v>
      </c>
      <c r="E11" s="162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2">
        <v>0.31609999999999999</v>
      </c>
      <c r="C12" s="162">
        <f t="shared" si="0"/>
        <v>0.2802</v>
      </c>
      <c r="D12" s="162">
        <v>1.35E-2</v>
      </c>
      <c r="E12" s="162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2">
        <v>0.31609999999999999</v>
      </c>
      <c r="C13" s="162">
        <f t="shared" si="0"/>
        <v>0.2802</v>
      </c>
      <c r="D13" s="162">
        <v>1.35E-2</v>
      </c>
      <c r="E13" s="162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2">
        <v>0.31609999999999999</v>
      </c>
      <c r="C14" s="162">
        <f t="shared" si="0"/>
        <v>0.2802</v>
      </c>
      <c r="D14" s="162">
        <v>1.35E-2</v>
      </c>
      <c r="E14" s="162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2">
        <v>0.31609999999999999</v>
      </c>
      <c r="C15" s="162">
        <f t="shared" si="0"/>
        <v>0.2802</v>
      </c>
      <c r="D15" s="162">
        <v>1.35E-2</v>
      </c>
      <c r="E15" s="162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2">
        <v>0.31609999999999999</v>
      </c>
      <c r="C16" s="162">
        <f t="shared" si="0"/>
        <v>0.2802</v>
      </c>
      <c r="D16" s="162">
        <v>1.35E-2</v>
      </c>
      <c r="E16" s="162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2">
        <v>0.31609999999999999</v>
      </c>
      <c r="C17" s="162">
        <f t="shared" si="0"/>
        <v>0.2802</v>
      </c>
      <c r="D17" s="162">
        <v>1.35E-2</v>
      </c>
      <c r="E17" s="162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2">
        <v>0.31609999999999999</v>
      </c>
      <c r="C18" s="162">
        <f t="shared" si="0"/>
        <v>0.2802</v>
      </c>
      <c r="D18" s="162">
        <v>1.35E-2</v>
      </c>
      <c r="E18" s="162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2">
        <v>0.31609999999999999</v>
      </c>
      <c r="C19" s="162">
        <f t="shared" si="0"/>
        <v>0.2802</v>
      </c>
      <c r="D19" s="162">
        <v>1.35E-2</v>
      </c>
      <c r="E19" s="162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2">
        <v>0.31609999999999999</v>
      </c>
      <c r="C20" s="162">
        <f t="shared" si="0"/>
        <v>0.2802</v>
      </c>
      <c r="D20" s="162">
        <v>1.35E-2</v>
      </c>
      <c r="E20" s="162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2">
        <v>0.31609999999999999</v>
      </c>
      <c r="C21" s="162">
        <f t="shared" si="0"/>
        <v>0.2802</v>
      </c>
      <c r="D21" s="162">
        <v>1.35E-2</v>
      </c>
      <c r="E21" s="162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2">
        <v>0.31609999999999999</v>
      </c>
      <c r="C22" s="162">
        <f t="shared" si="0"/>
        <v>0.2802</v>
      </c>
      <c r="D22" s="162">
        <v>1.35E-2</v>
      </c>
      <c r="E22" s="162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2">
        <v>0.31609999999999999</v>
      </c>
      <c r="C23" s="162">
        <f t="shared" si="0"/>
        <v>0.2802</v>
      </c>
      <c r="D23" s="162">
        <v>1.35E-2</v>
      </c>
      <c r="E23" s="162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2">
        <v>0.31609999999999999</v>
      </c>
      <c r="C24" s="162">
        <f t="shared" si="0"/>
        <v>0.2802</v>
      </c>
      <c r="D24" s="162">
        <v>1.35E-2</v>
      </c>
      <c r="E24" s="162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2">
        <v>0.31609999999999999</v>
      </c>
      <c r="C25" s="162">
        <f t="shared" si="0"/>
        <v>0.2802</v>
      </c>
      <c r="D25" s="162">
        <v>1.35E-2</v>
      </c>
      <c r="E25" s="162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>
        <v>6.2100000000000002E-2</v>
      </c>
      <c r="G26" s="99">
        <v>9.35E-2</v>
      </c>
      <c r="H26" s="99">
        <v>8.4599999999999995E-2</v>
      </c>
      <c r="I26" s="100">
        <f t="shared" si="1"/>
        <v>1</v>
      </c>
      <c r="S26" s="104"/>
    </row>
    <row r="27" spans="1:19" ht="14.25" customHeight="1" x14ac:dyDescent="0.25"/>
    <row r="28" spans="1:19" x14ac:dyDescent="0.25">
      <c r="A28" s="167" t="s">
        <v>11</v>
      </c>
      <c r="B28" s="168" t="s">
        <v>40</v>
      </c>
      <c r="C28" s="169"/>
      <c r="D28" s="169"/>
      <c r="E28" s="169"/>
      <c r="F28" s="169"/>
      <c r="G28" s="169"/>
      <c r="H28" s="170"/>
      <c r="I28" s="171" t="s">
        <v>40</v>
      </c>
    </row>
    <row r="29" spans="1:19" ht="25.5" x14ac:dyDescent="0.25">
      <c r="A29" s="167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127</v>
      </c>
      <c r="H29" s="94" t="s">
        <v>7</v>
      </c>
      <c r="I29" s="172"/>
    </row>
    <row r="30" spans="1:19" x14ac:dyDescent="0.25">
      <c r="A30" s="98">
        <v>2000</v>
      </c>
      <c r="B30" s="91">
        <f>$I$30*B6</f>
        <v>6.9318770180000007</v>
      </c>
      <c r="C30" s="91">
        <f t="shared" ref="C30:H30" si="3">$I$30*C6</f>
        <v>6.144612276000001</v>
      </c>
      <c r="D30" s="91">
        <f t="shared" si="3"/>
        <v>0.29604663000000003</v>
      </c>
      <c r="E30" s="91">
        <f t="shared" si="3"/>
        <v>8.5568440760000009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21.929380000000002</v>
      </c>
    </row>
    <row r="31" spans="1:19" x14ac:dyDescent="0.25">
      <c r="A31" s="98">
        <v>2001</v>
      </c>
      <c r="B31" s="91">
        <f>$I$31*B7</f>
        <v>7.4279896460000003</v>
      </c>
      <c r="C31" s="91">
        <f>$I$31*C7</f>
        <v>6.5843805720000006</v>
      </c>
      <c r="D31" s="91">
        <f t="shared" ref="D31:H31" si="4">$I$31*D7</f>
        <v>0.31723461000000003</v>
      </c>
      <c r="E31" s="91">
        <f t="shared" si="4"/>
        <v>9.1692551719999997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23.498860000000001</v>
      </c>
    </row>
    <row r="32" spans="1:19" x14ac:dyDescent="0.25">
      <c r="A32" s="98">
        <v>2002</v>
      </c>
      <c r="B32" s="91">
        <f>$I$32*B8</f>
        <v>7.3503112319999993</v>
      </c>
      <c r="C32" s="91">
        <f t="shared" ref="C32:H32" si="5">$I$32*C8</f>
        <v>6.515524224</v>
      </c>
      <c r="D32" s="91">
        <f t="shared" si="5"/>
        <v>0.31391711999999999</v>
      </c>
      <c r="E32" s="91">
        <f t="shared" si="5"/>
        <v>9.0733674239999988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23.253119999999999</v>
      </c>
    </row>
    <row r="33" spans="1:16" x14ac:dyDescent="0.25">
      <c r="A33" s="98">
        <v>2003</v>
      </c>
      <c r="B33" s="91">
        <f>$I$33*B9</f>
        <v>7.8770223400000008</v>
      </c>
      <c r="C33" s="91">
        <f t="shared" ref="C33:H33" si="6">$I$33*C9</f>
        <v>6.9824158800000014</v>
      </c>
      <c r="D33" s="91">
        <f t="shared" si="6"/>
        <v>0.33641190000000004</v>
      </c>
      <c r="E33" s="91">
        <f t="shared" si="6"/>
        <v>9.7235498800000002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24.919400000000003</v>
      </c>
      <c r="P33" s="97"/>
    </row>
    <row r="34" spans="1:16" x14ac:dyDescent="0.25">
      <c r="A34" s="98">
        <v>2004</v>
      </c>
      <c r="B34" s="91">
        <f>$I$34*B10</f>
        <v>8.0878736839999998</v>
      </c>
      <c r="C34" s="91">
        <f t="shared" ref="C34:H34" si="7">$I$34*C10</f>
        <v>7.1693204880000003</v>
      </c>
      <c r="D34" s="91">
        <f t="shared" si="7"/>
        <v>0.34541694000000001</v>
      </c>
      <c r="E34" s="91">
        <f t="shared" si="7"/>
        <v>9.9838288879999997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25.58644</v>
      </c>
      <c r="P34" s="97"/>
    </row>
    <row r="35" spans="1:16" x14ac:dyDescent="0.25">
      <c r="A35" s="98">
        <v>2005</v>
      </c>
      <c r="B35" s="91">
        <f>$I$35*B11</f>
        <v>8.5054733940000009</v>
      </c>
      <c r="C35" s="91">
        <f t="shared" ref="C35:H35" si="8">$I$35*C11</f>
        <v>7.539492708</v>
      </c>
      <c r="D35" s="91">
        <f t="shared" si="8"/>
        <v>0.36325179000000002</v>
      </c>
      <c r="E35" s="91">
        <f t="shared" si="8"/>
        <v>10.499322107999999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26.907540000000001</v>
      </c>
    </row>
    <row r="36" spans="1:16" x14ac:dyDescent="0.25">
      <c r="A36" s="98">
        <v>2006</v>
      </c>
      <c r="B36" s="91">
        <f>$I$36*B12</f>
        <v>8.7728623839999997</v>
      </c>
      <c r="C36" s="91">
        <f t="shared" ref="C36:H36" si="9">$I$36*C12</f>
        <v>7.7765138879999993</v>
      </c>
      <c r="D36" s="91">
        <f t="shared" si="9"/>
        <v>0.37467143999999997</v>
      </c>
      <c r="E36" s="91">
        <f t="shared" si="9"/>
        <v>10.829392287999999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27.753439999999998</v>
      </c>
    </row>
    <row r="37" spans="1:16" x14ac:dyDescent="0.25">
      <c r="A37" s="98">
        <v>2007</v>
      </c>
      <c r="B37" s="91">
        <f>$I$37*B13</f>
        <v>9.0449106879999999</v>
      </c>
      <c r="C37" s="91">
        <f t="shared" ref="C37:H37" si="10">$I$37*C13</f>
        <v>8.017665216000001</v>
      </c>
      <c r="D37" s="91">
        <f t="shared" si="10"/>
        <v>0.38629008000000004</v>
      </c>
      <c r="E37" s="91">
        <f t="shared" si="10"/>
        <v>11.165214016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28.614080000000001</v>
      </c>
    </row>
    <row r="38" spans="1:16" x14ac:dyDescent="0.25">
      <c r="A38" s="98">
        <v>2008</v>
      </c>
      <c r="B38" s="91">
        <f>$I$38*B14</f>
        <v>9.3205056339999999</v>
      </c>
      <c r="C38" s="91">
        <f t="shared" ref="C38:H38" si="11">$I$38*C14</f>
        <v>8.2619603880000003</v>
      </c>
      <c r="D38" s="91">
        <f t="shared" si="11"/>
        <v>0.39806018999999998</v>
      </c>
      <c r="E38" s="91">
        <f t="shared" si="11"/>
        <v>11.505413788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29.485939999999999</v>
      </c>
    </row>
    <row r="39" spans="1:16" x14ac:dyDescent="0.25">
      <c r="A39" s="98">
        <v>2009</v>
      </c>
      <c r="B39" s="91">
        <f>$I$39*B15</f>
        <v>9.5982563819999989</v>
      </c>
      <c r="C39" s="91">
        <f t="shared" ref="C39:H39" si="12">$I$39*C15</f>
        <v>8.508166524</v>
      </c>
      <c r="D39" s="91">
        <f t="shared" si="12"/>
        <v>0.40992236999999998</v>
      </c>
      <c r="E39" s="91">
        <f t="shared" si="12"/>
        <v>11.848274723999999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30.364619999999999</v>
      </c>
    </row>
    <row r="40" spans="1:16" x14ac:dyDescent="0.25">
      <c r="A40" s="98">
        <v>2010</v>
      </c>
      <c r="B40" s="91">
        <f>$I$40*B16</f>
        <v>9.992003185999998</v>
      </c>
      <c r="C40" s="91">
        <f>$I$40*C16</f>
        <v>8.8571948519999992</v>
      </c>
      <c r="D40" s="91">
        <f>$I$40*D16</f>
        <v>0.42673850999999996</v>
      </c>
      <c r="E40" s="91">
        <f t="shared" ref="E40:H40" si="13">$I$40*E16</f>
        <v>12.334323451999998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31.610259999999997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80" t="s">
        <v>54</v>
      </c>
      <c r="E5" s="180"/>
      <c r="F5" s="181" t="s">
        <v>64</v>
      </c>
      <c r="G5" s="181"/>
      <c r="H5" s="181"/>
      <c r="I5" s="181"/>
    </row>
    <row r="6" spans="1:9" s="20" customFormat="1" ht="16.5" customHeight="1" x14ac:dyDescent="0.25">
      <c r="A6" s="197" t="s">
        <v>48</v>
      </c>
      <c r="B6" s="197" t="s">
        <v>50</v>
      </c>
      <c r="C6" s="198"/>
      <c r="D6" s="187" t="s">
        <v>70</v>
      </c>
      <c r="E6" s="187"/>
      <c r="F6" s="182" t="s">
        <v>56</v>
      </c>
      <c r="G6" s="182"/>
      <c r="H6" s="182"/>
      <c r="I6" s="182"/>
    </row>
    <row r="7" spans="1:9" s="20" customFormat="1" ht="29.25" customHeight="1" x14ac:dyDescent="0.25">
      <c r="A7" s="197"/>
      <c r="B7" s="197"/>
      <c r="C7" s="198"/>
      <c r="D7" s="187"/>
      <c r="E7" s="187"/>
      <c r="F7" s="182" t="s">
        <v>57</v>
      </c>
      <c r="G7" s="182"/>
      <c r="H7" s="182"/>
      <c r="I7" s="182"/>
    </row>
    <row r="8" spans="1:9" s="20" customFormat="1" ht="51" customHeight="1" x14ac:dyDescent="0.25">
      <c r="A8" s="197"/>
      <c r="B8" s="29" t="s">
        <v>59</v>
      </c>
      <c r="C8" s="22"/>
      <c r="D8" s="187" t="s">
        <v>58</v>
      </c>
      <c r="E8" s="187"/>
      <c r="F8" s="182" t="s">
        <v>61</v>
      </c>
      <c r="G8" s="182"/>
      <c r="H8" s="182"/>
      <c r="I8" s="182"/>
    </row>
    <row r="9" spans="1:9" s="20" customFormat="1" ht="31.5" customHeight="1" x14ac:dyDescent="0.25">
      <c r="A9" s="197"/>
      <c r="B9" s="186" t="s">
        <v>51</v>
      </c>
      <c r="C9" s="22"/>
      <c r="D9" s="187" t="s">
        <v>60</v>
      </c>
      <c r="E9" s="187"/>
      <c r="F9" s="194" t="s">
        <v>66</v>
      </c>
      <c r="G9" s="195"/>
      <c r="H9" s="195"/>
      <c r="I9" s="196"/>
    </row>
    <row r="10" spans="1:9" s="20" customFormat="1" ht="20.25" customHeight="1" x14ac:dyDescent="0.25">
      <c r="A10" s="197"/>
      <c r="B10" s="186"/>
      <c r="C10" s="22"/>
      <c r="D10" s="187"/>
      <c r="E10" s="187"/>
      <c r="F10" s="182" t="s">
        <v>62</v>
      </c>
      <c r="G10" s="182"/>
      <c r="H10" s="182"/>
      <c r="I10" s="182"/>
    </row>
    <row r="11" spans="1:9" s="20" customFormat="1" ht="17.25" customHeight="1" x14ac:dyDescent="0.25">
      <c r="A11" s="197"/>
      <c r="B11" s="186"/>
      <c r="C11" s="22"/>
      <c r="D11" s="187"/>
      <c r="E11" s="187"/>
      <c r="F11" s="182" t="s">
        <v>63</v>
      </c>
      <c r="G11" s="182"/>
      <c r="H11" s="182"/>
      <c r="I11" s="182"/>
    </row>
    <row r="12" spans="1:9" s="20" customFormat="1" ht="60" customHeight="1" x14ac:dyDescent="0.25">
      <c r="A12" s="197" t="s">
        <v>49</v>
      </c>
      <c r="B12" s="27" t="s">
        <v>52</v>
      </c>
      <c r="C12" s="23"/>
      <c r="D12" s="24"/>
      <c r="E12" s="22"/>
      <c r="F12" s="188" t="s">
        <v>67</v>
      </c>
      <c r="G12" s="189"/>
      <c r="H12" s="189"/>
      <c r="I12" s="190"/>
    </row>
    <row r="13" spans="1:9" s="20" customFormat="1" ht="30" x14ac:dyDescent="0.25">
      <c r="A13" s="197"/>
      <c r="B13" s="28" t="s">
        <v>53</v>
      </c>
      <c r="C13" s="23"/>
      <c r="D13" s="24"/>
      <c r="E13" s="22"/>
      <c r="F13" s="191"/>
      <c r="G13" s="192"/>
      <c r="H13" s="192"/>
      <c r="I13" s="193"/>
    </row>
    <row r="18" spans="1:22" ht="21" x14ac:dyDescent="0.35">
      <c r="A18" s="199" t="s">
        <v>74</v>
      </c>
      <c r="B18" s="199"/>
      <c r="C18" s="199"/>
      <c r="D18" s="199"/>
      <c r="E18" s="199"/>
      <c r="F18" s="199"/>
      <c r="G18" s="199"/>
      <c r="H18" s="199"/>
      <c r="I18" s="199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83" t="s">
        <v>8</v>
      </c>
      <c r="B21" s="184" t="s">
        <v>40</v>
      </c>
      <c r="C21" s="184"/>
      <c r="D21" s="184"/>
      <c r="E21" s="184"/>
      <c r="F21" s="184"/>
      <c r="G21" s="184"/>
      <c r="H21" s="184"/>
      <c r="I21" s="185"/>
      <c r="K21" t="s">
        <v>22</v>
      </c>
      <c r="L21" t="s">
        <v>25</v>
      </c>
    </row>
    <row r="22" spans="1:22" ht="38.25" x14ac:dyDescent="0.25">
      <c r="A22" s="183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5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05" t="s">
        <v>71</v>
      </c>
      <c r="C24" s="35">
        <v>0</v>
      </c>
      <c r="D24" s="205" t="s">
        <v>73</v>
      </c>
      <c r="E24" s="205" t="s">
        <v>79</v>
      </c>
      <c r="F24" s="205"/>
      <c r="G24" s="205"/>
      <c r="H24" s="205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05"/>
      <c r="C25" s="35">
        <v>0</v>
      </c>
      <c r="D25" s="205"/>
      <c r="E25" s="205"/>
      <c r="F25" s="205"/>
      <c r="G25" s="205"/>
      <c r="H25" s="205"/>
      <c r="I25" s="34"/>
      <c r="K25" t="s">
        <v>27</v>
      </c>
      <c r="L25" s="203">
        <v>1000</v>
      </c>
      <c r="M25" s="203"/>
      <c r="N25" s="203"/>
      <c r="O25" s="8" t="s">
        <v>28</v>
      </c>
      <c r="R25" s="204">
        <f>L25*1000/365</f>
        <v>2739.7260273972602</v>
      </c>
      <c r="S25" s="204"/>
      <c r="T25" s="204"/>
      <c r="U25" s="11" t="s">
        <v>45</v>
      </c>
    </row>
    <row r="26" spans="1:22" x14ac:dyDescent="0.25">
      <c r="A26" s="2">
        <v>2013</v>
      </c>
      <c r="B26" s="205"/>
      <c r="C26" s="35">
        <v>0</v>
      </c>
      <c r="D26" s="205"/>
      <c r="E26" s="205"/>
      <c r="F26" s="205"/>
      <c r="G26" s="205"/>
      <c r="H26" s="205"/>
      <c r="I26" s="34"/>
      <c r="K26" t="s">
        <v>29</v>
      </c>
      <c r="L26" s="203">
        <v>3000</v>
      </c>
      <c r="M26" s="203"/>
      <c r="N26" s="203"/>
      <c r="O26" s="8" t="s">
        <v>28</v>
      </c>
    </row>
    <row r="27" spans="1:22" x14ac:dyDescent="0.25">
      <c r="A27" s="2">
        <v>2014</v>
      </c>
      <c r="B27" s="205"/>
      <c r="C27" s="35">
        <v>0</v>
      </c>
      <c r="D27" s="205"/>
      <c r="E27" s="205"/>
      <c r="F27" s="205"/>
      <c r="G27" s="205"/>
      <c r="H27" s="205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05"/>
      <c r="C28" s="35">
        <v>0</v>
      </c>
      <c r="D28" s="205"/>
      <c r="E28" s="205"/>
      <c r="F28" s="205"/>
      <c r="G28" s="205"/>
      <c r="H28" s="205"/>
      <c r="I28" s="34"/>
    </row>
    <row r="29" spans="1:22" x14ac:dyDescent="0.25">
      <c r="A29" s="2">
        <v>2016</v>
      </c>
      <c r="B29" s="205"/>
      <c r="C29" s="35">
        <v>0</v>
      </c>
      <c r="D29" s="205"/>
      <c r="E29" s="205"/>
      <c r="F29" s="205"/>
      <c r="G29" s="205"/>
      <c r="H29" s="205"/>
      <c r="I29" s="34"/>
    </row>
    <row r="30" spans="1:22" x14ac:dyDescent="0.25">
      <c r="A30" s="2">
        <v>2017</v>
      </c>
      <c r="B30" s="205"/>
      <c r="C30" s="35">
        <v>0</v>
      </c>
      <c r="D30" s="205"/>
      <c r="E30" s="205"/>
      <c r="F30" s="205"/>
      <c r="G30" s="205"/>
      <c r="H30" s="205"/>
      <c r="I30" s="34"/>
    </row>
    <row r="31" spans="1:22" ht="25.5" x14ac:dyDescent="0.25">
      <c r="A31" s="2">
        <v>2018</v>
      </c>
      <c r="B31" s="205"/>
      <c r="C31" s="35">
        <v>0</v>
      </c>
      <c r="D31" s="205"/>
      <c r="E31" s="205"/>
      <c r="F31" s="205"/>
      <c r="G31" s="205"/>
      <c r="H31" s="205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05"/>
      <c r="C32" s="35">
        <v>0</v>
      </c>
      <c r="D32" s="205"/>
      <c r="E32" s="205"/>
      <c r="F32" s="205"/>
      <c r="G32" s="205"/>
      <c r="H32" s="205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05"/>
      <c r="C33" s="35">
        <v>0</v>
      </c>
      <c r="D33" s="205"/>
      <c r="E33" s="205"/>
      <c r="F33" s="205"/>
      <c r="G33" s="205"/>
      <c r="H33" s="205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83" t="s">
        <v>8</v>
      </c>
      <c r="B37" s="206" t="s">
        <v>78</v>
      </c>
      <c r="C37" s="207"/>
      <c r="D37" s="207"/>
      <c r="E37" s="207"/>
      <c r="F37" s="207"/>
      <c r="G37" s="207"/>
      <c r="H37" s="208"/>
      <c r="I37" s="201" t="s">
        <v>40</v>
      </c>
    </row>
    <row r="38" spans="1:20" ht="38.25" x14ac:dyDescent="0.25">
      <c r="A38" s="183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2"/>
    </row>
    <row r="39" spans="1:20" x14ac:dyDescent="0.25">
      <c r="A39" s="2">
        <v>2010</v>
      </c>
      <c r="B39" s="174" t="s">
        <v>75</v>
      </c>
      <c r="C39" s="174" t="s">
        <v>76</v>
      </c>
      <c r="D39" s="174" t="s">
        <v>75</v>
      </c>
      <c r="E39" s="174" t="s">
        <v>76</v>
      </c>
      <c r="F39" s="174" t="s">
        <v>76</v>
      </c>
      <c r="G39" s="174" t="s">
        <v>76</v>
      </c>
      <c r="H39" s="174" t="s">
        <v>76</v>
      </c>
      <c r="I39" s="14">
        <f>'timbulan sampah'!E5</f>
        <v>21.929380000000002</v>
      </c>
    </row>
    <row r="40" spans="1:20" x14ac:dyDescent="0.25">
      <c r="A40" s="2">
        <v>2011</v>
      </c>
      <c r="B40" s="175"/>
      <c r="C40" s="175"/>
      <c r="D40" s="175"/>
      <c r="E40" s="175"/>
      <c r="F40" s="175"/>
      <c r="G40" s="175"/>
      <c r="H40" s="175"/>
      <c r="I40" s="14">
        <f>'timbulan sampah'!E6</f>
        <v>23.498860000000001</v>
      </c>
      <c r="K40" t="s">
        <v>20</v>
      </c>
      <c r="O40" s="8" t="s">
        <v>21</v>
      </c>
    </row>
    <row r="41" spans="1:20" x14ac:dyDescent="0.25">
      <c r="A41" s="2">
        <v>2012</v>
      </c>
      <c r="B41" s="175"/>
      <c r="C41" s="175"/>
      <c r="D41" s="175"/>
      <c r="E41" s="175"/>
      <c r="F41" s="175"/>
      <c r="G41" s="175"/>
      <c r="H41" s="175"/>
      <c r="I41" s="14">
        <f>'timbulan sampah'!E7</f>
        <v>23.253119999999999</v>
      </c>
      <c r="K41" t="s">
        <v>23</v>
      </c>
      <c r="O41" s="8" t="s">
        <v>24</v>
      </c>
    </row>
    <row r="42" spans="1:20" x14ac:dyDescent="0.25">
      <c r="A42" s="2">
        <v>2013</v>
      </c>
      <c r="B42" s="175"/>
      <c r="C42" s="175"/>
      <c r="D42" s="175"/>
      <c r="E42" s="175"/>
      <c r="F42" s="175"/>
      <c r="G42" s="175"/>
      <c r="H42" s="175"/>
      <c r="I42" s="14">
        <f>'timbulan sampah'!E8</f>
        <v>24.919400000000003</v>
      </c>
    </row>
    <row r="43" spans="1:20" x14ac:dyDescent="0.25">
      <c r="A43" s="2">
        <v>2014</v>
      </c>
      <c r="B43" s="175"/>
      <c r="C43" s="175"/>
      <c r="D43" s="175"/>
      <c r="E43" s="175"/>
      <c r="F43" s="175"/>
      <c r="G43" s="175"/>
      <c r="H43" s="175"/>
      <c r="I43" s="14">
        <f>'timbulan sampah'!E9</f>
        <v>25.58644</v>
      </c>
    </row>
    <row r="44" spans="1:20" x14ac:dyDescent="0.25">
      <c r="A44" s="2">
        <v>2015</v>
      </c>
      <c r="B44" s="175"/>
      <c r="C44" s="175"/>
      <c r="D44" s="175"/>
      <c r="E44" s="175"/>
      <c r="F44" s="175"/>
      <c r="G44" s="175"/>
      <c r="H44" s="175"/>
      <c r="I44" s="14">
        <f>'timbulan sampah'!E10</f>
        <v>26.907540000000001</v>
      </c>
    </row>
    <row r="45" spans="1:20" x14ac:dyDescent="0.25">
      <c r="A45" s="2">
        <v>2016</v>
      </c>
      <c r="B45" s="175"/>
      <c r="C45" s="175"/>
      <c r="D45" s="175"/>
      <c r="E45" s="175"/>
      <c r="F45" s="175"/>
      <c r="G45" s="175"/>
      <c r="H45" s="175"/>
      <c r="I45" s="14">
        <f>'timbulan sampah'!E11</f>
        <v>27.753439999999998</v>
      </c>
    </row>
    <row r="46" spans="1:20" x14ac:dyDescent="0.25">
      <c r="A46" s="2">
        <v>2017</v>
      </c>
      <c r="B46" s="175"/>
      <c r="C46" s="175"/>
      <c r="D46" s="175"/>
      <c r="E46" s="175"/>
      <c r="F46" s="175"/>
      <c r="G46" s="175"/>
      <c r="H46" s="175"/>
      <c r="I46" s="14">
        <f>'timbulan sampah'!E12</f>
        <v>28.614080000000001</v>
      </c>
    </row>
    <row r="47" spans="1:20" x14ac:dyDescent="0.25">
      <c r="A47" s="2">
        <v>2018</v>
      </c>
      <c r="B47" s="175"/>
      <c r="C47" s="175"/>
      <c r="D47" s="175"/>
      <c r="E47" s="175"/>
      <c r="F47" s="175"/>
      <c r="G47" s="175"/>
      <c r="H47" s="175"/>
      <c r="I47" s="14">
        <f>'timbulan sampah'!E13</f>
        <v>29.485939999999999</v>
      </c>
    </row>
    <row r="48" spans="1:20" x14ac:dyDescent="0.25">
      <c r="A48" s="2">
        <v>2019</v>
      </c>
      <c r="B48" s="175"/>
      <c r="C48" s="175"/>
      <c r="D48" s="175"/>
      <c r="E48" s="175"/>
      <c r="F48" s="175"/>
      <c r="G48" s="175"/>
      <c r="H48" s="175"/>
      <c r="I48" s="14">
        <f>'timbulan sampah'!E14</f>
        <v>30.364619999999999</v>
      </c>
    </row>
    <row r="49" spans="1:21" x14ac:dyDescent="0.25">
      <c r="A49" s="2">
        <v>2020</v>
      </c>
      <c r="B49" s="176"/>
      <c r="C49" s="176"/>
      <c r="D49" s="176"/>
      <c r="E49" s="176"/>
      <c r="F49" s="176"/>
      <c r="G49" s="176"/>
      <c r="H49" s="176"/>
      <c r="I49" s="14">
        <f>'timbulan sampah'!E15</f>
        <v>31.610259999999997</v>
      </c>
    </row>
    <row r="52" spans="1:21" x14ac:dyDescent="0.25">
      <c r="A52" s="183" t="s">
        <v>8</v>
      </c>
      <c r="B52" s="200" t="s">
        <v>0</v>
      </c>
      <c r="C52" s="200"/>
      <c r="D52" s="200"/>
      <c r="E52" s="200"/>
      <c r="F52" s="200"/>
      <c r="G52" s="200"/>
      <c r="H52" s="200"/>
      <c r="I52" s="201" t="s">
        <v>10</v>
      </c>
    </row>
    <row r="53" spans="1:21" ht="42.75" customHeight="1" x14ac:dyDescent="0.25">
      <c r="A53" s="183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2"/>
    </row>
    <row r="54" spans="1:21" ht="17.25" customHeight="1" x14ac:dyDescent="0.25">
      <c r="A54" s="2">
        <v>2010</v>
      </c>
      <c r="B54" s="177" t="s">
        <v>77</v>
      </c>
      <c r="C54" s="177" t="s">
        <v>77</v>
      </c>
      <c r="D54" s="177" t="s">
        <v>77</v>
      </c>
      <c r="E54" s="177" t="s">
        <v>77</v>
      </c>
      <c r="F54" s="177" t="s">
        <v>77</v>
      </c>
      <c r="G54" s="177" t="s">
        <v>77</v>
      </c>
      <c r="H54" s="177" t="s">
        <v>77</v>
      </c>
      <c r="I54" s="3">
        <v>1</v>
      </c>
    </row>
    <row r="55" spans="1:21" x14ac:dyDescent="0.25">
      <c r="A55" s="2">
        <v>2011</v>
      </c>
      <c r="B55" s="178"/>
      <c r="C55" s="178"/>
      <c r="D55" s="178"/>
      <c r="E55" s="178"/>
      <c r="F55" s="178"/>
      <c r="G55" s="178"/>
      <c r="H55" s="178"/>
      <c r="I55" s="3">
        <v>1</v>
      </c>
    </row>
    <row r="56" spans="1:21" x14ac:dyDescent="0.25">
      <c r="A56" s="2">
        <v>2012</v>
      </c>
      <c r="B56" s="178"/>
      <c r="C56" s="178"/>
      <c r="D56" s="178"/>
      <c r="E56" s="178"/>
      <c r="F56" s="178"/>
      <c r="G56" s="178"/>
      <c r="H56" s="178"/>
      <c r="I56" s="3">
        <v>1</v>
      </c>
    </row>
    <row r="57" spans="1:21" x14ac:dyDescent="0.25">
      <c r="A57" s="2">
        <v>2013</v>
      </c>
      <c r="B57" s="178"/>
      <c r="C57" s="178"/>
      <c r="D57" s="178"/>
      <c r="E57" s="178"/>
      <c r="F57" s="178"/>
      <c r="G57" s="178"/>
      <c r="H57" s="178"/>
      <c r="I57" s="3">
        <v>1</v>
      </c>
    </row>
    <row r="58" spans="1:21" x14ac:dyDescent="0.25">
      <c r="A58" s="2">
        <v>2014</v>
      </c>
      <c r="B58" s="178"/>
      <c r="C58" s="178"/>
      <c r="D58" s="178"/>
      <c r="E58" s="178"/>
      <c r="F58" s="178"/>
      <c r="G58" s="178"/>
      <c r="H58" s="178"/>
      <c r="I58" s="3">
        <v>1</v>
      </c>
    </row>
    <row r="59" spans="1:21" x14ac:dyDescent="0.25">
      <c r="A59" s="2">
        <v>2015</v>
      </c>
      <c r="B59" s="178"/>
      <c r="C59" s="178"/>
      <c r="D59" s="178"/>
      <c r="E59" s="178"/>
      <c r="F59" s="178"/>
      <c r="G59" s="178"/>
      <c r="H59" s="178"/>
      <c r="I59" s="3">
        <v>1</v>
      </c>
    </row>
    <row r="60" spans="1:21" x14ac:dyDescent="0.25">
      <c r="A60" s="2">
        <v>2016</v>
      </c>
      <c r="B60" s="178"/>
      <c r="C60" s="178"/>
      <c r="D60" s="178"/>
      <c r="E60" s="178"/>
      <c r="F60" s="178"/>
      <c r="G60" s="178"/>
      <c r="H60" s="178"/>
      <c r="I60" s="3">
        <v>1</v>
      </c>
    </row>
    <row r="61" spans="1:21" x14ac:dyDescent="0.25">
      <c r="A61" s="2">
        <v>2017</v>
      </c>
      <c r="B61" s="178"/>
      <c r="C61" s="178"/>
      <c r="D61" s="178"/>
      <c r="E61" s="178"/>
      <c r="F61" s="178"/>
      <c r="G61" s="178"/>
      <c r="H61" s="178"/>
      <c r="I61" s="3">
        <v>1</v>
      </c>
    </row>
    <row r="62" spans="1:21" x14ac:dyDescent="0.25">
      <c r="A62" s="2">
        <v>2018</v>
      </c>
      <c r="B62" s="178"/>
      <c r="C62" s="178"/>
      <c r="D62" s="178"/>
      <c r="E62" s="178"/>
      <c r="F62" s="178"/>
      <c r="G62" s="178"/>
      <c r="H62" s="178"/>
      <c r="I62" s="3">
        <v>1</v>
      </c>
    </row>
    <row r="63" spans="1:21" x14ac:dyDescent="0.25">
      <c r="A63" s="2">
        <v>2019</v>
      </c>
      <c r="B63" s="178"/>
      <c r="C63" s="178"/>
      <c r="D63" s="178"/>
      <c r="E63" s="178"/>
      <c r="F63" s="178"/>
      <c r="G63" s="178"/>
      <c r="H63" s="178"/>
      <c r="I63" s="3">
        <v>1</v>
      </c>
      <c r="U63" s="4"/>
    </row>
    <row r="64" spans="1:21" x14ac:dyDescent="0.25">
      <c r="A64" s="2">
        <v>2020</v>
      </c>
      <c r="B64" s="179"/>
      <c r="C64" s="179"/>
      <c r="D64" s="179"/>
      <c r="E64" s="179"/>
      <c r="F64" s="179"/>
      <c r="G64" s="179"/>
      <c r="H64" s="17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abSelected="1" topLeftCell="A71" zoomScale="85" zoomScaleNormal="85" workbookViewId="0">
      <selection activeCell="B36" sqref="B36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125</v>
      </c>
    </row>
    <row r="6" spans="1:24" ht="35.25" customHeight="1" x14ac:dyDescent="0.25">
      <c r="A6" s="209" t="s">
        <v>11</v>
      </c>
      <c r="B6" s="210" t="s">
        <v>118</v>
      </c>
      <c r="C6" s="210"/>
      <c r="D6" s="210"/>
      <c r="E6" s="121" t="s">
        <v>114</v>
      </c>
      <c r="F6" s="209" t="s">
        <v>11</v>
      </c>
      <c r="G6" s="210" t="s">
        <v>111</v>
      </c>
      <c r="H6" s="210"/>
      <c r="I6" s="210"/>
      <c r="J6" s="109" t="s">
        <v>115</v>
      </c>
      <c r="K6" s="209" t="s">
        <v>11</v>
      </c>
      <c r="L6" s="210" t="s">
        <v>112</v>
      </c>
      <c r="M6" s="210"/>
      <c r="N6" s="210"/>
      <c r="O6" s="109" t="s">
        <v>115</v>
      </c>
      <c r="P6" s="209" t="s">
        <v>11</v>
      </c>
      <c r="Q6" s="210" t="s">
        <v>113</v>
      </c>
      <c r="R6" s="210"/>
      <c r="S6" s="210"/>
      <c r="X6" s="110"/>
    </row>
    <row r="7" spans="1:24" ht="18" x14ac:dyDescent="0.25">
      <c r="A7" s="209"/>
      <c r="B7" s="209" t="s">
        <v>128</v>
      </c>
      <c r="C7" s="209"/>
      <c r="D7" s="210" t="s">
        <v>129</v>
      </c>
      <c r="E7" s="122"/>
      <c r="F7" s="209"/>
      <c r="G7" s="209" t="s">
        <v>128</v>
      </c>
      <c r="H7" s="209"/>
      <c r="I7" s="210" t="s">
        <v>129</v>
      </c>
      <c r="K7" s="209"/>
      <c r="L7" s="209" t="s">
        <v>128</v>
      </c>
      <c r="M7" s="209"/>
      <c r="N7" s="210" t="s">
        <v>129</v>
      </c>
      <c r="P7" s="209"/>
      <c r="Q7" s="209" t="s">
        <v>128</v>
      </c>
      <c r="R7" s="209"/>
      <c r="S7" s="210" t="s">
        <v>129</v>
      </c>
      <c r="X7" s="110"/>
    </row>
    <row r="8" spans="1:24" ht="18" x14ac:dyDescent="0.25">
      <c r="A8" s="209"/>
      <c r="B8" s="123" t="s">
        <v>130</v>
      </c>
      <c r="C8" s="123" t="s">
        <v>131</v>
      </c>
      <c r="D8" s="210"/>
      <c r="E8" s="124"/>
      <c r="F8" s="209"/>
      <c r="G8" s="123" t="s">
        <v>130</v>
      </c>
      <c r="H8" s="123" t="s">
        <v>131</v>
      </c>
      <c r="I8" s="210"/>
      <c r="K8" s="209"/>
      <c r="L8" s="123" t="s">
        <v>130</v>
      </c>
      <c r="M8" s="123" t="s">
        <v>131</v>
      </c>
      <c r="N8" s="210"/>
      <c r="P8" s="209"/>
      <c r="Q8" s="123" t="s">
        <v>130</v>
      </c>
      <c r="R8" s="123" t="s">
        <v>131</v>
      </c>
      <c r="S8" s="210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0.12980399201847742</v>
      </c>
      <c r="C10" s="125">
        <f t="shared" ref="C10:C19" si="2">B10*21</f>
        <v>2.7258838323880257</v>
      </c>
      <c r="D10" s="126">
        <f t="shared" si="0"/>
        <v>2.7258838323880257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9.2049550303264463E-2</v>
      </c>
      <c r="M10" s="125">
        <f t="shared" ref="M10:M19" si="4">L10*21</f>
        <v>1.9330405563685538</v>
      </c>
      <c r="N10" s="126">
        <f t="shared" ref="N10:N19" si="5">O10+M10</f>
        <v>1.9330405563685538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0.22931958196825752</v>
      </c>
      <c r="C11" s="125">
        <f t="shared" si="2"/>
        <v>4.8157112213334079</v>
      </c>
      <c r="D11" s="126">
        <f t="shared" si="0"/>
        <v>4.8157112213334079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0.16262030210061562</v>
      </c>
      <c r="M11" s="125">
        <f t="shared" si="4"/>
        <v>3.415026344112928</v>
      </c>
      <c r="N11" s="126">
        <f t="shared" si="5"/>
        <v>3.415026344112928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0.29761189347960521</v>
      </c>
      <c r="C12" s="125">
        <f t="shared" si="2"/>
        <v>6.2498497630717091</v>
      </c>
      <c r="D12" s="126">
        <f t="shared" si="0"/>
        <v>6.2498497630717091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0.21104929466114611</v>
      </c>
      <c r="M12" s="125">
        <f t="shared" si="4"/>
        <v>4.4320351878840683</v>
      </c>
      <c r="N12" s="126">
        <f t="shared" si="5"/>
        <v>4.4320351878840683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0.35587817834938051</v>
      </c>
      <c r="C13" s="125">
        <f t="shared" si="2"/>
        <v>7.4734417453369906</v>
      </c>
      <c r="D13" s="126">
        <f t="shared" si="0"/>
        <v>7.4734417453369906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0.25236840385573278</v>
      </c>
      <c r="M13" s="125">
        <f t="shared" si="4"/>
        <v>5.2997364809703882</v>
      </c>
      <c r="N13" s="126">
        <f t="shared" si="5"/>
        <v>5.2997364809703882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0.40143251795463059</v>
      </c>
      <c r="C14" s="125">
        <f t="shared" si="2"/>
        <v>8.4300828770472425</v>
      </c>
      <c r="D14" s="126">
        <f t="shared" si="0"/>
        <v>8.4300828770472425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0.28467293016358752</v>
      </c>
      <c r="M14" s="125">
        <f t="shared" si="4"/>
        <v>5.978131533435338</v>
      </c>
      <c r="N14" s="126">
        <f t="shared" si="5"/>
        <v>5.978131533435338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0.4421274404188571</v>
      </c>
      <c r="C15" s="125">
        <f t="shared" si="2"/>
        <v>9.284676248796</v>
      </c>
      <c r="D15" s="126">
        <f t="shared" si="0"/>
        <v>9.284676248796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0.31353143639446701</v>
      </c>
      <c r="M15" s="125">
        <f t="shared" si="4"/>
        <v>6.5841601642838068</v>
      </c>
      <c r="N15" s="126">
        <f t="shared" si="5"/>
        <v>6.5841601642838068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0.47666786652633331</v>
      </c>
      <c r="C16" s="125">
        <f t="shared" si="2"/>
        <v>10.010025197053</v>
      </c>
      <c r="D16" s="126">
        <f t="shared" si="0"/>
        <v>10.010025197053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0.33802552660722202</v>
      </c>
      <c r="M16" s="125">
        <f t="shared" si="4"/>
        <v>7.0985360587516624</v>
      </c>
      <c r="N16" s="126">
        <f t="shared" si="5"/>
        <v>7.0985360587516624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0.50702913950661344</v>
      </c>
      <c r="C17" s="125">
        <f t="shared" si="2"/>
        <v>10.647611929638883</v>
      </c>
      <c r="D17" s="130">
        <f t="shared" si="0"/>
        <v>10.647611929638883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0.35955600098640461</v>
      </c>
      <c r="M17" s="125">
        <f t="shared" si="4"/>
        <v>7.5506760207144969</v>
      </c>
      <c r="N17" s="126">
        <f t="shared" si="5"/>
        <v>7.5506760207144969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0.53453654322289512</v>
      </c>
      <c r="C18" s="125">
        <f t="shared" si="2"/>
        <v>11.225267407680798</v>
      </c>
      <c r="D18" s="130">
        <f t="shared" si="0"/>
        <v>11.225267407680798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0.37906267487771017</v>
      </c>
      <c r="M18" s="125">
        <f t="shared" si="4"/>
        <v>7.9603161724319138</v>
      </c>
      <c r="N18" s="126">
        <f t="shared" si="5"/>
        <v>7.9603161724319138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0.56007066099150382</v>
      </c>
      <c r="C19" s="125">
        <f t="shared" si="2"/>
        <v>11.761483880821579</v>
      </c>
      <c r="D19" s="130">
        <f t="shared" si="0"/>
        <v>11.761483880821579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0.39717000749084325</v>
      </c>
      <c r="M19" s="125">
        <f t="shared" si="4"/>
        <v>8.3405701573077078</v>
      </c>
      <c r="N19" s="126">
        <f t="shared" si="5"/>
        <v>8.3405701573077078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126</v>
      </c>
    </row>
    <row r="23" spans="1:19" ht="15.75" thickBot="1" x14ac:dyDescent="0.3">
      <c r="A23" s="216" t="s">
        <v>11</v>
      </c>
      <c r="B23" s="218" t="s">
        <v>81</v>
      </c>
      <c r="C23" s="219"/>
      <c r="D23" s="219"/>
      <c r="E23" s="219"/>
      <c r="F23" s="220"/>
    </row>
    <row r="24" spans="1:19" ht="18.75" thickBot="1" x14ac:dyDescent="0.3">
      <c r="A24" s="217"/>
      <c r="B24" s="218" t="s">
        <v>128</v>
      </c>
      <c r="C24" s="220"/>
      <c r="D24" s="218" t="s">
        <v>132</v>
      </c>
      <c r="E24" s="220"/>
      <c r="F24" s="221" t="s">
        <v>129</v>
      </c>
    </row>
    <row r="25" spans="1:19" ht="18" x14ac:dyDescent="0.25">
      <c r="A25" s="217"/>
      <c r="B25" s="132" t="s">
        <v>130</v>
      </c>
      <c r="C25" s="132" t="s">
        <v>131</v>
      </c>
      <c r="D25" s="132" t="s">
        <v>133</v>
      </c>
      <c r="E25" s="132" t="s">
        <v>131</v>
      </c>
      <c r="F25" s="222"/>
    </row>
    <row r="26" spans="1:19" x14ac:dyDescent="0.25">
      <c r="A26" s="111">
        <v>2000</v>
      </c>
      <c r="B26" s="125">
        <f>[5]REKAPITULASI!B6</f>
        <v>1.1841865200000001E-3</v>
      </c>
      <c r="C26" s="125">
        <f>B26*21</f>
        <v>2.4867916920000004E-2</v>
      </c>
      <c r="D26" s="125">
        <f>[5]REKAPITULASI!D6</f>
        <v>8.881398900000001E-5</v>
      </c>
      <c r="E26" s="125">
        <f>D26*310</f>
        <v>2.7532336590000005E-2</v>
      </c>
      <c r="F26" s="126">
        <f>E26+C26</f>
        <v>5.2400253510000008E-2</v>
      </c>
    </row>
    <row r="27" spans="1:19" x14ac:dyDescent="0.25">
      <c r="A27" s="111">
        <v>2001</v>
      </c>
      <c r="B27" s="125">
        <f>[5]REKAPITULASI!B7</f>
        <v>1.26893844E-3</v>
      </c>
      <c r="C27" s="125">
        <f t="shared" ref="C27:C36" si="8">B27*21</f>
        <v>2.6647707240000002E-2</v>
      </c>
      <c r="D27" s="125">
        <f>[5]REKAPITULASI!D7</f>
        <v>9.5170383000000013E-5</v>
      </c>
      <c r="E27" s="125">
        <f t="shared" ref="E27:E36" si="9">D27*310</f>
        <v>2.9502818730000005E-2</v>
      </c>
      <c r="F27" s="126">
        <f t="shared" ref="F27:F36" si="10">E27+C27</f>
        <v>5.6150525970000004E-2</v>
      </c>
    </row>
    <row r="28" spans="1:19" x14ac:dyDescent="0.25">
      <c r="A28" s="111">
        <v>2002</v>
      </c>
      <c r="B28" s="125">
        <f>[5]REKAPITULASI!B8</f>
        <v>1.25566848E-3</v>
      </c>
      <c r="C28" s="125">
        <f t="shared" si="8"/>
        <v>2.6369038080000001E-2</v>
      </c>
      <c r="D28" s="125">
        <f>[5]REKAPITULASI!D8</f>
        <v>9.4175135999999997E-5</v>
      </c>
      <c r="E28" s="125">
        <f t="shared" si="9"/>
        <v>2.919429216E-2</v>
      </c>
      <c r="F28" s="126">
        <f t="shared" si="10"/>
        <v>5.556333024E-2</v>
      </c>
    </row>
    <row r="29" spans="1:19" x14ac:dyDescent="0.25">
      <c r="A29" s="111">
        <v>2003</v>
      </c>
      <c r="B29" s="125">
        <f>[5]REKAPITULASI!B9</f>
        <v>1.3456476000000002E-3</v>
      </c>
      <c r="C29" s="125">
        <f t="shared" si="8"/>
        <v>2.8258599600000003E-2</v>
      </c>
      <c r="D29" s="125">
        <f>[5]REKAPITULASI!D9</f>
        <v>1.0092357000000001E-4</v>
      </c>
      <c r="E29" s="125">
        <f t="shared" si="9"/>
        <v>3.1286306700000002E-2</v>
      </c>
      <c r="F29" s="126">
        <f t="shared" si="10"/>
        <v>5.9544906300000006E-2</v>
      </c>
    </row>
    <row r="30" spans="1:19" x14ac:dyDescent="0.25">
      <c r="A30" s="111">
        <v>2004</v>
      </c>
      <c r="B30" s="125">
        <f>[5]REKAPITULASI!B10</f>
        <v>1.3816677600000001E-3</v>
      </c>
      <c r="C30" s="125">
        <f t="shared" si="8"/>
        <v>2.9015022960000001E-2</v>
      </c>
      <c r="D30" s="125">
        <f>[5]REKAPITULASI!D10</f>
        <v>1.03625082E-4</v>
      </c>
      <c r="E30" s="125">
        <f t="shared" si="9"/>
        <v>3.212377542E-2</v>
      </c>
      <c r="F30" s="126">
        <f t="shared" si="10"/>
        <v>6.1138798379999998E-2</v>
      </c>
    </row>
    <row r="31" spans="1:19" x14ac:dyDescent="0.25">
      <c r="A31" s="111">
        <v>2005</v>
      </c>
      <c r="B31" s="125">
        <f>[5]REKAPITULASI!B11</f>
        <v>1.4530071600000001E-3</v>
      </c>
      <c r="C31" s="125">
        <f t="shared" si="8"/>
        <v>3.0513150360000001E-2</v>
      </c>
      <c r="D31" s="125">
        <f>[5]REKAPITULASI!D11</f>
        <v>1.08975537E-4</v>
      </c>
      <c r="E31" s="125">
        <f t="shared" si="9"/>
        <v>3.378241647E-2</v>
      </c>
      <c r="F31" s="126">
        <f t="shared" si="10"/>
        <v>6.4295566829999998E-2</v>
      </c>
    </row>
    <row r="32" spans="1:19" x14ac:dyDescent="0.25">
      <c r="A32" s="111">
        <v>2006</v>
      </c>
      <c r="B32" s="125">
        <f>[5]REKAPITULASI!B12</f>
        <v>1.4986857599999998E-3</v>
      </c>
      <c r="C32" s="125">
        <f t="shared" si="8"/>
        <v>3.1472400959999994E-2</v>
      </c>
      <c r="D32" s="125">
        <f>[5]REKAPITULASI!D12</f>
        <v>1.1240143199999998E-4</v>
      </c>
      <c r="E32" s="125">
        <f t="shared" si="9"/>
        <v>3.4844443919999996E-2</v>
      </c>
      <c r="F32" s="126">
        <f t="shared" si="10"/>
        <v>6.6316844879999989E-2</v>
      </c>
    </row>
    <row r="33" spans="1:10" x14ac:dyDescent="0.25">
      <c r="A33" s="111">
        <v>2007</v>
      </c>
      <c r="B33" s="125">
        <f>[5]REKAPITULASI!B13</f>
        <v>1.5451603200000001E-3</v>
      </c>
      <c r="C33" s="125">
        <f t="shared" si="8"/>
        <v>3.2448366720000003E-2</v>
      </c>
      <c r="D33" s="125">
        <f>[5]REKAPITULASI!D13</f>
        <v>1.1588702400000001E-4</v>
      </c>
      <c r="E33" s="125">
        <f t="shared" si="9"/>
        <v>3.5924977440000005E-2</v>
      </c>
      <c r="F33" s="126">
        <f t="shared" si="10"/>
        <v>6.8373344160000016E-2</v>
      </c>
    </row>
    <row r="34" spans="1:10" x14ac:dyDescent="0.25">
      <c r="A34" s="111">
        <v>2008</v>
      </c>
      <c r="B34" s="125">
        <f>[5]REKAPITULASI!B14</f>
        <v>1.59224076E-3</v>
      </c>
      <c r="C34" s="125">
        <f t="shared" si="8"/>
        <v>3.3437055959999996E-2</v>
      </c>
      <c r="D34" s="125">
        <f>[5]REKAPITULASI!D14</f>
        <v>1.1941805699999999E-4</v>
      </c>
      <c r="E34" s="125">
        <f t="shared" si="9"/>
        <v>3.7019597669999994E-2</v>
      </c>
      <c r="F34" s="126">
        <f t="shared" si="10"/>
        <v>7.0456653629999991E-2</v>
      </c>
    </row>
    <row r="35" spans="1:10" x14ac:dyDescent="0.25">
      <c r="A35" s="111">
        <v>2009</v>
      </c>
      <c r="B35" s="125">
        <f>[5]REKAPITULASI!B15</f>
        <v>1.63968948E-3</v>
      </c>
      <c r="C35" s="125">
        <f t="shared" si="8"/>
        <v>3.4433479080000003E-2</v>
      </c>
      <c r="D35" s="125">
        <f>[5]REKAPITULASI!D15</f>
        <v>1.2297671099999999E-4</v>
      </c>
      <c r="E35" s="125">
        <f t="shared" si="9"/>
        <v>3.8122780409999994E-2</v>
      </c>
      <c r="F35" s="126">
        <f t="shared" si="10"/>
        <v>7.2556259489999997E-2</v>
      </c>
    </row>
    <row r="36" spans="1:10" x14ac:dyDescent="0.25">
      <c r="A36" s="111">
        <v>2010</v>
      </c>
      <c r="B36" s="125">
        <f>[5]REKAPITULASI!B16</f>
        <v>1.7069540399999997E-3</v>
      </c>
      <c r="C36" s="125">
        <f t="shared" si="8"/>
        <v>3.5846034839999992E-2</v>
      </c>
      <c r="D36" s="125">
        <f>[5]REKAPITULASI!D16</f>
        <v>1.2802155299999999E-4</v>
      </c>
      <c r="E36" s="125">
        <f t="shared" si="9"/>
        <v>3.9686681429999995E-2</v>
      </c>
      <c r="F36" s="126">
        <f t="shared" si="10"/>
        <v>7.5532716269999994E-2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11" t="s">
        <v>11</v>
      </c>
      <c r="B49" s="213" t="s">
        <v>89</v>
      </c>
      <c r="C49" s="214"/>
      <c r="D49" s="214"/>
      <c r="E49" s="214"/>
      <c r="F49" s="214"/>
    </row>
    <row r="50" spans="1:10" ht="18.75" thickBot="1" x14ac:dyDescent="0.3">
      <c r="A50" s="212"/>
      <c r="B50" s="213" t="s">
        <v>128</v>
      </c>
      <c r="C50" s="215"/>
      <c r="D50" s="213" t="s">
        <v>132</v>
      </c>
      <c r="E50" s="215"/>
      <c r="F50" s="133" t="s">
        <v>134</v>
      </c>
      <c r="H50" s="225" t="s">
        <v>11</v>
      </c>
      <c r="I50" s="225" t="s">
        <v>144</v>
      </c>
      <c r="J50" s="225"/>
    </row>
    <row r="51" spans="1:10" ht="18" x14ac:dyDescent="0.25">
      <c r="A51" s="212"/>
      <c r="B51" s="134" t="s">
        <v>130</v>
      </c>
      <c r="C51" s="134" t="s">
        <v>131</v>
      </c>
      <c r="D51" s="134" t="s">
        <v>133</v>
      </c>
      <c r="E51" s="134" t="s">
        <v>131</v>
      </c>
      <c r="F51" s="134" t="s">
        <v>135</v>
      </c>
      <c r="H51" s="225"/>
      <c r="I51" s="158" t="s">
        <v>145</v>
      </c>
      <c r="J51" s="158" t="s">
        <v>146</v>
      </c>
    </row>
    <row r="52" spans="1:10" x14ac:dyDescent="0.25">
      <c r="A52" s="111">
        <v>2000</v>
      </c>
      <c r="B52" s="152">
        <f>[5]REKAPITULASI!B23</f>
        <v>1.0150556285155E-2</v>
      </c>
      <c r="C52" s="136">
        <f>B52*21</f>
        <v>0.213161681988255</v>
      </c>
      <c r="D52" s="152">
        <f>[5]REKAPITULASI!D23</f>
        <v>2.3424360658049999E-4</v>
      </c>
      <c r="E52" s="136">
        <f>D52*310</f>
        <v>7.2615518039955002E-2</v>
      </c>
      <c r="F52" s="137">
        <f>SUM(C52+E52)</f>
        <v>0.28577720002821</v>
      </c>
      <c r="H52" s="157">
        <v>2000</v>
      </c>
      <c r="I52" s="159">
        <f>D9+I9+N9+S9+F26+F52</f>
        <v>0.33817745353820999</v>
      </c>
      <c r="J52" s="160">
        <f>I52*$J$48</f>
        <v>338.17745353820999</v>
      </c>
    </row>
    <row r="53" spans="1:10" x14ac:dyDescent="0.25">
      <c r="A53" s="111">
        <v>2001</v>
      </c>
      <c r="B53" s="152">
        <f>[5]REKAPITULASI!B24</f>
        <v>1.0877028947785E-2</v>
      </c>
      <c r="C53" s="136">
        <f t="shared" ref="C53:C72" si="14">B53*21</f>
        <v>0.228417607903485</v>
      </c>
      <c r="D53" s="152">
        <f>[5]REKAPITULASI!D24</f>
        <v>2.5100836033349996E-4</v>
      </c>
      <c r="E53" s="136">
        <f t="shared" ref="E53:E72" si="15">D53*310</f>
        <v>7.781259170338499E-2</v>
      </c>
      <c r="F53" s="137">
        <f t="shared" ref="F53:F72" si="16">SUM(C53+E53)</f>
        <v>0.30623019960686998</v>
      </c>
      <c r="H53" s="157">
        <v>2001</v>
      </c>
      <c r="I53" s="159">
        <f t="shared" ref="I53:I62" si="17">D10+I10+N10+S10+F27+F53</f>
        <v>5.0213051143334493</v>
      </c>
      <c r="J53" s="160">
        <f t="shared" ref="J53:J62" si="18">I53*$J$48</f>
        <v>5021.3051143334496</v>
      </c>
    </row>
    <row r="54" spans="1:10" x14ac:dyDescent="0.25">
      <c r="A54" s="111">
        <v>2002</v>
      </c>
      <c r="B54" s="152">
        <f>[5]REKAPITULASI!B25</f>
        <v>1.0763282106719998E-2</v>
      </c>
      <c r="C54" s="136">
        <f t="shared" si="14"/>
        <v>0.22602892424111995</v>
      </c>
      <c r="D54" s="152">
        <f>[5]REKAPITULASI!D25</f>
        <v>2.4838343323199999E-4</v>
      </c>
      <c r="E54" s="136">
        <f t="shared" si="15"/>
        <v>7.6998864301920003E-2</v>
      </c>
      <c r="F54" s="137">
        <f t="shared" si="16"/>
        <v>0.30302778854303997</v>
      </c>
      <c r="H54" s="157">
        <v>2002</v>
      </c>
      <c r="I54" s="159">
        <f t="shared" si="17"/>
        <v>8.5893286842293772</v>
      </c>
      <c r="J54" s="160">
        <f t="shared" si="18"/>
        <v>8589.3286842293764</v>
      </c>
    </row>
    <row r="55" spans="1:10" x14ac:dyDescent="0.25">
      <c r="A55" s="111">
        <v>2003</v>
      </c>
      <c r="B55" s="152">
        <f>[5]REKAPITULASI!B26</f>
        <v>1.1534561045150001E-2</v>
      </c>
      <c r="C55" s="136">
        <f t="shared" si="14"/>
        <v>0.24222578194815</v>
      </c>
      <c r="D55" s="152">
        <f>[5]REKAPITULASI!D26</f>
        <v>2.66182177965E-4</v>
      </c>
      <c r="E55" s="136">
        <f t="shared" si="15"/>
        <v>8.2516475169150005E-2</v>
      </c>
      <c r="F55" s="137">
        <f t="shared" si="16"/>
        <v>0.32474225711729998</v>
      </c>
      <c r="H55" s="157">
        <v>2003</v>
      </c>
      <c r="I55" s="159">
        <f t="shared" si="17"/>
        <v>11.066172114373076</v>
      </c>
      <c r="J55" s="160">
        <f t="shared" si="18"/>
        <v>11066.172114373076</v>
      </c>
    </row>
    <row r="56" spans="1:10" x14ac:dyDescent="0.25">
      <c r="A56" s="111">
        <v>2004</v>
      </c>
      <c r="B56" s="152">
        <f>[5]REKAPITULASI!B27</f>
        <v>1.1843317018390002E-2</v>
      </c>
      <c r="C56" s="136">
        <f t="shared" si="14"/>
        <v>0.24870965738619005</v>
      </c>
      <c r="D56" s="152">
        <f>[5]REKAPITULASI!D27</f>
        <v>2.7330731580900002E-4</v>
      </c>
      <c r="E56" s="136">
        <f t="shared" si="15"/>
        <v>8.4725267900790005E-2</v>
      </c>
      <c r="F56" s="137">
        <f t="shared" si="16"/>
        <v>0.33343492528698004</v>
      </c>
      <c r="H56" s="157">
        <v>2004</v>
      </c>
      <c r="I56" s="159">
        <f t="shared" si="17"/>
        <v>13.16775194997436</v>
      </c>
      <c r="J56" s="160">
        <f t="shared" si="18"/>
        <v>13167.751949974359</v>
      </c>
    </row>
    <row r="57" spans="1:10" x14ac:dyDescent="0.25">
      <c r="A57" s="111">
        <v>2005</v>
      </c>
      <c r="B57" s="152">
        <f>[5]REKAPITULASI!B28</f>
        <v>1.2454820850614999E-2</v>
      </c>
      <c r="C57" s="136">
        <f t="shared" si="14"/>
        <v>0.26155123786291495</v>
      </c>
      <c r="D57" s="152">
        <f>[5]REKAPITULASI!D28</f>
        <v>2.874189427065E-4</v>
      </c>
      <c r="E57" s="136">
        <f t="shared" si="15"/>
        <v>8.9099872239014999E-2</v>
      </c>
      <c r="F57" s="137">
        <f t="shared" si="16"/>
        <v>0.35065111010192995</v>
      </c>
      <c r="H57" s="157">
        <v>2005</v>
      </c>
      <c r="I57" s="159">
        <f t="shared" si="17"/>
        <v>14.82316108741451</v>
      </c>
      <c r="J57" s="160">
        <f t="shared" si="18"/>
        <v>14823.16108741451</v>
      </c>
    </row>
    <row r="58" spans="1:10" x14ac:dyDescent="0.25">
      <c r="A58" s="111">
        <v>2006</v>
      </c>
      <c r="B58" s="152">
        <f>[5]REKAPITULASI!B29</f>
        <v>1.2846366601639998E-2</v>
      </c>
      <c r="C58" s="136">
        <f t="shared" si="14"/>
        <v>0.26977369863443995</v>
      </c>
      <c r="D58" s="152">
        <f>[5]REKAPITULASI!D29</f>
        <v>2.9645461388399998E-4</v>
      </c>
      <c r="E58" s="136">
        <f t="shared" si="15"/>
        <v>9.1900930304039993E-2</v>
      </c>
      <c r="F58" s="137">
        <f t="shared" si="16"/>
        <v>0.36167462893847996</v>
      </c>
      <c r="H58" s="157">
        <v>2006</v>
      </c>
      <c r="I58" s="159">
        <f t="shared" si="17"/>
        <v>16.296827886898285</v>
      </c>
      <c r="J58" s="160">
        <f t="shared" si="18"/>
        <v>16296.827886898285</v>
      </c>
    </row>
    <row r="59" spans="1:10" x14ac:dyDescent="0.25">
      <c r="A59" s="111">
        <v>2007</v>
      </c>
      <c r="B59" s="152">
        <f>[5]REKAPITULASI!B30</f>
        <v>1.3244735126480001E-2</v>
      </c>
      <c r="C59" s="136">
        <f t="shared" si="14"/>
        <v>0.27813943765608001</v>
      </c>
      <c r="D59" s="152">
        <f>[5]REKAPITULASI!D30</f>
        <v>3.0564773368799999E-4</v>
      </c>
      <c r="E59" s="136">
        <f t="shared" si="15"/>
        <v>9.4750797443279994E-2</v>
      </c>
      <c r="F59" s="137">
        <f t="shared" si="16"/>
        <v>0.37289023509936003</v>
      </c>
      <c r="H59" s="157">
        <v>2007</v>
      </c>
      <c r="I59" s="159">
        <f t="shared" si="17"/>
        <v>17.549824835064022</v>
      </c>
      <c r="J59" s="160">
        <f t="shared" si="18"/>
        <v>17549.824835064024</v>
      </c>
    </row>
    <row r="60" spans="1:10" x14ac:dyDescent="0.25">
      <c r="A60" s="111">
        <v>2008</v>
      </c>
      <c r="B60" s="152">
        <f>[5]REKAPITULASI!B31</f>
        <v>1.3648297106014999E-2</v>
      </c>
      <c r="C60" s="136">
        <f t="shared" si="14"/>
        <v>0.28661423922631496</v>
      </c>
      <c r="D60" s="152">
        <f>[5]REKAPITULASI!D31</f>
        <v>3.1496070244649998E-4</v>
      </c>
      <c r="E60" s="136">
        <f t="shared" si="15"/>
        <v>9.7637817758414999E-2</v>
      </c>
      <c r="F60" s="137">
        <f t="shared" si="16"/>
        <v>0.38425205698472997</v>
      </c>
      <c r="H60" s="157">
        <v>2008</v>
      </c>
      <c r="I60" s="159">
        <f t="shared" si="17"/>
        <v>18.65299666096811</v>
      </c>
      <c r="J60" s="160">
        <f t="shared" si="18"/>
        <v>18652.996660968111</v>
      </c>
    </row>
    <row r="61" spans="1:10" x14ac:dyDescent="0.25">
      <c r="A61" s="111">
        <v>2009</v>
      </c>
      <c r="B61" s="152">
        <f>[5]REKAPITULASI!B32</f>
        <v>1.4055015891344998E-2</v>
      </c>
      <c r="C61" s="136">
        <f t="shared" si="14"/>
        <v>0.29515533371824498</v>
      </c>
      <c r="D61" s="152">
        <f>[5]REKAPITULASI!D32</f>
        <v>3.2434652056949993E-4</v>
      </c>
      <c r="E61" s="136">
        <f t="shared" si="15"/>
        <v>0.10054742137654497</v>
      </c>
      <c r="F61" s="137">
        <f t="shared" si="16"/>
        <v>0.39570275509478997</v>
      </c>
      <c r="H61" s="157">
        <v>2009</v>
      </c>
      <c r="I61" s="159">
        <f t="shared" si="17"/>
        <v>19.653842594697501</v>
      </c>
      <c r="J61" s="160">
        <f t="shared" si="18"/>
        <v>19653.8425946975</v>
      </c>
    </row>
    <row r="62" spans="1:10" x14ac:dyDescent="0.25">
      <c r="A62" s="111">
        <v>2010</v>
      </c>
      <c r="B62" s="152">
        <f>[5]REKAPITULASI!B33</f>
        <v>1.4631591194935003E-2</v>
      </c>
      <c r="C62" s="136">
        <f t="shared" si="14"/>
        <v>0.30726341509363508</v>
      </c>
      <c r="D62" s="152">
        <f>[5]REKAPITULASI!D33</f>
        <v>3.3765210449850005E-4</v>
      </c>
      <c r="E62" s="136">
        <f t="shared" si="15"/>
        <v>0.10467215239453502</v>
      </c>
      <c r="F62" s="137">
        <f t="shared" si="16"/>
        <v>0.41193556748817012</v>
      </c>
      <c r="H62" s="157">
        <v>2010</v>
      </c>
      <c r="I62" s="159">
        <f t="shared" si="17"/>
        <v>20.589522321887461</v>
      </c>
      <c r="J62" s="160">
        <f t="shared" si="18"/>
        <v>20589.52232188746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143</v>
      </c>
      <c r="B76" s="116"/>
      <c r="C76" s="115"/>
      <c r="D76" s="116"/>
      <c r="G76" s="108">
        <v>1000</v>
      </c>
    </row>
    <row r="77" spans="1:7" ht="18.75" thickBot="1" x14ac:dyDescent="0.3">
      <c r="A77" s="228" t="s">
        <v>11</v>
      </c>
      <c r="B77" s="230" t="s">
        <v>136</v>
      </c>
      <c r="C77" s="231"/>
      <c r="D77" s="223" t="s">
        <v>137</v>
      </c>
      <c r="E77" s="224"/>
      <c r="F77" s="226" t="s">
        <v>95</v>
      </c>
      <c r="G77" s="227"/>
    </row>
    <row r="78" spans="1:7" ht="81.75" thickBot="1" x14ac:dyDescent="0.3">
      <c r="A78" s="229"/>
      <c r="B78" s="140" t="s">
        <v>138</v>
      </c>
      <c r="C78" s="140" t="s">
        <v>139</v>
      </c>
      <c r="D78" s="141" t="s">
        <v>140</v>
      </c>
      <c r="E78" s="141" t="s">
        <v>141</v>
      </c>
      <c r="F78" s="142" t="s">
        <v>142</v>
      </c>
      <c r="G78" s="142" t="s">
        <v>147</v>
      </c>
    </row>
    <row r="79" spans="1:7" ht="15.75" thickBot="1" x14ac:dyDescent="0.3">
      <c r="A79" s="229"/>
      <c r="B79" s="232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29"/>
      <c r="B80" s="233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0.1041364056504</v>
      </c>
      <c r="C81" s="156">
        <f>B81*21</f>
        <v>2.1868645186584001</v>
      </c>
      <c r="D81" s="155">
        <f>[5]REKAPITULASI!D43</f>
        <v>3.6424700180000013E-3</v>
      </c>
      <c r="E81" s="151">
        <f>D81*310</f>
        <v>1.1291657055800004</v>
      </c>
      <c r="F81" s="154">
        <f>C81+E81</f>
        <v>3.3160302242384008</v>
      </c>
      <c r="G81" s="161">
        <f>F81*$G$76</f>
        <v>3316.0302242384009</v>
      </c>
    </row>
    <row r="82" spans="1:7" x14ac:dyDescent="0.25">
      <c r="A82" s="111">
        <v>2001</v>
      </c>
      <c r="B82" s="153">
        <f>[5]REKAPITULASI!B44</f>
        <v>0.11158942100880001</v>
      </c>
      <c r="C82" s="156">
        <f t="shared" ref="C82:C101" si="19">B82*21</f>
        <v>2.3433778411848003</v>
      </c>
      <c r="D82" s="155">
        <f>[5]REKAPITULASI!D44</f>
        <v>3.9031606459999997E-3</v>
      </c>
      <c r="E82" s="151">
        <f t="shared" ref="E82:E101" si="20">D82*310</f>
        <v>1.20997980026</v>
      </c>
      <c r="F82" s="154">
        <f t="shared" ref="F82:F101" si="21">C82+E82</f>
        <v>3.5533576414448005</v>
      </c>
      <c r="G82" s="161">
        <f t="shared" ref="G82:G91" si="22">F82*$G$76</f>
        <v>3553.3576414448003</v>
      </c>
    </row>
    <row r="83" spans="1:7" x14ac:dyDescent="0.25">
      <c r="A83" s="111">
        <v>2002</v>
      </c>
      <c r="B83" s="153">
        <f>[5]REKAPITULASI!B45</f>
        <v>0.11042247144959999</v>
      </c>
      <c r="C83" s="156">
        <f t="shared" si="19"/>
        <v>2.3188719004415996</v>
      </c>
      <c r="D83" s="155">
        <f>[5]REKAPITULASI!D45</f>
        <v>3.8623432320000002E-3</v>
      </c>
      <c r="E83" s="151">
        <f t="shared" si="20"/>
        <v>1.1973264019200001</v>
      </c>
      <c r="F83" s="154">
        <f t="shared" si="21"/>
        <v>3.5161983023615999</v>
      </c>
      <c r="G83" s="161">
        <f t="shared" si="22"/>
        <v>3516.1983023615999</v>
      </c>
    </row>
    <row r="84" spans="1:7" x14ac:dyDescent="0.25">
      <c r="A84" s="111">
        <v>2003</v>
      </c>
      <c r="B84" s="153">
        <f>[5]REKAPITULASI!B46</f>
        <v>0.118335162552</v>
      </c>
      <c r="C84" s="156">
        <f t="shared" si="19"/>
        <v>2.4850384135920001</v>
      </c>
      <c r="D84" s="155">
        <f>[5]REKAPITULASI!D46</f>
        <v>4.1391123400000016E-3</v>
      </c>
      <c r="E84" s="151">
        <f t="shared" si="20"/>
        <v>1.2831248254000005</v>
      </c>
      <c r="F84" s="154">
        <f t="shared" si="21"/>
        <v>3.7681632389920008</v>
      </c>
      <c r="G84" s="161">
        <f t="shared" si="22"/>
        <v>3768.163238992001</v>
      </c>
    </row>
    <row r="85" spans="1:7" x14ac:dyDescent="0.25">
      <c r="A85" s="111">
        <v>2004</v>
      </c>
      <c r="B85" s="153">
        <f>[5]REKAPITULASI!B47</f>
        <v>0.1215027463152</v>
      </c>
      <c r="C85" s="156">
        <f t="shared" si="19"/>
        <v>2.5515576726192002</v>
      </c>
      <c r="D85" s="155">
        <f>[5]REKAPITULASI!D47</f>
        <v>4.2499076840000014E-3</v>
      </c>
      <c r="E85" s="151">
        <f t="shared" si="20"/>
        <v>1.3174713820400004</v>
      </c>
      <c r="F85" s="154">
        <f t="shared" si="21"/>
        <v>3.8690290546592006</v>
      </c>
      <c r="G85" s="161">
        <f t="shared" si="22"/>
        <v>3869.0290546592005</v>
      </c>
    </row>
    <row r="86" spans="1:7" x14ac:dyDescent="0.25">
      <c r="A86" s="111">
        <v>2005</v>
      </c>
      <c r="B86" s="153">
        <f>[5]REKAPITULASI!B48</f>
        <v>0.1277762755032</v>
      </c>
      <c r="C86" s="156">
        <f t="shared" si="19"/>
        <v>2.6833017855671999</v>
      </c>
      <c r="D86" s="155">
        <f>[5]REKAPITULASI!D48</f>
        <v>4.4693423940000013E-3</v>
      </c>
      <c r="E86" s="151">
        <f t="shared" si="20"/>
        <v>1.3854961421400005</v>
      </c>
      <c r="F86" s="154">
        <f t="shared" si="21"/>
        <v>4.0687979277071999</v>
      </c>
      <c r="G86" s="161">
        <f t="shared" si="22"/>
        <v>4068.7979277072</v>
      </c>
    </row>
    <row r="87" spans="1:7" x14ac:dyDescent="0.25">
      <c r="A87" s="111">
        <v>2006</v>
      </c>
      <c r="B87" s="153">
        <f>[5]REKAPITULASI!B49</f>
        <v>0.1317932146752</v>
      </c>
      <c r="C87" s="156">
        <f t="shared" si="19"/>
        <v>2.7676575081791999</v>
      </c>
      <c r="D87" s="155">
        <f>[5]REKAPITULASI!D49</f>
        <v>4.609846384000001E-3</v>
      </c>
      <c r="E87" s="151">
        <f t="shared" si="20"/>
        <v>1.4290523790400003</v>
      </c>
      <c r="F87" s="154">
        <f t="shared" si="21"/>
        <v>4.1967098872191997</v>
      </c>
      <c r="G87" s="161">
        <f t="shared" si="22"/>
        <v>4196.7098872192</v>
      </c>
    </row>
    <row r="88" spans="1:7" x14ac:dyDescent="0.25">
      <c r="A88" s="111">
        <v>2007</v>
      </c>
      <c r="B88" s="153">
        <f>[5]REKAPITULASI!B50</f>
        <v>0.13588014992640002</v>
      </c>
      <c r="C88" s="156">
        <f t="shared" si="19"/>
        <v>2.8534831484544005</v>
      </c>
      <c r="D88" s="155">
        <f>[5]REKAPITULASI!D50</f>
        <v>4.7527986880000006E-3</v>
      </c>
      <c r="E88" s="151">
        <f t="shared" si="20"/>
        <v>1.4733675932800001</v>
      </c>
      <c r="F88" s="154">
        <f t="shared" si="21"/>
        <v>4.3268507417344004</v>
      </c>
      <c r="G88" s="161">
        <f t="shared" si="22"/>
        <v>4326.8507417344008</v>
      </c>
    </row>
    <row r="89" spans="1:7" x14ac:dyDescent="0.25">
      <c r="A89" s="111">
        <v>2008</v>
      </c>
      <c r="B89" s="153">
        <f>[5]REKAPITULASI!B51</f>
        <v>0.1400203657752</v>
      </c>
      <c r="C89" s="156">
        <f t="shared" si="19"/>
        <v>2.9404276812791998</v>
      </c>
      <c r="D89" s="155">
        <f>[5]REKAPITULASI!D51</f>
        <v>4.8976146340000007E-3</v>
      </c>
      <c r="E89" s="151">
        <f t="shared" si="20"/>
        <v>1.5182605365400001</v>
      </c>
      <c r="F89" s="154">
        <f t="shared" si="21"/>
        <v>4.4586882178191996</v>
      </c>
      <c r="G89" s="161">
        <f t="shared" si="22"/>
        <v>4458.6882178192</v>
      </c>
    </row>
    <row r="90" spans="1:7" x14ac:dyDescent="0.25">
      <c r="A90" s="111">
        <v>2009</v>
      </c>
      <c r="B90" s="153">
        <f>[5]REKAPITULASI!B52</f>
        <v>0.14419296786960001</v>
      </c>
      <c r="C90" s="156">
        <f t="shared" si="19"/>
        <v>3.0280523252616001</v>
      </c>
      <c r="D90" s="155">
        <f>[5]REKAPITULASI!D52</f>
        <v>5.0435633820000011E-3</v>
      </c>
      <c r="E90" s="151">
        <f t="shared" si="20"/>
        <v>1.5635046484200004</v>
      </c>
      <c r="F90" s="154">
        <f t="shared" si="21"/>
        <v>4.5915569736816</v>
      </c>
      <c r="G90" s="161">
        <f t="shared" si="22"/>
        <v>4591.5569736815996</v>
      </c>
    </row>
    <row r="91" spans="1:7" x14ac:dyDescent="0.25">
      <c r="A91" s="111">
        <v>2010</v>
      </c>
      <c r="B91" s="153">
        <f>[5]REKAPITULASI!B53</f>
        <v>0.15010815892080001</v>
      </c>
      <c r="C91" s="156">
        <f t="shared" si="19"/>
        <v>3.1522713373368001</v>
      </c>
      <c r="D91" s="155">
        <f>[5]REKAPITULASI!D53</f>
        <v>5.2504641860000008E-3</v>
      </c>
      <c r="E91" s="151">
        <f t="shared" si="20"/>
        <v>1.6276438976600003</v>
      </c>
      <c r="F91" s="154">
        <f t="shared" si="21"/>
        <v>4.7799152349968006</v>
      </c>
      <c r="G91" s="161">
        <f t="shared" si="22"/>
        <v>4779.9152349968008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49" t="s">
        <v>11</v>
      </c>
      <c r="B6" s="250" t="s">
        <v>110</v>
      </c>
      <c r="C6" s="250"/>
      <c r="D6" s="250"/>
      <c r="E6" s="71" t="s">
        <v>114</v>
      </c>
      <c r="F6" s="249" t="s">
        <v>11</v>
      </c>
      <c r="G6" s="250" t="s">
        <v>111</v>
      </c>
      <c r="H6" s="250"/>
      <c r="I6" s="250"/>
      <c r="J6" s="72" t="s">
        <v>115</v>
      </c>
      <c r="K6" s="249" t="s">
        <v>11</v>
      </c>
      <c r="L6" s="250" t="s">
        <v>112</v>
      </c>
      <c r="M6" s="250"/>
      <c r="N6" s="250"/>
      <c r="O6" s="72" t="s">
        <v>115</v>
      </c>
      <c r="P6" s="249" t="s">
        <v>11</v>
      </c>
      <c r="Q6" s="250" t="s">
        <v>113</v>
      </c>
      <c r="R6" s="250"/>
      <c r="S6" s="250"/>
    </row>
    <row r="7" spans="1:19" x14ac:dyDescent="0.25">
      <c r="A7" s="249"/>
      <c r="B7" s="249" t="s">
        <v>82</v>
      </c>
      <c r="C7" s="249"/>
      <c r="D7" s="250" t="s">
        <v>84</v>
      </c>
      <c r="E7" s="69"/>
      <c r="F7" s="249"/>
      <c r="G7" s="249" t="s">
        <v>82</v>
      </c>
      <c r="H7" s="249"/>
      <c r="I7" s="250" t="s">
        <v>84</v>
      </c>
      <c r="K7" s="249"/>
      <c r="L7" s="249" t="s">
        <v>82</v>
      </c>
      <c r="M7" s="249"/>
      <c r="N7" s="250" t="s">
        <v>84</v>
      </c>
      <c r="P7" s="249"/>
      <c r="Q7" s="249" t="s">
        <v>82</v>
      </c>
      <c r="R7" s="249"/>
      <c r="S7" s="250" t="s">
        <v>84</v>
      </c>
    </row>
    <row r="8" spans="1:19" x14ac:dyDescent="0.25">
      <c r="A8" s="249"/>
      <c r="B8" s="74" t="s">
        <v>85</v>
      </c>
      <c r="C8" s="74" t="s">
        <v>86</v>
      </c>
      <c r="D8" s="250"/>
      <c r="E8" s="6"/>
      <c r="F8" s="249"/>
      <c r="G8" s="74" t="s">
        <v>85</v>
      </c>
      <c r="H8" s="74" t="s">
        <v>86</v>
      </c>
      <c r="I8" s="250"/>
      <c r="K8" s="249"/>
      <c r="L8" s="74" t="s">
        <v>85</v>
      </c>
      <c r="M8" s="74" t="s">
        <v>86</v>
      </c>
      <c r="N8" s="250"/>
      <c r="P8" s="249"/>
      <c r="Q8" s="74" t="s">
        <v>85</v>
      </c>
      <c r="R8" s="74" t="s">
        <v>86</v>
      </c>
      <c r="S8" s="250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0" t="s">
        <v>11</v>
      </c>
      <c r="B23" s="242" t="s">
        <v>81</v>
      </c>
      <c r="C23" s="243"/>
      <c r="D23" s="243"/>
      <c r="E23" s="243"/>
      <c r="F23" s="244"/>
      <c r="K23" t="s">
        <v>121</v>
      </c>
      <c r="L23">
        <v>280</v>
      </c>
      <c r="M23" t="s">
        <v>123</v>
      </c>
    </row>
    <row r="24" spans="1:19" ht="15.75" thickBot="1" x14ac:dyDescent="0.3">
      <c r="A24" s="241"/>
      <c r="B24" s="242" t="s">
        <v>82</v>
      </c>
      <c r="C24" s="244"/>
      <c r="D24" s="242" t="s">
        <v>83</v>
      </c>
      <c r="E24" s="244"/>
      <c r="F24" s="245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1"/>
      <c r="B25" s="36" t="s">
        <v>85</v>
      </c>
      <c r="C25" s="36" t="s">
        <v>86</v>
      </c>
      <c r="D25" s="36" t="s">
        <v>87</v>
      </c>
      <c r="E25" s="36" t="s">
        <v>86</v>
      </c>
      <c r="F25" s="246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47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48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48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4" t="s">
        <v>11</v>
      </c>
      <c r="B58" s="236" t="s">
        <v>93</v>
      </c>
      <c r="C58" s="237"/>
      <c r="D58" s="53" t="s">
        <v>94</v>
      </c>
      <c r="E58" s="54"/>
      <c r="F58" s="55" t="s">
        <v>95</v>
      </c>
    </row>
    <row r="59" spans="1:6" ht="63.75" thickBot="1" x14ac:dyDescent="0.3">
      <c r="A59" s="235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5"/>
      <c r="B60" s="238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5"/>
      <c r="B61" s="239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timbulan sampah</vt:lpstr>
      <vt:lpstr>Fraksi pengelolaan sampah BaU</vt:lpstr>
      <vt:lpstr>Frksi pengelolaan smph Mitigasi</vt:lpstr>
      <vt:lpstr>Rekapitulasi BaU Emisi GRK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2017-09-19T06:11:53Z</dcterms:modified>
</cp:coreProperties>
</file>